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filterPrivacy="1" codeName="ThisWorkbook"/>
  <xr:revisionPtr revIDLastSave="0" documentId="13_ncr:1_{FC86C510-476E-4D63-A4B7-4C2E01A79FE1}" xr6:coauthVersionLast="47" xr6:coauthVersionMax="47" xr10:uidLastSave="{00000000-0000-0000-0000-000000000000}"/>
  <bookViews>
    <workbookView xWindow="-120" yWindow="-120" windowWidth="29040" windowHeight="15990" tabRatio="919" xr2:uid="{00000000-000D-0000-FFFF-FFFF00000000}"/>
  </bookViews>
  <sheets>
    <sheet name="Appendix A" sheetId="1" r:id="rId1"/>
    <sheet name="1A - ADIT" sheetId="12" r:id="rId2"/>
    <sheet name="1B - ADIT Amortization" sheetId="29" r:id="rId3"/>
    <sheet name="1C - ADIT Remeasurement" sheetId="30" r:id="rId4"/>
    <sheet name="2 - Other Taxes" sheetId="3" r:id="rId5"/>
    <sheet name="3 - Revenue Credits" sheetId="5" r:id="rId6"/>
    <sheet name="4 - 100 Basis Pt ROE" sheetId="6" r:id="rId7"/>
    <sheet name="5 - Cost Support" sheetId="7" r:id="rId8"/>
    <sheet name="6 - Est &amp; Reconcile WS" sheetId="27" r:id="rId9"/>
    <sheet name="7 - Cap Add WS" sheetId="26" r:id="rId10"/>
    <sheet name="8 - Securitization" sheetId="11" r:id="rId11"/>
    <sheet name="9 - Depr Rates" sheetId="28" r:id="rId12"/>
  </sheets>
  <definedNames>
    <definedName name="_p.choice" localSheetId="8">#REF!</definedName>
    <definedName name="AA.print" localSheetId="8">#REF!</definedName>
    <definedName name="AB.print" localSheetId="8">#REF!</definedName>
    <definedName name="AO.print" localSheetId="8">#REF!</definedName>
    <definedName name="AV.FM.1..adjusted..print" localSheetId="8">#REF!</definedName>
    <definedName name="AV.FM.1.print" localSheetId="8">#REF!</definedName>
    <definedName name="BA.print" localSheetId="8">#REF!</definedName>
    <definedName name="BB.print" localSheetId="8">#REF!</definedName>
    <definedName name="BG.print" localSheetId="8">#REF!</definedName>
    <definedName name="BK..FM1.Adjusted..print" localSheetId="8">#REF!</definedName>
    <definedName name="BK..FM1.ROR..print" localSheetId="8">#REF!</definedName>
    <definedName name="Levelized..FM1.ROR..print" localSheetId="8">#REF!</definedName>
    <definedName name="Print.selection.print" localSheetId="8">#REF!</definedName>
    <definedName name="_xlnm.Print_Area" localSheetId="2">'1B - ADIT Amortization'!$A$1:$Q$234</definedName>
    <definedName name="_xlnm.Print_Area" localSheetId="5">'3 - Revenue Credits'!$A$1:$D$35</definedName>
    <definedName name="_xlnm.Print_Area" localSheetId="6">'4 - 100 Basis Pt ROE'!$A$1:$I$83</definedName>
    <definedName name="_xlnm.Print_Area" localSheetId="7">'5 - Cost Support'!$A$1:$R$216</definedName>
    <definedName name="_xlnm.Print_Area" localSheetId="8">'6 - Est &amp; Reconcile WS'!$A$1:$M$174</definedName>
    <definedName name="_xlnm.Print_Area" localSheetId="9">'7 - Cap Add WS'!$A$1:$AS$114</definedName>
    <definedName name="_xlnm.Print_Area" localSheetId="11">'9 - Depr Rates'!$A$1:$E$39</definedName>
    <definedName name="_xlnm.Print_Area" localSheetId="0">'Appendix A'!$A$1:$H$361</definedName>
    <definedName name="_xlnm.Print_Titles" localSheetId="1">'1A - ADIT'!$1:$4</definedName>
    <definedName name="_xlnm.Print_Titles" localSheetId="2">'1B - ADIT Amortization'!$1:$4</definedName>
    <definedName name="_xlnm.Print_Titles" localSheetId="7">'5 - Cost Support'!$1:$3</definedName>
    <definedName name="_xlnm.Print_Titles" localSheetId="9">'7 - Cap Add WS'!$C:$D</definedName>
    <definedName name="solver_adj" localSheetId="0" hidden="1">#REF!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Z_28948E05_8F34_4F1E_96FB_A80A6A844600_.wvu.Cols" localSheetId="1" hidden="1">#REF!</definedName>
    <definedName name="Z_28948E05_8F34_4F1E_96FB_A80A6A844600_.wvu.Cols" localSheetId="9" hidden="1">'7 - Cap Add WS'!$Q:$AN</definedName>
    <definedName name="Z_28948E05_8F34_4F1E_96FB_A80A6A844600_.wvu.PrintArea" localSheetId="1" hidden="1">'1A - ADIT'!$B$36:$J$197</definedName>
    <definedName name="Z_28948E05_8F34_4F1E_96FB_A80A6A844600_.wvu.PrintTitles" localSheetId="9" hidden="1">'7 - Cap Add WS'!$C:$D</definedName>
    <definedName name="Z_3A38DF7A_C35E_4DD3_9893_26310A3EF836_.wvu.Cols" localSheetId="9" hidden="1">'7 - Cap Add WS'!$Q:$AN</definedName>
    <definedName name="Z_3A38DF7A_C35E_4DD3_9893_26310A3EF836_.wvu.PrintTitles" localSheetId="9" hidden="1">'7 - Cap Add WS'!$C:$D</definedName>
    <definedName name="Z_4C7C2344_134C_465A_ADEB_A5E96AAE2308_.wvu.Cols" localSheetId="9" hidden="1">'7 - Cap Add WS'!$Q:$AN</definedName>
    <definedName name="Z_4C7C2344_134C_465A_ADEB_A5E96AAE2308_.wvu.PrintTitles" localSheetId="9" hidden="1">'7 - Cap Add WS'!$C:$D</definedName>
    <definedName name="Z_63011E91_4609_4523_98FE_FD252E915668_.wvu.Cols" localSheetId="1" hidden="1">#REF!</definedName>
    <definedName name="Z_63011E91_4609_4523_98FE_FD252E915668_.wvu.PrintArea" localSheetId="1" hidden="1">'1A - ADIT'!$B$36:$J$197</definedName>
    <definedName name="Z_6928E596_79BD_4CEC_9F0D_07E62D69B2A5_.wvu.Cols" localSheetId="1" hidden="1">#REF!</definedName>
    <definedName name="Z_6928E596_79BD_4CEC_9F0D_07E62D69B2A5_.wvu.PrintArea" localSheetId="1" hidden="1">'1A - ADIT'!$B$36:$J$197</definedName>
    <definedName name="Z_71B42B22_A376_44B5_B0C1_23FC1AA3DBA2_.wvu.Cols" localSheetId="1" hidden="1">#REF!</definedName>
    <definedName name="Z_71B42B22_A376_44B5_B0C1_23FC1AA3DBA2_.wvu.Cols" localSheetId="9" hidden="1">'7 - Cap Add WS'!$Q:$AN</definedName>
    <definedName name="Z_71B42B22_A376_44B5_B0C1_23FC1AA3DBA2_.wvu.PrintArea" localSheetId="1" hidden="1">'1A - ADIT'!$B$36:$J$197</definedName>
    <definedName name="Z_71B42B22_A376_44B5_B0C1_23FC1AA3DBA2_.wvu.PrintTitles" localSheetId="9" hidden="1">'7 - Cap Add WS'!$C:$D</definedName>
    <definedName name="Z_8FBB4DC9_2D51_4AB9_80D8_F8474B404C29_.wvu.Cols" localSheetId="1" hidden="1">#REF!</definedName>
    <definedName name="Z_8FBB4DC9_2D51_4AB9_80D8_F8474B404C29_.wvu.PrintArea" localSheetId="1" hidden="1">'1A - ADIT'!$B$36:$J$197</definedName>
    <definedName name="Z_B647CB7F_C846_4278_B6B1_1EF7F3C004F5_.wvu.Cols" localSheetId="1" hidden="1">#REF!</definedName>
    <definedName name="Z_B647CB7F_C846_4278_B6B1_1EF7F3C004F5_.wvu.PrintArea" localSheetId="1" hidden="1">'1A - ADIT'!$B$36:$J$197</definedName>
    <definedName name="Z_DA967730_B71F_4038_B1B7_9D4790729C5D_.wvu.Cols" localSheetId="9" hidden="1">'7 - Cap Add WS'!$Q:$AN</definedName>
    <definedName name="Z_DA967730_B71F_4038_B1B7_9D4790729C5D_.wvu.PrintTitles" localSheetId="9" hidden="1">'7 - Cap Add WS'!$C:$D</definedName>
    <definedName name="Z_DC91DEF3_837B_4BB9_A81E_3B78C5914E6C_.wvu.Cols" localSheetId="1" hidden="1">#REF!</definedName>
    <definedName name="Z_DC91DEF3_837B_4BB9_A81E_3B78C5914E6C_.wvu.Cols" localSheetId="9" hidden="1">'7 - Cap Add WS'!$Q:$AN</definedName>
    <definedName name="Z_DC91DEF3_837B_4BB9_A81E_3B78C5914E6C_.wvu.PrintArea" localSheetId="1" hidden="1">'1A - ADIT'!$B$36:$J$197</definedName>
    <definedName name="Z_DC91DEF3_837B_4BB9_A81E_3B78C5914E6C_.wvu.PrintTitles" localSheetId="9" hidden="1">'7 - Cap Add WS'!$C:$D</definedName>
    <definedName name="Z_F96D6087_3330_4A81_95EC_26BA83722A49_.wvu.Cols" localSheetId="9" hidden="1">'7 - Cap Add WS'!$Q:$AN</definedName>
    <definedName name="Z_F96D6087_3330_4A81_95EC_26BA83722A49_.wvu.PrintTitles" localSheetId="9" hidden="1">'7 - Cap Add WS'!$C:$D</definedName>
    <definedName name="Z_FAAD9AAC_1337_43AB_BF1F_CCF9DFCF5B78_.wvu.Cols" localSheetId="1" hidden="1">#REF!</definedName>
    <definedName name="Z_FAAD9AAC_1337_43AB_BF1F_CCF9DFCF5B78_.wvu.Cols" localSheetId="9" hidden="1">'7 - Cap Add WS'!$Q:$AN</definedName>
    <definedName name="Z_FAAD9AAC_1337_43AB_BF1F_CCF9DFCF5B78_.wvu.PrintArea" localSheetId="1" hidden="1">'1A - ADIT'!$B$36:$J$197</definedName>
    <definedName name="Z_FAAD9AAC_1337_43AB_BF1F_CCF9DFCF5B78_.wvu.PrintTitles" localSheetId="9" hidden="1">'7 - Cap Add WS'!$C:$D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3" l="1"/>
  <c r="H108" i="12"/>
  <c r="E44" i="3"/>
  <c r="Q176" i="29"/>
  <c r="O176" i="29"/>
  <c r="M176" i="29"/>
  <c r="Q175" i="29"/>
  <c r="O175" i="29"/>
  <c r="M175" i="29"/>
  <c r="Q174" i="29"/>
  <c r="O174" i="29"/>
  <c r="M174" i="29"/>
  <c r="Q173" i="29"/>
  <c r="O173" i="29"/>
  <c r="M173" i="29"/>
  <c r="M89" i="29"/>
  <c r="F66" i="12"/>
  <c r="E66" i="12" s="1"/>
  <c r="H64" i="12"/>
  <c r="E64" i="12" s="1"/>
  <c r="F65" i="12"/>
  <c r="E65" i="12" s="1"/>
  <c r="E63" i="12"/>
  <c r="I61" i="12"/>
  <c r="H61" i="12"/>
  <c r="G61" i="12"/>
  <c r="F61" i="12"/>
  <c r="G54" i="7"/>
  <c r="K205" i="29"/>
  <c r="K174" i="29"/>
  <c r="K162" i="29"/>
  <c r="K153" i="29"/>
  <c r="K142" i="29"/>
  <c r="K176" i="29" s="1"/>
  <c r="K139" i="29"/>
  <c r="K144" i="29" s="1"/>
  <c r="K164" i="29" s="1"/>
  <c r="K126" i="29"/>
  <c r="K114" i="29"/>
  <c r="K175" i="29" s="1"/>
  <c r="K103" i="29"/>
  <c r="K173" i="29" s="1"/>
  <c r="K178" i="29" s="1"/>
  <c r="K182" i="29" s="1"/>
  <c r="K192" i="29" s="1"/>
  <c r="K194" i="29" s="1"/>
  <c r="K57" i="29"/>
  <c r="K59" i="29" s="1"/>
  <c r="K54" i="29"/>
  <c r="K39" i="29"/>
  <c r="K30" i="29"/>
  <c r="K68" i="29"/>
  <c r="K69" i="29" l="1"/>
  <c r="K70" i="29"/>
  <c r="K71" i="29"/>
  <c r="K108" i="29"/>
  <c r="K128" i="29" s="1"/>
  <c r="K21" i="29"/>
  <c r="K41" i="29" s="1"/>
  <c r="K117" i="29"/>
  <c r="K73" i="29" l="1"/>
  <c r="K77" i="29" s="1"/>
  <c r="K87" i="29" s="1"/>
  <c r="K89" i="29" s="1"/>
  <c r="H164" i="1"/>
  <c r="H161" i="1"/>
  <c r="K206" i="29" l="1"/>
  <c r="K208" i="29" s="1"/>
  <c r="H58" i="1"/>
  <c r="H56" i="1"/>
  <c r="H20" i="1"/>
  <c r="H21" i="1" l="1"/>
  <c r="H40" i="1"/>
  <c r="H18" i="1"/>
  <c r="H99" i="1"/>
  <c r="H197" i="1"/>
  <c r="Q46" i="29"/>
  <c r="Q64" i="29" s="1"/>
  <c r="Q82" i="29" s="1"/>
  <c r="Q97" i="29" s="1"/>
  <c r="Q133" i="29" s="1"/>
  <c r="Q169" i="29" s="1"/>
  <c r="Q187" i="29" s="1"/>
  <c r="Q201" i="29" s="1"/>
  <c r="O46" i="29"/>
  <c r="O64" i="29" s="1"/>
  <c r="O82" i="29" s="1"/>
  <c r="O97" i="29" s="1"/>
  <c r="O133" i="29" s="1"/>
  <c r="O169" i="29" s="1"/>
  <c r="O187" i="29" s="1"/>
  <c r="O201" i="29" s="1"/>
  <c r="M46" i="29"/>
  <c r="M64" i="29" s="1"/>
  <c r="M82" i="29" s="1"/>
  <c r="M97" i="29" s="1"/>
  <c r="M133" i="29" s="1"/>
  <c r="M169" i="29" s="1"/>
  <c r="M187" i="29" s="1"/>
  <c r="M201" i="29" s="1"/>
  <c r="G191" i="12"/>
  <c r="G189" i="12"/>
  <c r="F187" i="12"/>
  <c r="F191" i="12" s="1"/>
  <c r="E103" i="12"/>
  <c r="F189" i="12" l="1"/>
  <c r="H61" i="7" l="1"/>
  <c r="M178" i="29" l="1"/>
  <c r="M182" i="29" s="1"/>
  <c r="M194" i="29" s="1"/>
  <c r="M162" i="29"/>
  <c r="M153" i="29"/>
  <c r="M144" i="29"/>
  <c r="M108" i="29"/>
  <c r="M117" i="29"/>
  <c r="O126" i="29"/>
  <c r="M126" i="29"/>
  <c r="O71" i="29"/>
  <c r="O69" i="29"/>
  <c r="M71" i="29"/>
  <c r="M70" i="29"/>
  <c r="M69" i="29"/>
  <c r="O68" i="29"/>
  <c r="M68" i="29"/>
  <c r="M59" i="29"/>
  <c r="M57" i="29"/>
  <c r="M39" i="29"/>
  <c r="M21" i="29"/>
  <c r="M30" i="29"/>
  <c r="M47" i="29"/>
  <c r="M65" i="29" s="1"/>
  <c r="M83" i="29" s="1"/>
  <c r="M98" i="29" s="1"/>
  <c r="M134" i="29" s="1"/>
  <c r="M170" i="29" s="1"/>
  <c r="M188" i="29" s="1"/>
  <c r="M202" i="29" s="1"/>
  <c r="Q16" i="29"/>
  <c r="E149" i="12"/>
  <c r="M164" i="29" l="1"/>
  <c r="M128" i="29"/>
  <c r="M73" i="29"/>
  <c r="M77" i="29" s="1"/>
  <c r="M87" i="29" s="1"/>
  <c r="M208" i="29" s="1"/>
  <c r="M41" i="29"/>
  <c r="H41" i="1" l="1"/>
  <c r="E34" i="3" l="1"/>
  <c r="E48" i="3"/>
  <c r="E50" i="3" s="1"/>
  <c r="H23" i="7" l="1"/>
  <c r="H14" i="7"/>
  <c r="E17" i="3" l="1"/>
  <c r="O113" i="30" l="1"/>
  <c r="P113" i="30"/>
  <c r="M113" i="30"/>
  <c r="J113" i="30"/>
  <c r="I113" i="30"/>
  <c r="G113" i="30"/>
  <c r="V112" i="30"/>
  <c r="AF112" i="30"/>
  <c r="O112" i="30"/>
  <c r="M112" i="30"/>
  <c r="J112" i="30"/>
  <c r="I112" i="30"/>
  <c r="G112" i="30"/>
  <c r="O111" i="30"/>
  <c r="L111" i="30"/>
  <c r="M111" i="30"/>
  <c r="P111" i="30"/>
  <c r="I111" i="30"/>
  <c r="G111" i="30"/>
  <c r="J111" i="30"/>
  <c r="O110" i="30"/>
  <c r="L110" i="30"/>
  <c r="M110" i="30"/>
  <c r="P110" i="30"/>
  <c r="I110" i="30"/>
  <c r="G110" i="30"/>
  <c r="J110" i="30"/>
  <c r="O109" i="30"/>
  <c r="L109" i="30"/>
  <c r="M109" i="30"/>
  <c r="P109" i="30"/>
  <c r="I109" i="30"/>
  <c r="G109" i="30"/>
  <c r="J109" i="30"/>
  <c r="O108" i="30"/>
  <c r="L108" i="30"/>
  <c r="M108" i="30"/>
  <c r="P108" i="30"/>
  <c r="I108" i="30"/>
  <c r="G108" i="30"/>
  <c r="J108" i="30"/>
  <c r="O107" i="30"/>
  <c r="M107" i="30"/>
  <c r="P107" i="30"/>
  <c r="L107" i="30"/>
  <c r="I107" i="30"/>
  <c r="J107" i="30"/>
  <c r="G107" i="30"/>
  <c r="O106" i="30"/>
  <c r="L106" i="30"/>
  <c r="M106" i="30"/>
  <c r="P106" i="30"/>
  <c r="I106" i="30"/>
  <c r="J106" i="30"/>
  <c r="R106" i="30"/>
  <c r="G106" i="30"/>
  <c r="O105" i="30"/>
  <c r="L105" i="30"/>
  <c r="M105" i="30"/>
  <c r="P105" i="30"/>
  <c r="I105" i="30"/>
  <c r="G105" i="30"/>
  <c r="J105" i="30"/>
  <c r="R105" i="30"/>
  <c r="O104" i="30"/>
  <c r="L104" i="30"/>
  <c r="M104" i="30"/>
  <c r="P104" i="30"/>
  <c r="I104" i="30"/>
  <c r="G104" i="30"/>
  <c r="J104" i="30"/>
  <c r="O103" i="30"/>
  <c r="M103" i="30"/>
  <c r="P103" i="30"/>
  <c r="L103" i="30"/>
  <c r="I103" i="30"/>
  <c r="J103" i="30"/>
  <c r="R103" i="30"/>
  <c r="G103" i="30"/>
  <c r="O102" i="30"/>
  <c r="L102" i="30"/>
  <c r="M102" i="30"/>
  <c r="P102" i="30"/>
  <c r="I102" i="30"/>
  <c r="J102" i="30"/>
  <c r="G102" i="30"/>
  <c r="O101" i="30"/>
  <c r="L101" i="30"/>
  <c r="M101" i="30"/>
  <c r="P101" i="30"/>
  <c r="I101" i="30"/>
  <c r="G101" i="30"/>
  <c r="J101" i="30"/>
  <c r="O100" i="30"/>
  <c r="L100" i="30"/>
  <c r="M100" i="30"/>
  <c r="P100" i="30"/>
  <c r="I100" i="30"/>
  <c r="G100" i="30"/>
  <c r="J100" i="30"/>
  <c r="R100" i="30"/>
  <c r="O99" i="30"/>
  <c r="M99" i="30"/>
  <c r="P99" i="30"/>
  <c r="L99" i="30"/>
  <c r="I99" i="30"/>
  <c r="J99" i="30"/>
  <c r="G99" i="30"/>
  <c r="O98" i="30"/>
  <c r="L98" i="30"/>
  <c r="M98" i="30"/>
  <c r="P98" i="30"/>
  <c r="I98" i="30"/>
  <c r="J98" i="30"/>
  <c r="R98" i="30"/>
  <c r="G98" i="30"/>
  <c r="O97" i="30"/>
  <c r="L97" i="30"/>
  <c r="M97" i="30"/>
  <c r="P97" i="30"/>
  <c r="I97" i="30"/>
  <c r="G97" i="30"/>
  <c r="J97" i="30"/>
  <c r="O96" i="30"/>
  <c r="L96" i="30"/>
  <c r="M96" i="30"/>
  <c r="P96" i="30"/>
  <c r="I96" i="30"/>
  <c r="G96" i="30"/>
  <c r="J96" i="30"/>
  <c r="R96" i="30"/>
  <c r="O95" i="30"/>
  <c r="M95" i="30"/>
  <c r="P95" i="30"/>
  <c r="L95" i="30"/>
  <c r="I95" i="30"/>
  <c r="J95" i="30"/>
  <c r="G95" i="30"/>
  <c r="O94" i="30"/>
  <c r="L94" i="30"/>
  <c r="M94" i="30"/>
  <c r="P94" i="30"/>
  <c r="I94" i="30"/>
  <c r="J94" i="30"/>
  <c r="R94" i="30"/>
  <c r="G94" i="30"/>
  <c r="O93" i="30"/>
  <c r="L93" i="30"/>
  <c r="M93" i="30"/>
  <c r="P93" i="30"/>
  <c r="I93" i="30"/>
  <c r="G93" i="30"/>
  <c r="J93" i="30"/>
  <c r="R93" i="30"/>
  <c r="O92" i="30"/>
  <c r="L92" i="30"/>
  <c r="M92" i="30"/>
  <c r="P92" i="30"/>
  <c r="I92" i="30"/>
  <c r="G92" i="30"/>
  <c r="J92" i="30"/>
  <c r="O91" i="30"/>
  <c r="M91" i="30"/>
  <c r="P91" i="30"/>
  <c r="L91" i="30"/>
  <c r="I91" i="30"/>
  <c r="J91" i="30"/>
  <c r="R91" i="30"/>
  <c r="G91" i="30"/>
  <c r="O90" i="30"/>
  <c r="L90" i="30"/>
  <c r="M90" i="30"/>
  <c r="P90" i="30"/>
  <c r="I90" i="30"/>
  <c r="J90" i="30"/>
  <c r="G90" i="30"/>
  <c r="O89" i="30"/>
  <c r="L89" i="30"/>
  <c r="M89" i="30"/>
  <c r="P89" i="30"/>
  <c r="I89" i="30"/>
  <c r="G89" i="30"/>
  <c r="J89" i="30"/>
  <c r="O88" i="30"/>
  <c r="L88" i="30"/>
  <c r="M88" i="30"/>
  <c r="P88" i="30"/>
  <c r="I88" i="30"/>
  <c r="G88" i="30"/>
  <c r="J88" i="30"/>
  <c r="R88" i="30"/>
  <c r="O87" i="30"/>
  <c r="M87" i="30"/>
  <c r="P87" i="30"/>
  <c r="L87" i="30"/>
  <c r="I87" i="30"/>
  <c r="J87" i="30"/>
  <c r="G87" i="30"/>
  <c r="O86" i="30"/>
  <c r="L86" i="30"/>
  <c r="M86" i="30"/>
  <c r="P86" i="30"/>
  <c r="I86" i="30"/>
  <c r="J86" i="30"/>
  <c r="R86" i="30"/>
  <c r="G86" i="30"/>
  <c r="O85" i="30"/>
  <c r="L85" i="30"/>
  <c r="M85" i="30"/>
  <c r="P85" i="30"/>
  <c r="I85" i="30"/>
  <c r="G85" i="30"/>
  <c r="J85" i="30"/>
  <c r="R85" i="30"/>
  <c r="O84" i="30"/>
  <c r="L84" i="30"/>
  <c r="M84" i="30"/>
  <c r="P84" i="30"/>
  <c r="I84" i="30"/>
  <c r="G84" i="30"/>
  <c r="J84" i="30"/>
  <c r="O83" i="30"/>
  <c r="M83" i="30"/>
  <c r="P83" i="30"/>
  <c r="L83" i="30"/>
  <c r="I83" i="30"/>
  <c r="J83" i="30"/>
  <c r="R83" i="30"/>
  <c r="G83" i="30"/>
  <c r="O82" i="30"/>
  <c r="L82" i="30"/>
  <c r="M82" i="30"/>
  <c r="P82" i="30"/>
  <c r="I82" i="30"/>
  <c r="J82" i="30"/>
  <c r="G82" i="30"/>
  <c r="O81" i="30"/>
  <c r="L81" i="30"/>
  <c r="M81" i="30"/>
  <c r="P81" i="30"/>
  <c r="I81" i="30"/>
  <c r="G81" i="30"/>
  <c r="J81" i="30"/>
  <c r="R81" i="30"/>
  <c r="O80" i="30"/>
  <c r="L80" i="30"/>
  <c r="M80" i="30"/>
  <c r="P80" i="30"/>
  <c r="I80" i="30"/>
  <c r="G80" i="30"/>
  <c r="J80" i="30"/>
  <c r="O79" i="30"/>
  <c r="L79" i="30"/>
  <c r="M79" i="30"/>
  <c r="P79" i="30"/>
  <c r="I79" i="30"/>
  <c r="J79" i="30"/>
  <c r="R79" i="30"/>
  <c r="G79" i="30"/>
  <c r="O78" i="30"/>
  <c r="L78" i="30"/>
  <c r="M78" i="30"/>
  <c r="P78" i="30"/>
  <c r="I78" i="30"/>
  <c r="G78" i="30"/>
  <c r="J78" i="30"/>
  <c r="AF74" i="30"/>
  <c r="X74" i="30"/>
  <c r="O74" i="30"/>
  <c r="M74" i="30"/>
  <c r="I74" i="30"/>
  <c r="G74" i="30"/>
  <c r="J74" i="30"/>
  <c r="P73" i="30"/>
  <c r="O73" i="30"/>
  <c r="M73" i="30"/>
  <c r="I73" i="30"/>
  <c r="G73" i="30"/>
  <c r="J73" i="30"/>
  <c r="R73" i="30"/>
  <c r="O72" i="30"/>
  <c r="M72" i="30"/>
  <c r="J72" i="30"/>
  <c r="R72" i="30"/>
  <c r="I72" i="30"/>
  <c r="G72" i="30"/>
  <c r="N71" i="30"/>
  <c r="O71" i="30"/>
  <c r="I71" i="30"/>
  <c r="F71" i="30"/>
  <c r="L71" i="30"/>
  <c r="M71" i="30"/>
  <c r="P71" i="30"/>
  <c r="N70" i="30"/>
  <c r="O70" i="30"/>
  <c r="L70" i="30"/>
  <c r="M70" i="30"/>
  <c r="P70" i="30"/>
  <c r="I70" i="30"/>
  <c r="J70" i="30"/>
  <c r="R70" i="30"/>
  <c r="G70" i="30"/>
  <c r="N69" i="30"/>
  <c r="O69" i="30"/>
  <c r="M69" i="30"/>
  <c r="L69" i="30"/>
  <c r="I69" i="30"/>
  <c r="G69" i="30"/>
  <c r="J69" i="30"/>
  <c r="O68" i="30"/>
  <c r="L68" i="30"/>
  <c r="M68" i="30"/>
  <c r="P68" i="30"/>
  <c r="J68" i="30"/>
  <c r="I68" i="30"/>
  <c r="G68" i="30"/>
  <c r="P64" i="30"/>
  <c r="O64" i="30"/>
  <c r="M64" i="30"/>
  <c r="I64" i="30"/>
  <c r="G64" i="30"/>
  <c r="J64" i="30"/>
  <c r="R64" i="30"/>
  <c r="AF63" i="30"/>
  <c r="X63" i="30"/>
  <c r="O63" i="30"/>
  <c r="M63" i="30"/>
  <c r="J63" i="30"/>
  <c r="I63" i="30"/>
  <c r="G63" i="30"/>
  <c r="O62" i="30"/>
  <c r="I62" i="30"/>
  <c r="F62" i="30"/>
  <c r="G62" i="30"/>
  <c r="J62" i="30"/>
  <c r="O61" i="30"/>
  <c r="M61" i="30"/>
  <c r="P61" i="30"/>
  <c r="L61" i="30"/>
  <c r="I61" i="30"/>
  <c r="J61" i="30"/>
  <c r="R61" i="30"/>
  <c r="G61" i="30"/>
  <c r="O60" i="30"/>
  <c r="L60" i="30"/>
  <c r="M60" i="30"/>
  <c r="P60" i="30"/>
  <c r="I60" i="30"/>
  <c r="J60" i="30"/>
  <c r="R60" i="30"/>
  <c r="G60" i="30"/>
  <c r="O59" i="30"/>
  <c r="L59" i="30"/>
  <c r="M59" i="30"/>
  <c r="P59" i="30"/>
  <c r="I59" i="30"/>
  <c r="G59" i="30"/>
  <c r="J59" i="30"/>
  <c r="R59" i="30"/>
  <c r="O58" i="30"/>
  <c r="P58" i="30"/>
  <c r="M58" i="30"/>
  <c r="L58" i="30"/>
  <c r="I58" i="30"/>
  <c r="G58" i="30"/>
  <c r="J58" i="30"/>
  <c r="O57" i="30"/>
  <c r="M57" i="30"/>
  <c r="P57" i="30"/>
  <c r="L57" i="30"/>
  <c r="I57" i="30"/>
  <c r="J57" i="30"/>
  <c r="R57" i="30"/>
  <c r="G57" i="30"/>
  <c r="O56" i="30"/>
  <c r="L56" i="30"/>
  <c r="M56" i="30"/>
  <c r="P56" i="30"/>
  <c r="I56" i="30"/>
  <c r="J56" i="30"/>
  <c r="G56" i="30"/>
  <c r="O55" i="30"/>
  <c r="L55" i="30"/>
  <c r="M55" i="30"/>
  <c r="P55" i="30"/>
  <c r="I55" i="30"/>
  <c r="G55" i="30"/>
  <c r="J55" i="30"/>
  <c r="R55" i="30"/>
  <c r="O54" i="30"/>
  <c r="P54" i="30"/>
  <c r="M54" i="30"/>
  <c r="L54" i="30"/>
  <c r="I54" i="30"/>
  <c r="G54" i="30"/>
  <c r="J54" i="30"/>
  <c r="O53" i="30"/>
  <c r="M53" i="30"/>
  <c r="P53" i="30"/>
  <c r="L53" i="30"/>
  <c r="I53" i="30"/>
  <c r="J53" i="30"/>
  <c r="R53" i="30"/>
  <c r="G53" i="30"/>
  <c r="O52" i="30"/>
  <c r="L52" i="30"/>
  <c r="M52" i="30"/>
  <c r="P52" i="30"/>
  <c r="I52" i="30"/>
  <c r="J52" i="30"/>
  <c r="R52" i="30"/>
  <c r="G52" i="30"/>
  <c r="O51" i="30"/>
  <c r="L51" i="30"/>
  <c r="M51" i="30"/>
  <c r="P51" i="30"/>
  <c r="I51" i="30"/>
  <c r="G51" i="30"/>
  <c r="J51" i="30"/>
  <c r="R51" i="30"/>
  <c r="O50" i="30"/>
  <c r="P50" i="30"/>
  <c r="M50" i="30"/>
  <c r="L50" i="30"/>
  <c r="I50" i="30"/>
  <c r="G50" i="30"/>
  <c r="J50" i="30"/>
  <c r="R50" i="30"/>
  <c r="O49" i="30"/>
  <c r="M49" i="30"/>
  <c r="P49" i="30"/>
  <c r="L49" i="30"/>
  <c r="I49" i="30"/>
  <c r="J49" i="30"/>
  <c r="G49" i="30"/>
  <c r="O48" i="30"/>
  <c r="L48" i="30"/>
  <c r="M48" i="30"/>
  <c r="P48" i="30"/>
  <c r="I48" i="30"/>
  <c r="J48" i="30"/>
  <c r="R48" i="30"/>
  <c r="G48" i="30"/>
  <c r="O47" i="30"/>
  <c r="L47" i="30"/>
  <c r="M47" i="30"/>
  <c r="P47" i="30"/>
  <c r="I47" i="30"/>
  <c r="G47" i="30"/>
  <c r="J47" i="30"/>
  <c r="O46" i="30"/>
  <c r="P46" i="30"/>
  <c r="M46" i="30"/>
  <c r="L46" i="30"/>
  <c r="I46" i="30"/>
  <c r="G46" i="30"/>
  <c r="J46" i="30"/>
  <c r="R46" i="30"/>
  <c r="O45" i="30"/>
  <c r="M45" i="30"/>
  <c r="P45" i="30"/>
  <c r="L45" i="30"/>
  <c r="I45" i="30"/>
  <c r="J45" i="30"/>
  <c r="R45" i="30"/>
  <c r="G45" i="30"/>
  <c r="O44" i="30"/>
  <c r="L44" i="30"/>
  <c r="M44" i="30"/>
  <c r="P44" i="30"/>
  <c r="I44" i="30"/>
  <c r="J44" i="30"/>
  <c r="R44" i="30"/>
  <c r="G44" i="30"/>
  <c r="O43" i="30"/>
  <c r="L43" i="30"/>
  <c r="M43" i="30"/>
  <c r="P43" i="30"/>
  <c r="I43" i="30"/>
  <c r="G43" i="30"/>
  <c r="J43" i="30"/>
  <c r="R43" i="30"/>
  <c r="O42" i="30"/>
  <c r="P42" i="30"/>
  <c r="M42" i="30"/>
  <c r="L42" i="30"/>
  <c r="I42" i="30"/>
  <c r="G42" i="30"/>
  <c r="J42" i="30"/>
  <c r="O41" i="30"/>
  <c r="M41" i="30"/>
  <c r="P41" i="30"/>
  <c r="L41" i="30"/>
  <c r="I41" i="30"/>
  <c r="J41" i="30"/>
  <c r="R41" i="30"/>
  <c r="G41" i="30"/>
  <c r="O40" i="30"/>
  <c r="L40" i="30"/>
  <c r="M40" i="30"/>
  <c r="P40" i="30"/>
  <c r="I40" i="30"/>
  <c r="J40" i="30"/>
  <c r="G40" i="30"/>
  <c r="O39" i="30"/>
  <c r="L39" i="30"/>
  <c r="M39" i="30"/>
  <c r="P39" i="30"/>
  <c r="I39" i="30"/>
  <c r="G39" i="30"/>
  <c r="J39" i="30"/>
  <c r="R39" i="30"/>
  <c r="O38" i="30"/>
  <c r="P38" i="30"/>
  <c r="M38" i="30"/>
  <c r="L38" i="30"/>
  <c r="I38" i="30"/>
  <c r="G38" i="30"/>
  <c r="J38" i="30"/>
  <c r="O37" i="30"/>
  <c r="M37" i="30"/>
  <c r="P37" i="30"/>
  <c r="L37" i="30"/>
  <c r="I37" i="30"/>
  <c r="J37" i="30"/>
  <c r="R37" i="30"/>
  <c r="G37" i="30"/>
  <c r="O36" i="30"/>
  <c r="L36" i="30"/>
  <c r="M36" i="30"/>
  <c r="P36" i="30"/>
  <c r="I36" i="30"/>
  <c r="J36" i="30"/>
  <c r="R36" i="30"/>
  <c r="G36" i="30"/>
  <c r="O35" i="30"/>
  <c r="L35" i="30"/>
  <c r="M35" i="30"/>
  <c r="P35" i="30"/>
  <c r="I35" i="30"/>
  <c r="G35" i="30"/>
  <c r="J35" i="30"/>
  <c r="R35" i="30"/>
  <c r="O34" i="30"/>
  <c r="L34" i="30"/>
  <c r="M34" i="30"/>
  <c r="P34" i="30"/>
  <c r="I34" i="30"/>
  <c r="G34" i="30"/>
  <c r="J34" i="30"/>
  <c r="R34" i="30"/>
  <c r="O33" i="30"/>
  <c r="M33" i="30"/>
  <c r="P33" i="30"/>
  <c r="L33" i="30"/>
  <c r="I33" i="30"/>
  <c r="J33" i="30"/>
  <c r="R33" i="30"/>
  <c r="G33" i="30"/>
  <c r="O32" i="30"/>
  <c r="L32" i="30"/>
  <c r="M32" i="30"/>
  <c r="P32" i="30"/>
  <c r="I32" i="30"/>
  <c r="J32" i="30"/>
  <c r="R32" i="30"/>
  <c r="G32" i="30"/>
  <c r="O31" i="30"/>
  <c r="L31" i="30"/>
  <c r="M31" i="30"/>
  <c r="P31" i="30"/>
  <c r="I31" i="30"/>
  <c r="G31" i="30"/>
  <c r="J31" i="30"/>
  <c r="O30" i="30"/>
  <c r="L30" i="30"/>
  <c r="M30" i="30"/>
  <c r="P30" i="30"/>
  <c r="I30" i="30"/>
  <c r="G30" i="30"/>
  <c r="J30" i="30"/>
  <c r="R30" i="30"/>
  <c r="O29" i="30"/>
  <c r="L29" i="30"/>
  <c r="M29" i="30"/>
  <c r="P29" i="30"/>
  <c r="I29" i="30"/>
  <c r="J29" i="30"/>
  <c r="R29" i="30"/>
  <c r="G29" i="30"/>
  <c r="O28" i="30"/>
  <c r="L28" i="30"/>
  <c r="M28" i="30"/>
  <c r="P28" i="30"/>
  <c r="I28" i="30"/>
  <c r="J28" i="30"/>
  <c r="R28" i="30"/>
  <c r="G28" i="30"/>
  <c r="O27" i="30"/>
  <c r="L27" i="30"/>
  <c r="M27" i="30"/>
  <c r="P27" i="30"/>
  <c r="I27" i="30"/>
  <c r="G27" i="30"/>
  <c r="J27" i="30"/>
  <c r="O26" i="30"/>
  <c r="L26" i="30"/>
  <c r="M26" i="30"/>
  <c r="P26" i="30"/>
  <c r="I26" i="30"/>
  <c r="G26" i="30"/>
  <c r="J26" i="30"/>
  <c r="R26" i="30"/>
  <c r="O25" i="30"/>
  <c r="L25" i="30"/>
  <c r="M25" i="30"/>
  <c r="P25" i="30"/>
  <c r="I25" i="30"/>
  <c r="J25" i="30"/>
  <c r="R25" i="30"/>
  <c r="G25" i="30"/>
  <c r="O24" i="30"/>
  <c r="L24" i="30"/>
  <c r="M24" i="30"/>
  <c r="P24" i="30"/>
  <c r="I24" i="30"/>
  <c r="J24" i="30"/>
  <c r="R24" i="30"/>
  <c r="G24" i="30"/>
  <c r="O23" i="30"/>
  <c r="L23" i="30"/>
  <c r="M23" i="30"/>
  <c r="P23" i="30"/>
  <c r="J23" i="30"/>
  <c r="R23" i="30"/>
  <c r="I23" i="30"/>
  <c r="G23" i="30"/>
  <c r="O22" i="30"/>
  <c r="P22" i="30"/>
  <c r="M22" i="30"/>
  <c r="L22" i="30"/>
  <c r="I22" i="30"/>
  <c r="G22" i="30"/>
  <c r="J22" i="30"/>
  <c r="R22" i="30"/>
  <c r="P21" i="30"/>
  <c r="O21" i="30"/>
  <c r="M21" i="30"/>
  <c r="L21" i="30"/>
  <c r="I21" i="30"/>
  <c r="J21" i="30"/>
  <c r="R21" i="30"/>
  <c r="G21" i="30"/>
  <c r="O20" i="30"/>
  <c r="L20" i="30"/>
  <c r="M20" i="30"/>
  <c r="P20" i="30"/>
  <c r="I20" i="30"/>
  <c r="J20" i="30"/>
  <c r="R20" i="30"/>
  <c r="G20" i="30"/>
  <c r="O19" i="30"/>
  <c r="L19" i="30"/>
  <c r="M19" i="30"/>
  <c r="P19" i="30"/>
  <c r="J19" i="30"/>
  <c r="R19" i="30"/>
  <c r="I19" i="30"/>
  <c r="G19" i="30"/>
  <c r="O18" i="30"/>
  <c r="P18" i="30"/>
  <c r="M18" i="30"/>
  <c r="L18" i="30"/>
  <c r="I18" i="30"/>
  <c r="G18" i="30"/>
  <c r="J18" i="30"/>
  <c r="O17" i="30"/>
  <c r="L17" i="30"/>
  <c r="M17" i="30"/>
  <c r="P17" i="30"/>
  <c r="I17" i="30"/>
  <c r="J17" i="30"/>
  <c r="G17" i="30"/>
  <c r="O16" i="30"/>
  <c r="L16" i="30"/>
  <c r="M16" i="30"/>
  <c r="P16" i="30"/>
  <c r="I16" i="30"/>
  <c r="J16" i="30"/>
  <c r="G16" i="30"/>
  <c r="O15" i="30"/>
  <c r="L15" i="30"/>
  <c r="M15" i="30"/>
  <c r="P15" i="30"/>
  <c r="J15" i="30"/>
  <c r="I15" i="30"/>
  <c r="G15" i="30"/>
  <c r="O14" i="30"/>
  <c r="P14" i="30"/>
  <c r="M14" i="30"/>
  <c r="L14" i="30"/>
  <c r="I14" i="30"/>
  <c r="G14" i="30"/>
  <c r="J14" i="30"/>
  <c r="R14" i="30"/>
  <c r="O13" i="30"/>
  <c r="L13" i="30"/>
  <c r="M13" i="30"/>
  <c r="P13" i="30"/>
  <c r="I13" i="30"/>
  <c r="J13" i="30"/>
  <c r="R13" i="30"/>
  <c r="G13" i="30"/>
  <c r="O12" i="30"/>
  <c r="L12" i="30"/>
  <c r="M12" i="30"/>
  <c r="P12" i="30"/>
  <c r="I12" i="30"/>
  <c r="J12" i="30"/>
  <c r="R12" i="30"/>
  <c r="G12" i="30"/>
  <c r="O162" i="29"/>
  <c r="O153" i="29"/>
  <c r="Q141" i="29"/>
  <c r="O117" i="29"/>
  <c r="Q104" i="29"/>
  <c r="Q47" i="29"/>
  <c r="Q65" i="29" s="1"/>
  <c r="Q83" i="29" s="1"/>
  <c r="Q98" i="29" s="1"/>
  <c r="Q134" i="29" s="1"/>
  <c r="Q170" i="29" s="1"/>
  <c r="Q188" i="29" s="1"/>
  <c r="Q202" i="29" s="1"/>
  <c r="O47" i="29"/>
  <c r="O98" i="29" s="1"/>
  <c r="O134" i="29" s="1"/>
  <c r="O170" i="29" s="1"/>
  <c r="O188" i="29" s="1"/>
  <c r="O202" i="29" s="1"/>
  <c r="O30" i="29"/>
  <c r="O21" i="29"/>
  <c r="R90" i="30"/>
  <c r="R92" i="30"/>
  <c r="R107" i="30"/>
  <c r="R109" i="30"/>
  <c r="R111" i="30"/>
  <c r="AF88" i="30"/>
  <c r="X88" i="30"/>
  <c r="AF81" i="30"/>
  <c r="X81" i="30"/>
  <c r="X94" i="30"/>
  <c r="AF94" i="30"/>
  <c r="AF96" i="30"/>
  <c r="X96" i="30"/>
  <c r="X86" i="30"/>
  <c r="AF86" i="30"/>
  <c r="AF103" i="30"/>
  <c r="X103" i="30"/>
  <c r="AF79" i="30"/>
  <c r="X79" i="30"/>
  <c r="AF83" i="30"/>
  <c r="X83" i="30"/>
  <c r="AF85" i="30"/>
  <c r="X85" i="30"/>
  <c r="X98" i="30"/>
  <c r="AF98" i="30"/>
  <c r="AF100" i="30"/>
  <c r="X100" i="30"/>
  <c r="AF105" i="30"/>
  <c r="X105" i="30"/>
  <c r="R87" i="30"/>
  <c r="R89" i="30"/>
  <c r="R102" i="30"/>
  <c r="R104" i="30"/>
  <c r="AF91" i="30"/>
  <c r="X91" i="30"/>
  <c r="AF93" i="30"/>
  <c r="X93" i="30"/>
  <c r="X106" i="30"/>
  <c r="AF106" i="30"/>
  <c r="R108" i="30"/>
  <c r="R110" i="30"/>
  <c r="R113" i="30"/>
  <c r="R78" i="30"/>
  <c r="R80" i="30"/>
  <c r="R95" i="30"/>
  <c r="R97" i="30"/>
  <c r="R82" i="30"/>
  <c r="R84" i="30"/>
  <c r="R99" i="30"/>
  <c r="R101" i="30"/>
  <c r="X112" i="30"/>
  <c r="R68" i="30"/>
  <c r="X70" i="30"/>
  <c r="AF70" i="30"/>
  <c r="V72" i="30"/>
  <c r="AF72" i="30"/>
  <c r="R69" i="30"/>
  <c r="V73" i="30"/>
  <c r="AF73" i="30"/>
  <c r="P69" i="30"/>
  <c r="G71" i="30"/>
  <c r="J71" i="30"/>
  <c r="R71" i="30"/>
  <c r="AF25" i="30"/>
  <c r="X25" i="30"/>
  <c r="AF51" i="30"/>
  <c r="X51" i="30"/>
  <c r="X22" i="30"/>
  <c r="AF22" i="30"/>
  <c r="X37" i="30"/>
  <c r="AF37" i="30"/>
  <c r="AF44" i="30"/>
  <c r="X44" i="30"/>
  <c r="X46" i="30"/>
  <c r="AF46" i="30"/>
  <c r="X53" i="30"/>
  <c r="AF53" i="30"/>
  <c r="AF60" i="30"/>
  <c r="X60" i="30"/>
  <c r="R62" i="30"/>
  <c r="X13" i="30"/>
  <c r="AF13" i="30"/>
  <c r="R15" i="30"/>
  <c r="R17" i="30"/>
  <c r="AF39" i="30"/>
  <c r="X39" i="30"/>
  <c r="AF55" i="30"/>
  <c r="X55" i="30"/>
  <c r="AF35" i="30"/>
  <c r="X35" i="30"/>
  <c r="X26" i="30"/>
  <c r="AF26" i="30"/>
  <c r="AF30" i="30"/>
  <c r="X30" i="30"/>
  <c r="AF41" i="30"/>
  <c r="X41" i="30"/>
  <c r="AF48" i="30"/>
  <c r="X48" i="30"/>
  <c r="X50" i="30"/>
  <c r="AF50" i="30"/>
  <c r="AF57" i="30"/>
  <c r="X57" i="30"/>
  <c r="AF64" i="30"/>
  <c r="X64" i="30"/>
  <c r="V64" i="30"/>
  <c r="AF23" i="30"/>
  <c r="X23" i="30"/>
  <c r="AF12" i="30"/>
  <c r="X12" i="30"/>
  <c r="AF19" i="30"/>
  <c r="X19" i="30"/>
  <c r="AF21" i="30"/>
  <c r="X21" i="30"/>
  <c r="AF24" i="30"/>
  <c r="X24" i="30"/>
  <c r="AF28" i="30"/>
  <c r="X28" i="30"/>
  <c r="AF32" i="30"/>
  <c r="X32" i="30"/>
  <c r="X34" i="30"/>
  <c r="AF34" i="30"/>
  <c r="AF43" i="30"/>
  <c r="X43" i="30"/>
  <c r="AF59" i="30"/>
  <c r="X59" i="30"/>
  <c r="AF29" i="30"/>
  <c r="X29" i="30"/>
  <c r="R18" i="30"/>
  <c r="AF36" i="30"/>
  <c r="X36" i="30"/>
  <c r="R38" i="30"/>
  <c r="X45" i="30"/>
  <c r="AF45" i="30"/>
  <c r="AF52" i="30"/>
  <c r="X52" i="30"/>
  <c r="R54" i="30"/>
  <c r="AF61" i="30"/>
  <c r="X61" i="30"/>
  <c r="AF20" i="30"/>
  <c r="X20" i="30"/>
  <c r="X14" i="30"/>
  <c r="AF14" i="30"/>
  <c r="R16" i="30"/>
  <c r="R47" i="30"/>
  <c r="AF33" i="30"/>
  <c r="X33" i="30"/>
  <c r="R27" i="30"/>
  <c r="R31" i="30"/>
  <c r="R40" i="30"/>
  <c r="R42" i="30"/>
  <c r="R49" i="30"/>
  <c r="R56" i="30"/>
  <c r="R58" i="30"/>
  <c r="L62" i="30"/>
  <c r="M62" i="30"/>
  <c r="P62" i="30"/>
  <c r="G68" i="12"/>
  <c r="G74" i="12" s="1"/>
  <c r="G10" i="12" s="1"/>
  <c r="AF87" i="30"/>
  <c r="X87" i="30"/>
  <c r="AF84" i="30"/>
  <c r="X84" i="30"/>
  <c r="AF108" i="30"/>
  <c r="X108" i="30"/>
  <c r="X102" i="30"/>
  <c r="AF102" i="30"/>
  <c r="X82" i="30"/>
  <c r="AF82" i="30"/>
  <c r="AF89" i="30"/>
  <c r="X89" i="30"/>
  <c r="AF95" i="30"/>
  <c r="X95" i="30"/>
  <c r="AF111" i="30"/>
  <c r="X111" i="30"/>
  <c r="V111" i="30"/>
  <c r="AF80" i="30"/>
  <c r="X80" i="30"/>
  <c r="V109" i="30"/>
  <c r="AF109" i="30"/>
  <c r="X78" i="30"/>
  <c r="AF78" i="30"/>
  <c r="AF107" i="30"/>
  <c r="X107" i="30"/>
  <c r="AF101" i="30"/>
  <c r="X101" i="30"/>
  <c r="X113" i="30"/>
  <c r="V113" i="30"/>
  <c r="AF113" i="30"/>
  <c r="AF92" i="30"/>
  <c r="X92" i="30"/>
  <c r="AF97" i="30"/>
  <c r="X97" i="30"/>
  <c r="AF99" i="30"/>
  <c r="X99" i="30"/>
  <c r="AF110" i="30"/>
  <c r="X110" i="30"/>
  <c r="V110" i="30"/>
  <c r="AF104" i="30"/>
  <c r="X104" i="30"/>
  <c r="X90" i="30"/>
  <c r="AF90" i="30"/>
  <c r="AF69" i="30"/>
  <c r="X69" i="30"/>
  <c r="X72" i="30"/>
  <c r="AF71" i="30"/>
  <c r="X71" i="30"/>
  <c r="AF68" i="30"/>
  <c r="X68" i="30"/>
  <c r="X73" i="30"/>
  <c r="X18" i="30"/>
  <c r="AF18" i="30"/>
  <c r="AF62" i="30"/>
  <c r="X62" i="30"/>
  <c r="AF49" i="30"/>
  <c r="X49" i="30"/>
  <c r="AF42" i="30"/>
  <c r="X42" i="30"/>
  <c r="AF16" i="30"/>
  <c r="X16" i="30"/>
  <c r="AF40" i="30"/>
  <c r="X40" i="30"/>
  <c r="AF47" i="30"/>
  <c r="X47" i="30"/>
  <c r="AF31" i="30"/>
  <c r="X31" i="30"/>
  <c r="AF17" i="30"/>
  <c r="X17" i="30"/>
  <c r="AF56" i="30"/>
  <c r="X56" i="30"/>
  <c r="AF15" i="30"/>
  <c r="X15" i="30"/>
  <c r="X54" i="30"/>
  <c r="AF54" i="30"/>
  <c r="AF27" i="30"/>
  <c r="X27" i="30"/>
  <c r="X38" i="30"/>
  <c r="AF38" i="30"/>
  <c r="X58" i="30"/>
  <c r="AF58" i="30"/>
  <c r="X109" i="30"/>
  <c r="H108" i="1"/>
  <c r="H162" i="1"/>
  <c r="I155" i="12"/>
  <c r="I162" i="12" s="1"/>
  <c r="H155" i="12"/>
  <c r="G155" i="12"/>
  <c r="G162" i="12" s="1"/>
  <c r="G168" i="12" s="1"/>
  <c r="G13" i="12" s="1"/>
  <c r="F155" i="12"/>
  <c r="E44" i="12"/>
  <c r="Q160" i="29"/>
  <c r="Q159" i="29"/>
  <c r="Q158" i="29"/>
  <c r="Q157" i="29"/>
  <c r="Q151" i="29"/>
  <c r="Q149" i="29"/>
  <c r="Q124" i="29"/>
  <c r="Q123" i="29"/>
  <c r="Q122" i="29"/>
  <c r="Q115" i="29"/>
  <c r="Q113" i="29"/>
  <c r="Q112" i="29"/>
  <c r="O106" i="29"/>
  <c r="Q37" i="29"/>
  <c r="Q35" i="29"/>
  <c r="Q34" i="29"/>
  <c r="Q28" i="29"/>
  <c r="Q27" i="29"/>
  <c r="Q26" i="29"/>
  <c r="Q19" i="29"/>
  <c r="Q18" i="29"/>
  <c r="Q17" i="29"/>
  <c r="H126" i="1"/>
  <c r="E100" i="12"/>
  <c r="E99" i="12"/>
  <c r="E98" i="12"/>
  <c r="E97" i="12"/>
  <c r="E96" i="12"/>
  <c r="E95" i="12"/>
  <c r="E94" i="12"/>
  <c r="E93" i="12"/>
  <c r="E92" i="12"/>
  <c r="E91" i="12"/>
  <c r="C332" i="1"/>
  <c r="Y23" i="26"/>
  <c r="Y29" i="26" s="1"/>
  <c r="F103" i="12"/>
  <c r="I32" i="7"/>
  <c r="H79" i="1"/>
  <c r="H242" i="1"/>
  <c r="H140" i="1"/>
  <c r="H129" i="1"/>
  <c r="H127" i="1"/>
  <c r="H233" i="1"/>
  <c r="U23" i="26"/>
  <c r="Q23" i="26"/>
  <c r="Q29" i="26" s="1"/>
  <c r="Z53" i="26"/>
  <c r="Y53" i="26"/>
  <c r="AA53" i="26"/>
  <c r="AA52" i="26"/>
  <c r="Q46" i="26"/>
  <c r="O99" i="26"/>
  <c r="O98"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70" i="26"/>
  <c r="O69" i="26"/>
  <c r="O68" i="26"/>
  <c r="O67" i="26"/>
  <c r="O66" i="26"/>
  <c r="O65" i="26"/>
  <c r="O64" i="26"/>
  <c r="O63" i="26"/>
  <c r="O62" i="26"/>
  <c r="N52" i="26"/>
  <c r="N53" i="26"/>
  <c r="N46" i="26"/>
  <c r="N47" i="26"/>
  <c r="M46" i="26"/>
  <c r="M47" i="26"/>
  <c r="O46" i="26"/>
  <c r="O47" i="26"/>
  <c r="E160" i="12"/>
  <c r="E157" i="12"/>
  <c r="H101" i="12"/>
  <c r="G104" i="12"/>
  <c r="F104" i="12"/>
  <c r="F105" i="12"/>
  <c r="E105" i="12" s="1"/>
  <c r="I101" i="12"/>
  <c r="I108" i="12" s="1"/>
  <c r="G101" i="12"/>
  <c r="F101" i="12"/>
  <c r="E106" i="12"/>
  <c r="E11" i="12"/>
  <c r="H76" i="1" s="1"/>
  <c r="Y62" i="26"/>
  <c r="Y63" i="26"/>
  <c r="F234" i="1"/>
  <c r="C16" i="29"/>
  <c r="C17" i="29" s="1"/>
  <c r="C18" i="29" s="1"/>
  <c r="C19" i="29" s="1"/>
  <c r="C21" i="29" s="1"/>
  <c r="C23" i="29" s="1"/>
  <c r="C25" i="29" s="1"/>
  <c r="C26" i="29" s="1"/>
  <c r="C27" i="29" s="1"/>
  <c r="C28" i="29" s="1"/>
  <c r="C30" i="29" s="1"/>
  <c r="C32" i="29" s="1"/>
  <c r="C34" i="29" s="1"/>
  <c r="C35" i="29" s="1"/>
  <c r="C36" i="29" s="1"/>
  <c r="C37" i="29" s="1"/>
  <c r="C39" i="29" s="1"/>
  <c r="C41" i="29" s="1"/>
  <c r="C50" i="29" s="1"/>
  <c r="C52" i="29" s="1"/>
  <c r="C53" i="29" s="1"/>
  <c r="C54" i="29" s="1"/>
  <c r="C55" i="29" s="1"/>
  <c r="C57" i="29" s="1"/>
  <c r="C59" i="29" s="1"/>
  <c r="C68" i="29" s="1"/>
  <c r="C69" i="29" s="1"/>
  <c r="C70" i="29" s="1"/>
  <c r="C71" i="29" s="1"/>
  <c r="C73" i="29" s="1"/>
  <c r="C75" i="29" s="1"/>
  <c r="C77" i="29" s="1"/>
  <c r="C86" i="29" s="1"/>
  <c r="C87" i="29" s="1"/>
  <c r="C89" i="29" s="1"/>
  <c r="C101" i="29" s="1"/>
  <c r="C103" i="29" s="1"/>
  <c r="C104" i="29" s="1"/>
  <c r="C105" i="29" s="1"/>
  <c r="C106" i="29" s="1"/>
  <c r="C108" i="29" s="1"/>
  <c r="C110" i="29" s="1"/>
  <c r="C112" i="29" s="1"/>
  <c r="C113" i="29" s="1"/>
  <c r="C114" i="29" s="1"/>
  <c r="C115" i="29" s="1"/>
  <c r="C117" i="29" s="1"/>
  <c r="C119" i="29" s="1"/>
  <c r="C121" i="29" s="1"/>
  <c r="C122" i="29" s="1"/>
  <c r="C123" i="29" s="1"/>
  <c r="C124" i="29" s="1"/>
  <c r="C126" i="29" s="1"/>
  <c r="C128" i="29" s="1"/>
  <c r="C137" i="29" s="1"/>
  <c r="C139" i="29" s="1"/>
  <c r="C140" i="29" s="1"/>
  <c r="C141" i="29" s="1"/>
  <c r="C142" i="29" s="1"/>
  <c r="C144" i="29" s="1"/>
  <c r="C146" i="29" s="1"/>
  <c r="C148" i="29" s="1"/>
  <c r="C149" i="29" s="1"/>
  <c r="C150" i="29" s="1"/>
  <c r="C151" i="29" s="1"/>
  <c r="C153" i="29" s="1"/>
  <c r="C155" i="29" s="1"/>
  <c r="C157" i="29" s="1"/>
  <c r="C158" i="29" s="1"/>
  <c r="C159" i="29" s="1"/>
  <c r="C160" i="29" s="1"/>
  <c r="C162" i="29" s="1"/>
  <c r="C164" i="29" s="1"/>
  <c r="C173" i="29" s="1"/>
  <c r="C174" i="29" s="1"/>
  <c r="C175" i="29" s="1"/>
  <c r="C176" i="29" s="1"/>
  <c r="C178" i="29" s="1"/>
  <c r="C180" i="29" s="1"/>
  <c r="C182" i="29" s="1"/>
  <c r="C191" i="29" s="1"/>
  <c r="C192" i="29" s="1"/>
  <c r="C194" i="29" s="1"/>
  <c r="C205" i="29" s="1"/>
  <c r="C206" i="29" s="1"/>
  <c r="C208" i="29" s="1"/>
  <c r="E79" i="1"/>
  <c r="E99" i="1"/>
  <c r="E260" i="1"/>
  <c r="G78" i="6"/>
  <c r="G68" i="6"/>
  <c r="F245" i="1"/>
  <c r="F244" i="1"/>
  <c r="F243" i="1"/>
  <c r="F87" i="1"/>
  <c r="F85" i="1"/>
  <c r="F80" i="1"/>
  <c r="A191" i="7"/>
  <c r="A190" i="7"/>
  <c r="A189" i="7"/>
  <c r="A188" i="7"/>
  <c r="A186" i="7"/>
  <c r="E232" i="1"/>
  <c r="E242" i="1"/>
  <c r="E241" i="1"/>
  <c r="E240" i="1"/>
  <c r="E239" i="1"/>
  <c r="A67" i="6"/>
  <c r="A68" i="6"/>
  <c r="G70" i="6"/>
  <c r="A69" i="6"/>
  <c r="A70" i="6"/>
  <c r="A73" i="6"/>
  <c r="T114" i="30"/>
  <c r="N114" i="30"/>
  <c r="H114" i="30"/>
  <c r="F114" i="30"/>
  <c r="F75" i="30"/>
  <c r="F65" i="30"/>
  <c r="H75" i="30"/>
  <c r="N65" i="30"/>
  <c r="H65" i="30"/>
  <c r="O114" i="30"/>
  <c r="T75" i="30"/>
  <c r="I75" i="30"/>
  <c r="T65" i="30"/>
  <c r="H116" i="30"/>
  <c r="L114" i="30"/>
  <c r="I114" i="30"/>
  <c r="O75" i="30"/>
  <c r="T116" i="30"/>
  <c r="A74" i="6"/>
  <c r="A75" i="6"/>
  <c r="A76" i="6"/>
  <c r="A77" i="6"/>
  <c r="M114" i="30"/>
  <c r="I65" i="30"/>
  <c r="O65" i="30"/>
  <c r="G114" i="30"/>
  <c r="N75" i="30"/>
  <c r="N116" i="30"/>
  <c r="G65" i="30"/>
  <c r="M75" i="30"/>
  <c r="G75" i="30"/>
  <c r="M65" i="30"/>
  <c r="L65" i="30"/>
  <c r="L75" i="30"/>
  <c r="F116" i="30"/>
  <c r="I116" i="30"/>
  <c r="O116" i="30"/>
  <c r="G77" i="6"/>
  <c r="A78" i="6"/>
  <c r="A79" i="6"/>
  <c r="G79" i="6"/>
  <c r="G116" i="30"/>
  <c r="J114" i="30"/>
  <c r="P114" i="30"/>
  <c r="M116" i="30"/>
  <c r="L116" i="30"/>
  <c r="P75" i="30"/>
  <c r="V65" i="30"/>
  <c r="P65" i="30"/>
  <c r="J75" i="30"/>
  <c r="J65" i="30"/>
  <c r="A81" i="6"/>
  <c r="G83" i="6"/>
  <c r="V75" i="30"/>
  <c r="R114" i="30"/>
  <c r="V114" i="30"/>
  <c r="J116" i="30"/>
  <c r="P116" i="30"/>
  <c r="AF118" i="30"/>
  <c r="X118" i="30"/>
  <c r="R75" i="30"/>
  <c r="R65" i="30"/>
  <c r="AF121" i="30"/>
  <c r="V116" i="30"/>
  <c r="X121" i="30"/>
  <c r="X114" i="30"/>
  <c r="AF114" i="30"/>
  <c r="AF75" i="30"/>
  <c r="X120" i="30"/>
  <c r="AF120" i="30"/>
  <c r="R116" i="30"/>
  <c r="X75" i="30"/>
  <c r="X65" i="30"/>
  <c r="AF65" i="30"/>
  <c r="AF123" i="30"/>
  <c r="AF125" i="30"/>
  <c r="X123" i="30"/>
  <c r="X125" i="30"/>
  <c r="AF116" i="30"/>
  <c r="X116" i="30"/>
  <c r="E84" i="1"/>
  <c r="E83" i="1"/>
  <c r="E78" i="1"/>
  <c r="E77" i="1"/>
  <c r="E76" i="1"/>
  <c r="E75" i="1"/>
  <c r="E226" i="1"/>
  <c r="D24" i="5"/>
  <c r="H276" i="1" s="1"/>
  <c r="G57" i="26"/>
  <c r="G56" i="26"/>
  <c r="E55" i="26"/>
  <c r="E53" i="26"/>
  <c r="W51" i="26"/>
  <c r="E51" i="26"/>
  <c r="W50" i="26"/>
  <c r="V49" i="26"/>
  <c r="W49" i="26"/>
  <c r="E49" i="26"/>
  <c r="W48" i="26"/>
  <c r="W47" i="26"/>
  <c r="E47" i="26"/>
  <c r="W46" i="26"/>
  <c r="E45" i="26"/>
  <c r="E43" i="26"/>
  <c r="U29" i="26"/>
  <c r="V76" i="26" s="1"/>
  <c r="V77" i="26" s="1"/>
  <c r="AO41" i="26"/>
  <c r="AO40" i="26"/>
  <c r="AO39" i="26"/>
  <c r="AO38" i="26"/>
  <c r="AO37" i="26"/>
  <c r="AO36" i="26"/>
  <c r="AO35" i="26"/>
  <c r="AO34" i="26"/>
  <c r="AO33" i="26"/>
  <c r="AO32" i="26"/>
  <c r="D124" i="27"/>
  <c r="M23" i="26"/>
  <c r="U62" i="26"/>
  <c r="C18" i="11"/>
  <c r="C14" i="11"/>
  <c r="B14" i="11"/>
  <c r="A1" i="11"/>
  <c r="AK46" i="26"/>
  <c r="AK47" i="26"/>
  <c r="AG46" i="26"/>
  <c r="AG47" i="26"/>
  <c r="AC46" i="26"/>
  <c r="AC47" i="26"/>
  <c r="D39" i="26"/>
  <c r="D41" i="26"/>
  <c r="D43" i="26"/>
  <c r="D45" i="26"/>
  <c r="D47" i="26"/>
  <c r="D49" i="26"/>
  <c r="D51" i="26"/>
  <c r="D53" i="26"/>
  <c r="D55" i="26"/>
  <c r="D57" i="26"/>
  <c r="D59" i="26"/>
  <c r="D61" i="26"/>
  <c r="D63" i="26"/>
  <c r="D65" i="26"/>
  <c r="D67" i="26"/>
  <c r="D69" i="26"/>
  <c r="D71" i="26"/>
  <c r="C39" i="26"/>
  <c r="C41" i="26"/>
  <c r="C43" i="26"/>
  <c r="C45" i="26"/>
  <c r="C47" i="26"/>
  <c r="C49" i="26"/>
  <c r="C51" i="26"/>
  <c r="C53" i="26"/>
  <c r="C55" i="26"/>
  <c r="C57" i="26"/>
  <c r="C59" i="26"/>
  <c r="C61" i="26"/>
  <c r="C63" i="26"/>
  <c r="C65" i="26"/>
  <c r="C67" i="26"/>
  <c r="C69" i="26"/>
  <c r="C71" i="26"/>
  <c r="C73" i="26"/>
  <c r="C75" i="26"/>
  <c r="C77" i="26"/>
  <c r="C79" i="26"/>
  <c r="C81" i="26"/>
  <c r="C83" i="26"/>
  <c r="C85" i="26"/>
  <c r="C87" i="26"/>
  <c r="C89" i="26"/>
  <c r="C91" i="26"/>
  <c r="C93" i="26"/>
  <c r="C95" i="26"/>
  <c r="C97" i="26"/>
  <c r="C99" i="26"/>
  <c r="D38" i="26"/>
  <c r="D40" i="26"/>
  <c r="D42" i="26"/>
  <c r="D44" i="26"/>
  <c r="D46" i="26"/>
  <c r="D48" i="26"/>
  <c r="D50" i="26"/>
  <c r="D52" i="26"/>
  <c r="D54" i="26"/>
  <c r="D56" i="26"/>
  <c r="D58" i="26"/>
  <c r="D60" i="26"/>
  <c r="D62" i="26"/>
  <c r="D64" i="26"/>
  <c r="D66" i="26"/>
  <c r="D68" i="26"/>
  <c r="D70" i="26"/>
  <c r="C38" i="26"/>
  <c r="C40" i="26"/>
  <c r="C42" i="26"/>
  <c r="C44" i="26"/>
  <c r="C46" i="26"/>
  <c r="C48" i="26"/>
  <c r="C50" i="26"/>
  <c r="C52" i="26"/>
  <c r="C54" i="26"/>
  <c r="C56" i="26"/>
  <c r="C58" i="26"/>
  <c r="C60" i="26"/>
  <c r="C62" i="26"/>
  <c r="C64" i="26"/>
  <c r="C66" i="26"/>
  <c r="C68" i="26"/>
  <c r="C70" i="26"/>
  <c r="C72" i="26"/>
  <c r="C74" i="26"/>
  <c r="C76" i="26"/>
  <c r="C78" i="26"/>
  <c r="C80" i="26"/>
  <c r="C82" i="26"/>
  <c r="C84" i="26"/>
  <c r="C86" i="26"/>
  <c r="C88" i="26"/>
  <c r="C90" i="26"/>
  <c r="C92" i="26"/>
  <c r="C94" i="26"/>
  <c r="C96" i="26"/>
  <c r="C98" i="26"/>
  <c r="C35" i="26"/>
  <c r="D34" i="26"/>
  <c r="D33" i="26"/>
  <c r="D35" i="26"/>
  <c r="AK29" i="26"/>
  <c r="AG29" i="26"/>
  <c r="AH52" i="26"/>
  <c r="AH53" i="26"/>
  <c r="AC29" i="26"/>
  <c r="AD52" i="26"/>
  <c r="AD53" i="26"/>
  <c r="E29" i="26"/>
  <c r="I23" i="26"/>
  <c r="I29" i="26" s="1"/>
  <c r="J66" i="26" s="1"/>
  <c r="J67" i="26" s="1"/>
  <c r="A22" i="26"/>
  <c r="A23" i="26"/>
  <c r="A24" i="26"/>
  <c r="A25" i="26"/>
  <c r="A26" i="26"/>
  <c r="AL21" i="26"/>
  <c r="AM21" i="26"/>
  <c r="AN21" i="26"/>
  <c r="AH21" i="26"/>
  <c r="AI21" i="26"/>
  <c r="AJ21" i="26"/>
  <c r="AD21" i="26"/>
  <c r="AE21" i="26"/>
  <c r="AF21" i="26"/>
  <c r="F15" i="26"/>
  <c r="F10" i="26"/>
  <c r="F9" i="26"/>
  <c r="D174" i="27"/>
  <c r="D173" i="27"/>
  <c r="A173" i="27"/>
  <c r="D169" i="27"/>
  <c r="A169" i="27"/>
  <c r="D158" i="27"/>
  <c r="D157" i="27"/>
  <c r="D156" i="27"/>
  <c r="F155" i="27"/>
  <c r="F156" i="27"/>
  <c r="F157" i="27"/>
  <c r="F158" i="27"/>
  <c r="D155" i="27"/>
  <c r="D154" i="27"/>
  <c r="D153" i="27"/>
  <c r="D152" i="27"/>
  <c r="D151" i="27"/>
  <c r="D150" i="27"/>
  <c r="D149" i="27"/>
  <c r="D148" i="27"/>
  <c r="D147" i="27"/>
  <c r="F140" i="27"/>
  <c r="F141" i="27"/>
  <c r="F142" i="27"/>
  <c r="F143" i="27"/>
  <c r="F147" i="27"/>
  <c r="F148" i="27"/>
  <c r="F149" i="27"/>
  <c r="F150" i="27"/>
  <c r="F151" i="27"/>
  <c r="F152" i="27"/>
  <c r="F153" i="27"/>
  <c r="K133" i="27"/>
  <c r="K134" i="27"/>
  <c r="F133" i="27"/>
  <c r="F134" i="27"/>
  <c r="F135" i="27"/>
  <c r="F136" i="27"/>
  <c r="F137" i="27"/>
  <c r="F138" i="27"/>
  <c r="I132" i="27"/>
  <c r="I133" i="27" s="1"/>
  <c r="I124" i="27"/>
  <c r="F124" i="27"/>
  <c r="D121" i="27"/>
  <c r="A121" i="27"/>
  <c r="E111" i="27"/>
  <c r="D111" i="27"/>
  <c r="F100" i="27"/>
  <c r="G100" i="27"/>
  <c r="H99" i="27"/>
  <c r="G99" i="27"/>
  <c r="H98" i="27"/>
  <c r="H97" i="27"/>
  <c r="D89" i="27"/>
  <c r="A89" i="27"/>
  <c r="E82" i="27"/>
  <c r="D82" i="27"/>
  <c r="F71" i="27"/>
  <c r="H71" i="27"/>
  <c r="H70" i="27"/>
  <c r="G70" i="27"/>
  <c r="H69" i="27"/>
  <c r="H68" i="27"/>
  <c r="D64" i="27"/>
  <c r="A64" i="27"/>
  <c r="H61" i="27"/>
  <c r="D60" i="27"/>
  <c r="C60" i="27"/>
  <c r="A60" i="27"/>
  <c r="D55" i="27"/>
  <c r="B55" i="27"/>
  <c r="A55" i="27"/>
  <c r="E61" i="27"/>
  <c r="H124" i="27"/>
  <c r="D52" i="27"/>
  <c r="F170" i="27"/>
  <c r="B52" i="27"/>
  <c r="E44" i="27"/>
  <c r="D44" i="27"/>
  <c r="F33" i="27"/>
  <c r="H33" i="27"/>
  <c r="H32" i="27"/>
  <c r="G32" i="27"/>
  <c r="H31" i="27"/>
  <c r="H30" i="27"/>
  <c r="D26" i="27"/>
  <c r="D23" i="27"/>
  <c r="C23" i="27"/>
  <c r="C26" i="27"/>
  <c r="C49" i="27"/>
  <c r="C52" i="27"/>
  <c r="B23" i="27"/>
  <c r="B26" i="27"/>
  <c r="B49" i="27"/>
  <c r="A23" i="27"/>
  <c r="B19" i="27"/>
  <c r="B173" i="27"/>
  <c r="B18" i="27"/>
  <c r="B169" i="27"/>
  <c r="C15" i="27"/>
  <c r="C64" i="27"/>
  <c r="B14" i="27"/>
  <c r="B60" i="27"/>
  <c r="C9" i="27"/>
  <c r="C10" i="27"/>
  <c r="C11" i="27"/>
  <c r="C12" i="27"/>
  <c r="C55" i="27"/>
  <c r="B9" i="27"/>
  <c r="I175" i="7"/>
  <c r="I178" i="7"/>
  <c r="G175" i="7"/>
  <c r="G170" i="7"/>
  <c r="F170" i="7"/>
  <c r="C170" i="7"/>
  <c r="G168" i="7" s="1"/>
  <c r="C164" i="7"/>
  <c r="B163" i="7"/>
  <c r="A161" i="7"/>
  <c r="C154" i="7"/>
  <c r="G152" i="7" s="1"/>
  <c r="B153" i="7"/>
  <c r="I146" i="7"/>
  <c r="H183" i="1" s="1"/>
  <c r="C146" i="7"/>
  <c r="I138" i="7"/>
  <c r="H118" i="1" s="1"/>
  <c r="C138" i="7"/>
  <c r="I135" i="7"/>
  <c r="H117" i="1" s="1"/>
  <c r="C135" i="7"/>
  <c r="G128" i="7"/>
  <c r="C126" i="7"/>
  <c r="G124" i="7" s="1"/>
  <c r="D108" i="7"/>
  <c r="G104" i="7"/>
  <c r="C98" i="7"/>
  <c r="G96" i="7" s="1"/>
  <c r="F92" i="7"/>
  <c r="C92" i="7"/>
  <c r="G86" i="7"/>
  <c r="C86" i="7"/>
  <c r="F79" i="7"/>
  <c r="C79" i="7"/>
  <c r="I73" i="7"/>
  <c r="C73" i="7"/>
  <c r="I61" i="7"/>
  <c r="H125" i="1" s="1"/>
  <c r="C61" i="7"/>
  <c r="H133" i="1"/>
  <c r="F54" i="7"/>
  <c r="C54" i="7"/>
  <c r="F48" i="7"/>
  <c r="C48" i="7"/>
  <c r="F45" i="7"/>
  <c r="C45" i="7"/>
  <c r="F43" i="7"/>
  <c r="C43" i="7"/>
  <c r="G41" i="7"/>
  <c r="G52" i="7"/>
  <c r="H33" i="7"/>
  <c r="H50" i="1" s="1"/>
  <c r="C32" i="7"/>
  <c r="C23" i="7"/>
  <c r="F20" i="7"/>
  <c r="C20" i="7"/>
  <c r="F17" i="7"/>
  <c r="C17" i="7"/>
  <c r="C14" i="7"/>
  <c r="G10" i="7"/>
  <c r="H10" i="7" s="1"/>
  <c r="C10" i="7"/>
  <c r="F7" i="7"/>
  <c r="C7" i="7"/>
  <c r="G1" i="7"/>
  <c r="A83" i="6"/>
  <c r="I61" i="6"/>
  <c r="G61" i="6"/>
  <c r="I60" i="6"/>
  <c r="I59" i="6"/>
  <c r="C54" i="6"/>
  <c r="C52" i="6"/>
  <c r="F51" i="6"/>
  <c r="D51" i="6"/>
  <c r="F50" i="6"/>
  <c r="D50" i="6"/>
  <c r="F49" i="6"/>
  <c r="D49" i="6"/>
  <c r="F47" i="6"/>
  <c r="D47" i="6"/>
  <c r="F46" i="6"/>
  <c r="D46" i="6"/>
  <c r="F45" i="6"/>
  <c r="D45" i="6"/>
  <c r="F43" i="6"/>
  <c r="D43" i="6"/>
  <c r="F42" i="6"/>
  <c r="D42" i="6"/>
  <c r="F41" i="6"/>
  <c r="D41" i="6"/>
  <c r="D39" i="6"/>
  <c r="D38" i="6"/>
  <c r="I37" i="6"/>
  <c r="I46" i="6" s="1"/>
  <c r="G37" i="6"/>
  <c r="D37" i="6"/>
  <c r="D36" i="6"/>
  <c r="D35" i="6"/>
  <c r="G34" i="6"/>
  <c r="D34" i="6"/>
  <c r="I33" i="6"/>
  <c r="G33" i="6"/>
  <c r="D33" i="6"/>
  <c r="I32" i="6"/>
  <c r="G32" i="6"/>
  <c r="D32" i="6"/>
  <c r="I31" i="6"/>
  <c r="G31" i="6"/>
  <c r="D31" i="6"/>
  <c r="A31" i="6"/>
  <c r="A32" i="6"/>
  <c r="A33" i="6"/>
  <c r="A34" i="6"/>
  <c r="A35" i="6"/>
  <c r="A36" i="6"/>
  <c r="A37" i="6"/>
  <c r="A38" i="6"/>
  <c r="A39" i="6"/>
  <c r="A41" i="6"/>
  <c r="A42" i="6"/>
  <c r="A43" i="6"/>
  <c r="A45" i="6"/>
  <c r="A46" i="6"/>
  <c r="A47" i="6"/>
  <c r="A49" i="6"/>
  <c r="A50" i="6"/>
  <c r="A51" i="6"/>
  <c r="A52" i="6"/>
  <c r="A54" i="6"/>
  <c r="C30" i="6"/>
  <c r="D28" i="6"/>
  <c r="I27" i="6"/>
  <c r="G27" i="6"/>
  <c r="D27" i="6"/>
  <c r="D26" i="6"/>
  <c r="I25" i="6"/>
  <c r="I24" i="6"/>
  <c r="G24" i="6"/>
  <c r="D24" i="6"/>
  <c r="A24" i="6"/>
  <c r="C23" i="6"/>
  <c r="I21" i="6"/>
  <c r="G21" i="6"/>
  <c r="F21" i="6"/>
  <c r="C21" i="6"/>
  <c r="D19" i="6"/>
  <c r="G18" i="6"/>
  <c r="D18" i="6"/>
  <c r="G17" i="6"/>
  <c r="D17" i="6"/>
  <c r="A17" i="6"/>
  <c r="A18" i="6"/>
  <c r="C16" i="6"/>
  <c r="C14" i="6"/>
  <c r="D9" i="6"/>
  <c r="A1" i="6"/>
  <c r="A15" i="5"/>
  <c r="A16" i="5"/>
  <c r="A17" i="5"/>
  <c r="A18" i="5"/>
  <c r="A19" i="5"/>
  <c r="A20" i="5"/>
  <c r="A21" i="5"/>
  <c r="A22" i="5"/>
  <c r="A24" i="5"/>
  <c r="A1" i="5"/>
  <c r="E26" i="3"/>
  <c r="E36" i="3" s="1"/>
  <c r="A1" i="3"/>
  <c r="E303" i="1"/>
  <c r="E170" i="7" s="1"/>
  <c r="H299" i="1"/>
  <c r="H292" i="1"/>
  <c r="C292" i="1"/>
  <c r="H283" i="1"/>
  <c r="C282" i="1"/>
  <c r="H277" i="1"/>
  <c r="E277" i="1"/>
  <c r="E154" i="7" s="1"/>
  <c r="H269" i="1"/>
  <c r="E269" i="1"/>
  <c r="E98" i="7" s="1"/>
  <c r="H268" i="1"/>
  <c r="C268" i="1"/>
  <c r="H228" i="1"/>
  <c r="E225" i="1"/>
  <c r="E86" i="7" s="1"/>
  <c r="H213" i="1"/>
  <c r="E213" i="1"/>
  <c r="E209" i="1"/>
  <c r="E207" i="1"/>
  <c r="H201" i="1"/>
  <c r="F201" i="1"/>
  <c r="G35" i="6" s="1"/>
  <c r="E201" i="1"/>
  <c r="H192" i="1"/>
  <c r="E184" i="1"/>
  <c r="F166" i="1"/>
  <c r="E164" i="1"/>
  <c r="F162" i="1"/>
  <c r="E162" i="1"/>
  <c r="E161" i="1"/>
  <c r="E159" i="1"/>
  <c r="H144" i="1"/>
  <c r="E144" i="1"/>
  <c r="E79" i="7" s="1"/>
  <c r="H143" i="1"/>
  <c r="E140" i="1"/>
  <c r="E92" i="7" s="1"/>
  <c r="H139" i="1"/>
  <c r="E139" i="1"/>
  <c r="E73" i="7" s="1"/>
  <c r="F135" i="1"/>
  <c r="E133" i="1"/>
  <c r="E54" i="7" s="1"/>
  <c r="E131" i="1"/>
  <c r="H128" i="1"/>
  <c r="E126" i="1"/>
  <c r="F125" i="1"/>
  <c r="E121" i="1"/>
  <c r="E20" i="7" s="1"/>
  <c r="E120" i="1"/>
  <c r="H119" i="1"/>
  <c r="F119" i="1"/>
  <c r="F128" i="1" s="1"/>
  <c r="E108" i="1"/>
  <c r="F126" i="7" s="1"/>
  <c r="H104" i="1"/>
  <c r="F97" i="1"/>
  <c r="E96" i="1"/>
  <c r="E17" i="7" s="1"/>
  <c r="E93" i="1"/>
  <c r="E90" i="1"/>
  <c r="F63" i="1"/>
  <c r="C63" i="1"/>
  <c r="H61" i="1"/>
  <c r="C61" i="1"/>
  <c r="H59" i="1"/>
  <c r="E59" i="1"/>
  <c r="E58" i="1"/>
  <c r="E56" i="1"/>
  <c r="E48" i="7" s="1"/>
  <c r="F50" i="1"/>
  <c r="E50" i="1"/>
  <c r="E32" i="7" s="1"/>
  <c r="F45" i="1"/>
  <c r="H42" i="1"/>
  <c r="E37" i="1"/>
  <c r="E35" i="1"/>
  <c r="E45" i="7" s="1"/>
  <c r="H22" i="1"/>
  <c r="E21" i="1"/>
  <c r="E7" i="7" s="1"/>
  <c r="E20" i="1"/>
  <c r="E18" i="1"/>
  <c r="E43" i="7" s="1"/>
  <c r="A18" i="1"/>
  <c r="A43" i="7" s="1"/>
  <c r="H13" i="1"/>
  <c r="H15" i="1" s="1"/>
  <c r="A11" i="1"/>
  <c r="A12" i="1" s="1"/>
  <c r="A13" i="1" s="1"/>
  <c r="F15" i="1" s="1"/>
  <c r="U63" i="26"/>
  <c r="F54" i="26"/>
  <c r="F52" i="26"/>
  <c r="F50" i="26"/>
  <c r="F48" i="26"/>
  <c r="F46" i="26"/>
  <c r="F42" i="26"/>
  <c r="F44" i="26"/>
  <c r="K124" i="27"/>
  <c r="H132" i="27"/>
  <c r="AL58" i="26"/>
  <c r="AL59" i="26"/>
  <c r="AL52" i="26"/>
  <c r="AL53" i="26"/>
  <c r="AH48" i="26"/>
  <c r="AH49" i="26"/>
  <c r="F34" i="27"/>
  <c r="H34" i="27"/>
  <c r="F72" i="27"/>
  <c r="G72" i="27"/>
  <c r="C16" i="27"/>
  <c r="C89" i="27"/>
  <c r="G33" i="27"/>
  <c r="G71" i="27"/>
  <c r="H100" i="27"/>
  <c r="B15" i="27"/>
  <c r="B64" i="27"/>
  <c r="I18" i="6"/>
  <c r="I35" i="6"/>
  <c r="A59" i="6"/>
  <c r="A60" i="6"/>
  <c r="A61" i="6"/>
  <c r="A62" i="6"/>
  <c r="G7" i="6"/>
  <c r="G92" i="7"/>
  <c r="I92" i="7" s="1"/>
  <c r="I79" i="7"/>
  <c r="B27"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K135" i="27"/>
  <c r="C26" i="26"/>
  <c r="G178" i="7"/>
  <c r="K175" i="7"/>
  <c r="K178" i="7"/>
  <c r="AD64" i="26"/>
  <c r="AD65" i="26"/>
  <c r="AD70" i="26"/>
  <c r="AD71" i="26"/>
  <c r="AD68" i="26"/>
  <c r="AD69" i="26"/>
  <c r="AD62" i="26"/>
  <c r="AD63" i="26"/>
  <c r="AD60" i="26"/>
  <c r="AD61" i="26"/>
  <c r="AD56" i="26"/>
  <c r="AD57" i="26"/>
  <c r="AD50" i="26"/>
  <c r="AD51" i="26"/>
  <c r="AD58" i="26"/>
  <c r="AD59" i="26"/>
  <c r="AD66" i="26"/>
  <c r="AD67" i="26"/>
  <c r="AD54" i="26"/>
  <c r="AD55" i="26"/>
  <c r="AD46" i="26"/>
  <c r="AD48" i="26"/>
  <c r="AD49" i="26"/>
  <c r="F101" i="27"/>
  <c r="AH64" i="26"/>
  <c r="AH65" i="26"/>
  <c r="AH70" i="26"/>
  <c r="AH71" i="26"/>
  <c r="AH68" i="26"/>
  <c r="AH69" i="26"/>
  <c r="AH62" i="26"/>
  <c r="AH63" i="26"/>
  <c r="AH66" i="26"/>
  <c r="AH67" i="26"/>
  <c r="AH60" i="26"/>
  <c r="AH61" i="26"/>
  <c r="AH58" i="26"/>
  <c r="AH59" i="26"/>
  <c r="AH50" i="26"/>
  <c r="AH51" i="26"/>
  <c r="AH56" i="26"/>
  <c r="AH57" i="26"/>
  <c r="AH54" i="26"/>
  <c r="AH55" i="26"/>
  <c r="AL64" i="26"/>
  <c r="AL65" i="26"/>
  <c r="AL70" i="26"/>
  <c r="AL71" i="26"/>
  <c r="AL68" i="26"/>
  <c r="AL69" i="26"/>
  <c r="AL66" i="26"/>
  <c r="AL67" i="26"/>
  <c r="AL62" i="26"/>
  <c r="AL63" i="26"/>
  <c r="AL60" i="26"/>
  <c r="AL61" i="26"/>
  <c r="AL50" i="26"/>
  <c r="AL51" i="26"/>
  <c r="AL56" i="26"/>
  <c r="AL57" i="26"/>
  <c r="AL54" i="26"/>
  <c r="AL55" i="26"/>
  <c r="AH46" i="26"/>
  <c r="AL46" i="26"/>
  <c r="AL48" i="26"/>
  <c r="AL49"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F35" i="27"/>
  <c r="F43" i="26"/>
  <c r="G43" i="26"/>
  <c r="G42" i="26"/>
  <c r="F53" i="26"/>
  <c r="G53" i="26"/>
  <c r="G52" i="26"/>
  <c r="G46" i="26"/>
  <c r="F47" i="26"/>
  <c r="G47" i="26"/>
  <c r="G54" i="26"/>
  <c r="F55" i="26"/>
  <c r="G55" i="26"/>
  <c r="F49" i="26"/>
  <c r="G49" i="26"/>
  <c r="G48" i="26"/>
  <c r="G44" i="26"/>
  <c r="F45" i="26"/>
  <c r="G45" i="26"/>
  <c r="F51" i="26"/>
  <c r="G51" i="26"/>
  <c r="G50" i="26"/>
  <c r="H133" i="27"/>
  <c r="H134" i="27"/>
  <c r="L132" i="27"/>
  <c r="M132" i="27" s="1"/>
  <c r="G34" i="27"/>
  <c r="H72" i="27"/>
  <c r="B16" i="27"/>
  <c r="B89" i="27"/>
  <c r="F73" i="27"/>
  <c r="G73" i="27"/>
  <c r="C17" i="27"/>
  <c r="C18" i="27"/>
  <c r="K136" i="27"/>
  <c r="H101" i="27"/>
  <c r="G101" i="27"/>
  <c r="F102" i="27"/>
  <c r="AE46" i="26"/>
  <c r="AD47" i="26"/>
  <c r="AE47" i="26"/>
  <c r="AC48" i="26"/>
  <c r="AI46" i="26"/>
  <c r="AH47" i="26"/>
  <c r="AI47" i="26"/>
  <c r="AG48" i="26"/>
  <c r="F36" i="27"/>
  <c r="H35" i="27"/>
  <c r="G35" i="27"/>
  <c r="AM46" i="26"/>
  <c r="AL47" i="26"/>
  <c r="AM47" i="26"/>
  <c r="AK48" i="26"/>
  <c r="A107" i="26"/>
  <c r="C121" i="27"/>
  <c r="H73" i="27"/>
  <c r="F74" i="27"/>
  <c r="F75" i="27"/>
  <c r="B17" i="27"/>
  <c r="B121" i="27"/>
  <c r="C169" i="27"/>
  <c r="C19" i="27"/>
  <c r="C173" i="27"/>
  <c r="AM48" i="26"/>
  <c r="AK49" i="26"/>
  <c r="AM49" i="26"/>
  <c r="AK50" i="26"/>
  <c r="G36" i="27"/>
  <c r="F37" i="27"/>
  <c r="H36" i="27"/>
  <c r="K137" i="27"/>
  <c r="AI48" i="26"/>
  <c r="AG49" i="26"/>
  <c r="AI49" i="26"/>
  <c r="AG50" i="26"/>
  <c r="H135" i="27"/>
  <c r="AE48" i="26"/>
  <c r="AC49" i="26"/>
  <c r="AE49" i="26"/>
  <c r="AC50" i="26"/>
  <c r="F103" i="27"/>
  <c r="H102" i="27"/>
  <c r="G102" i="27"/>
  <c r="I62" i="26"/>
  <c r="G74" i="27"/>
  <c r="H74" i="27"/>
  <c r="AK51" i="26"/>
  <c r="AM51" i="26"/>
  <c r="AK52" i="26"/>
  <c r="AM50" i="26"/>
  <c r="H75" i="27"/>
  <c r="G75" i="27"/>
  <c r="F76" i="27"/>
  <c r="AC51" i="26"/>
  <c r="AE51" i="26"/>
  <c r="AC52" i="26"/>
  <c r="AE50" i="26"/>
  <c r="H136" i="27"/>
  <c r="H37" i="27"/>
  <c r="G37" i="27"/>
  <c r="F38" i="27"/>
  <c r="AG51" i="26"/>
  <c r="AI51" i="26"/>
  <c r="AG52" i="26"/>
  <c r="AI50" i="26"/>
  <c r="K138" i="27"/>
  <c r="F104" i="27"/>
  <c r="H103" i="27"/>
  <c r="G103" i="27"/>
  <c r="I63" i="26"/>
  <c r="Q62" i="26"/>
  <c r="AC53" i="26"/>
  <c r="AE53" i="26"/>
  <c r="AC54" i="26"/>
  <c r="AE52" i="26"/>
  <c r="AG53" i="26"/>
  <c r="AI53" i="26"/>
  <c r="AG54" i="26"/>
  <c r="AI52" i="26"/>
  <c r="AK53" i="26"/>
  <c r="AM53" i="26"/>
  <c r="AK54" i="26"/>
  <c r="AM52" i="26"/>
  <c r="H137" i="27"/>
  <c r="G104" i="27"/>
  <c r="F105" i="27"/>
  <c r="H104" i="27"/>
  <c r="K139" i="27"/>
  <c r="F39" i="27"/>
  <c r="H38" i="27"/>
  <c r="G38" i="27"/>
  <c r="F77" i="27"/>
  <c r="H76" i="27"/>
  <c r="G76" i="27"/>
  <c r="Q63" i="26"/>
  <c r="AI54" i="26"/>
  <c r="AG55" i="26"/>
  <c r="AI55" i="26"/>
  <c r="AG56" i="26"/>
  <c r="AE54" i="26"/>
  <c r="AC55" i="26"/>
  <c r="AE55" i="26"/>
  <c r="AC56" i="26"/>
  <c r="AM54" i="26"/>
  <c r="AK55" i="26"/>
  <c r="AM55" i="26"/>
  <c r="AK56" i="26"/>
  <c r="F40" i="27"/>
  <c r="H39" i="27"/>
  <c r="G39" i="27"/>
  <c r="F78" i="27"/>
  <c r="H77" i="27"/>
  <c r="G77" i="27"/>
  <c r="K140" i="27"/>
  <c r="H105" i="27"/>
  <c r="G105" i="27"/>
  <c r="F106" i="27"/>
  <c r="H138" i="27"/>
  <c r="H139" i="27"/>
  <c r="AK57" i="26"/>
  <c r="AM57" i="26"/>
  <c r="AK58" i="26"/>
  <c r="AM56" i="26"/>
  <c r="F107" i="27"/>
  <c r="H106" i="27"/>
  <c r="G106" i="27"/>
  <c r="G78" i="27"/>
  <c r="F79" i="27"/>
  <c r="H78" i="27"/>
  <c r="AG57" i="26"/>
  <c r="AI57" i="26"/>
  <c r="AG58" i="26"/>
  <c r="AI56" i="26"/>
  <c r="K141" i="27"/>
  <c r="AC57" i="26"/>
  <c r="AE57" i="26"/>
  <c r="AC58" i="26"/>
  <c r="AE56" i="26"/>
  <c r="G40" i="27"/>
  <c r="F41" i="27"/>
  <c r="H40" i="27"/>
  <c r="H41" i="27"/>
  <c r="G41" i="27"/>
  <c r="F42" i="27"/>
  <c r="AM58" i="26"/>
  <c r="AK59" i="26"/>
  <c r="AM59" i="26"/>
  <c r="AK60" i="26"/>
  <c r="K142" i="27"/>
  <c r="H79" i="27"/>
  <c r="G79" i="27"/>
  <c r="F80" i="27"/>
  <c r="AE58" i="26"/>
  <c r="AC59" i="26"/>
  <c r="AE59" i="26"/>
  <c r="AC60" i="26"/>
  <c r="H140" i="27"/>
  <c r="AI58" i="26"/>
  <c r="AG59" i="26"/>
  <c r="AI59" i="26"/>
  <c r="AG60" i="26"/>
  <c r="F108" i="27"/>
  <c r="H107" i="27"/>
  <c r="G107" i="27"/>
  <c r="AI60" i="26"/>
  <c r="AG61" i="26"/>
  <c r="AI61" i="26"/>
  <c r="AG62" i="26"/>
  <c r="AM60" i="26"/>
  <c r="AK61" i="26"/>
  <c r="AM61" i="26"/>
  <c r="AK62" i="26"/>
  <c r="G108" i="27"/>
  <c r="F109" i="27"/>
  <c r="H108" i="27"/>
  <c r="AE60" i="26"/>
  <c r="AC61" i="26"/>
  <c r="AE61" i="26"/>
  <c r="AC62" i="26"/>
  <c r="F81" i="27"/>
  <c r="H80" i="27"/>
  <c r="G80" i="27"/>
  <c r="H141" i="27"/>
  <c r="K143" i="27"/>
  <c r="F43" i="27"/>
  <c r="H42" i="27"/>
  <c r="G42" i="27"/>
  <c r="H142" i="27"/>
  <c r="H81" i="27"/>
  <c r="H82" i="27"/>
  <c r="H85" i="27"/>
  <c r="G81" i="27"/>
  <c r="G82" i="27"/>
  <c r="H109" i="27"/>
  <c r="G109" i="27"/>
  <c r="F110" i="27"/>
  <c r="AI62" i="26"/>
  <c r="AG63" i="26"/>
  <c r="AI63" i="26"/>
  <c r="AG64" i="26"/>
  <c r="AM62" i="26"/>
  <c r="AK63" i="26"/>
  <c r="AM63" i="26"/>
  <c r="AK64" i="26"/>
  <c r="H43" i="27"/>
  <c r="H44" i="27"/>
  <c r="H47" i="27"/>
  <c r="G43" i="27"/>
  <c r="G44" i="27"/>
  <c r="AC63" i="26"/>
  <c r="AE63" i="26"/>
  <c r="AC64" i="26"/>
  <c r="AE62" i="26"/>
  <c r="M28" i="26"/>
  <c r="AG65" i="26"/>
  <c r="AI65" i="26"/>
  <c r="AG66" i="26"/>
  <c r="AI64" i="26"/>
  <c r="G46" i="27"/>
  <c r="G45" i="27"/>
  <c r="G84" i="27"/>
  <c r="G83" i="27"/>
  <c r="AK65" i="26"/>
  <c r="AM65" i="26"/>
  <c r="AK66" i="26"/>
  <c r="AM64" i="26"/>
  <c r="AC65" i="26"/>
  <c r="AE65" i="26"/>
  <c r="AC66" i="26"/>
  <c r="AE64" i="26"/>
  <c r="H110" i="27"/>
  <c r="H111" i="27"/>
  <c r="H114" i="27"/>
  <c r="H90" i="1"/>
  <c r="G110" i="27"/>
  <c r="H143" i="27"/>
  <c r="AM66" i="26"/>
  <c r="AK67" i="26"/>
  <c r="AM67" i="26"/>
  <c r="AK68" i="26"/>
  <c r="H144" i="27"/>
  <c r="AE66" i="26"/>
  <c r="AC67" i="26"/>
  <c r="AE67" i="26"/>
  <c r="AC68" i="26"/>
  <c r="AI66" i="26"/>
  <c r="AG67" i="26"/>
  <c r="AI67" i="26"/>
  <c r="AG68" i="26"/>
  <c r="AI68" i="26"/>
  <c r="AG69" i="26"/>
  <c r="AI69" i="26"/>
  <c r="AG70" i="26"/>
  <c r="AE68" i="26"/>
  <c r="AC69" i="26"/>
  <c r="AE69" i="26"/>
  <c r="AC70" i="26"/>
  <c r="AM68" i="26"/>
  <c r="AK69" i="26"/>
  <c r="AM69" i="26"/>
  <c r="AK70" i="26"/>
  <c r="AI70" i="26"/>
  <c r="AG71" i="26"/>
  <c r="AI71" i="26"/>
  <c r="AM70" i="26"/>
  <c r="AK71" i="26"/>
  <c r="AM71" i="26"/>
  <c r="AE70" i="26"/>
  <c r="AC71" i="26"/>
  <c r="AE71" i="26"/>
  <c r="A93" i="1"/>
  <c r="A114" i="7" s="1"/>
  <c r="A234" i="1"/>
  <c r="A235" i="1" s="1"/>
  <c r="A236" i="1" s="1"/>
  <c r="AO58" i="26"/>
  <c r="AQ58" i="26"/>
  <c r="AO59" i="26"/>
  <c r="AP59" i="26"/>
  <c r="E135" i="12"/>
  <c r="E20" i="12" s="1"/>
  <c r="H200" i="1" s="1"/>
  <c r="E134" i="12"/>
  <c r="E137" i="12"/>
  <c r="D119" i="7" s="1"/>
  <c r="E139" i="12"/>
  <c r="E140" i="12"/>
  <c r="E141" i="12"/>
  <c r="E142" i="12"/>
  <c r="E143" i="12"/>
  <c r="E144" i="12"/>
  <c r="E145" i="12"/>
  <c r="E146" i="12"/>
  <c r="E147" i="12"/>
  <c r="E148" i="12"/>
  <c r="E150" i="12"/>
  <c r="E151" i="12"/>
  <c r="E152" i="12"/>
  <c r="F159" i="12"/>
  <c r="E159" i="12" s="1"/>
  <c r="E154" i="12"/>
  <c r="E132" i="12"/>
  <c r="E133" i="12"/>
  <c r="E138" i="12"/>
  <c r="E136" i="12"/>
  <c r="E158" i="12"/>
  <c r="AO60" i="26"/>
  <c r="AQ60" i="26"/>
  <c r="AO61" i="26"/>
  <c r="AP61" i="26"/>
  <c r="I134" i="27" l="1"/>
  <c r="L133" i="27"/>
  <c r="M133" i="27" s="1"/>
  <c r="V64" i="26"/>
  <c r="V65" i="26" s="1"/>
  <c r="V84" i="26"/>
  <c r="V85" i="26" s="1"/>
  <c r="V96" i="26"/>
  <c r="V97" i="26" s="1"/>
  <c r="V78" i="26"/>
  <c r="V79" i="26" s="1"/>
  <c r="V94" i="26"/>
  <c r="V95" i="26" s="1"/>
  <c r="Z80" i="26"/>
  <c r="Z81" i="26" s="1"/>
  <c r="Z62" i="26"/>
  <c r="Z88" i="26"/>
  <c r="Z89" i="26" s="1"/>
  <c r="Z96" i="26"/>
  <c r="Z97" i="26" s="1"/>
  <c r="Z90" i="26"/>
  <c r="Z91" i="26" s="1"/>
  <c r="Z70" i="26"/>
  <c r="Z71" i="26" s="1"/>
  <c r="Z78" i="26"/>
  <c r="Z79" i="26" s="1"/>
  <c r="Z82" i="26"/>
  <c r="Z83" i="26" s="1"/>
  <c r="Z92" i="26"/>
  <c r="Z93" i="26" s="1"/>
  <c r="Z72" i="26"/>
  <c r="Z73" i="26" s="1"/>
  <c r="Z64" i="26"/>
  <c r="Z65" i="26" s="1"/>
  <c r="Z66" i="26"/>
  <c r="Z67" i="26" s="1"/>
  <c r="Z86" i="26"/>
  <c r="Z87" i="26" s="1"/>
  <c r="Z94" i="26"/>
  <c r="Z95" i="26" s="1"/>
  <c r="Z98" i="26"/>
  <c r="Z99" i="26" s="1"/>
  <c r="Z68" i="26"/>
  <c r="Z69" i="26" s="1"/>
  <c r="Z84" i="26"/>
  <c r="Z85" i="26" s="1"/>
  <c r="Z76" i="26"/>
  <c r="Z77" i="26" s="1"/>
  <c r="Z74" i="26"/>
  <c r="Z75" i="26" s="1"/>
  <c r="J90" i="26"/>
  <c r="J91" i="26" s="1"/>
  <c r="J68" i="26"/>
  <c r="J69" i="26" s="1"/>
  <c r="J62" i="26"/>
  <c r="J92" i="26"/>
  <c r="J93" i="26" s="1"/>
  <c r="J80" i="26"/>
  <c r="J81" i="26" s="1"/>
  <c r="J76" i="26"/>
  <c r="J77" i="26" s="1"/>
  <c r="J74" i="26"/>
  <c r="J75" i="26" s="1"/>
  <c r="J94" i="26"/>
  <c r="J95" i="26" s="1"/>
  <c r="J98" i="26"/>
  <c r="J99" i="26" s="1"/>
  <c r="J88" i="26"/>
  <c r="J89" i="26" s="1"/>
  <c r="J64" i="26"/>
  <c r="J65" i="26" s="1"/>
  <c r="J86" i="26"/>
  <c r="J87" i="26" s="1"/>
  <c r="J72" i="26"/>
  <c r="J73" i="26" s="1"/>
  <c r="J70" i="26"/>
  <c r="J71" i="26" s="1"/>
  <c r="J82" i="26"/>
  <c r="J83" i="26" s="1"/>
  <c r="J84" i="26"/>
  <c r="J85" i="26" s="1"/>
  <c r="R82" i="26"/>
  <c r="R83" i="26" s="1"/>
  <c r="R96" i="26"/>
  <c r="R97" i="26" s="1"/>
  <c r="R64" i="26"/>
  <c r="R65" i="26" s="1"/>
  <c r="R78" i="26"/>
  <c r="R79" i="26" s="1"/>
  <c r="R68" i="26"/>
  <c r="R69" i="26" s="1"/>
  <c r="R86" i="26"/>
  <c r="R87" i="26" s="1"/>
  <c r="R74" i="26"/>
  <c r="R75" i="26" s="1"/>
  <c r="R88" i="26"/>
  <c r="R89" i="26" s="1"/>
  <c r="R84" i="26"/>
  <c r="R85" i="26" s="1"/>
  <c r="R70" i="26"/>
  <c r="R71" i="26" s="1"/>
  <c r="R72" i="26"/>
  <c r="R73" i="26" s="1"/>
  <c r="R90" i="26"/>
  <c r="R91" i="26" s="1"/>
  <c r="R76" i="26"/>
  <c r="R77" i="26" s="1"/>
  <c r="R98" i="26"/>
  <c r="R99" i="26" s="1"/>
  <c r="R66" i="26"/>
  <c r="R67" i="26" s="1"/>
  <c r="R80" i="26"/>
  <c r="R81" i="26" s="1"/>
  <c r="R94" i="26"/>
  <c r="R95" i="26" s="1"/>
  <c r="R62" i="26"/>
  <c r="R92" i="26"/>
  <c r="R93" i="26" s="1"/>
  <c r="J78" i="26"/>
  <c r="J79" i="26" s="1"/>
  <c r="J96" i="26"/>
  <c r="J97" i="26" s="1"/>
  <c r="V72" i="26"/>
  <c r="V73" i="26" s="1"/>
  <c r="V62" i="26"/>
  <c r="V82" i="26"/>
  <c r="V83" i="26" s="1"/>
  <c r="V98" i="26"/>
  <c r="V99" i="26" s="1"/>
  <c r="V92" i="26"/>
  <c r="V93" i="26" s="1"/>
  <c r="V80" i="26"/>
  <c r="V81" i="26" s="1"/>
  <c r="V66" i="26"/>
  <c r="V67" i="26" s="1"/>
  <c r="V86" i="26"/>
  <c r="V87" i="26" s="1"/>
  <c r="V68" i="26"/>
  <c r="V69" i="26" s="1"/>
  <c r="V70" i="26"/>
  <c r="V71" i="26" s="1"/>
  <c r="V88" i="26"/>
  <c r="V89" i="26" s="1"/>
  <c r="V74" i="26"/>
  <c r="V75" i="26" s="1"/>
  <c r="V90" i="26"/>
  <c r="V91" i="26" s="1"/>
  <c r="G108" i="12"/>
  <c r="G114" i="12" s="1"/>
  <c r="G12" i="12" s="1"/>
  <c r="G15" i="12" s="1"/>
  <c r="E104" i="12"/>
  <c r="F162" i="12"/>
  <c r="F168" i="12" s="1"/>
  <c r="F13" i="12" s="1"/>
  <c r="H194" i="1"/>
  <c r="H204" i="1" s="1"/>
  <c r="I76" i="6"/>
  <c r="H141" i="1"/>
  <c r="D120" i="7"/>
  <c r="E101" i="12"/>
  <c r="E108" i="12" s="1"/>
  <c r="H36" i="1"/>
  <c r="L92" i="27"/>
  <c r="I67" i="6"/>
  <c r="H47" i="1"/>
  <c r="H162" i="12"/>
  <c r="F108" i="12"/>
  <c r="F114" i="12" s="1"/>
  <c r="F12" i="12" s="1"/>
  <c r="G111" i="27"/>
  <c r="G113" i="27" s="1"/>
  <c r="H37" i="1" s="1"/>
  <c r="H185" i="1"/>
  <c r="H145" i="1"/>
  <c r="I26" i="6"/>
  <c r="I28" i="6" s="1"/>
  <c r="I38" i="6" s="1"/>
  <c r="C32" i="26"/>
  <c r="C34" i="26" s="1"/>
  <c r="I34" i="6"/>
  <c r="I36" i="6" s="1"/>
  <c r="H163" i="1"/>
  <c r="H244" i="1"/>
  <c r="H44" i="1"/>
  <c r="A96" i="1"/>
  <c r="A17" i="7" s="1"/>
  <c r="H24" i="1"/>
  <c r="H60" i="1"/>
  <c r="H270" i="1"/>
  <c r="H122" i="1"/>
  <c r="Q55" i="29"/>
  <c r="Q71" i="29" s="1"/>
  <c r="Q105" i="29"/>
  <c r="Q25" i="29"/>
  <c r="Q52" i="29"/>
  <c r="Q162" i="29"/>
  <c r="O65" i="29"/>
  <c r="O83" i="29" s="1"/>
  <c r="Q53" i="29"/>
  <c r="Q69" i="29" s="1"/>
  <c r="Q140" i="29"/>
  <c r="Q114" i="29"/>
  <c r="Q117" i="29" s="1"/>
  <c r="Q139" i="29"/>
  <c r="Q21" i="29"/>
  <c r="Q121" i="29"/>
  <c r="Q126" i="29" s="1"/>
  <c r="Q148" i="29"/>
  <c r="Q150" i="29"/>
  <c r="O54" i="29"/>
  <c r="O103" i="29"/>
  <c r="O178" i="29" s="1"/>
  <c r="L189" i="7" s="1"/>
  <c r="Q106" i="29"/>
  <c r="Q142" i="29"/>
  <c r="I47" i="6"/>
  <c r="I17" i="6"/>
  <c r="F13" i="1"/>
  <c r="H134" i="1"/>
  <c r="H229" i="1"/>
  <c r="A247" i="1"/>
  <c r="A249" i="1" s="1"/>
  <c r="I62" i="6"/>
  <c r="A20" i="1"/>
  <c r="J186" i="7"/>
  <c r="L186" i="7" s="1"/>
  <c r="H230" i="1"/>
  <c r="H234" i="1"/>
  <c r="H202" i="1"/>
  <c r="F236" i="1"/>
  <c r="I135" i="27" l="1"/>
  <c r="L134" i="27"/>
  <c r="M134" i="27" s="1"/>
  <c r="W62" i="26"/>
  <c r="V63" i="26"/>
  <c r="W63" i="26" s="1"/>
  <c r="U64" i="26" s="1"/>
  <c r="Z63" i="26"/>
  <c r="AA63" i="26" s="1"/>
  <c r="Y64" i="26" s="1"/>
  <c r="AA62" i="26"/>
  <c r="J63" i="26"/>
  <c r="K63" i="26" s="1"/>
  <c r="I64" i="26" s="1"/>
  <c r="K62" i="26"/>
  <c r="S62" i="26"/>
  <c r="R63" i="26"/>
  <c r="S63" i="26" s="1"/>
  <c r="Q64" i="26" s="1"/>
  <c r="O39" i="29"/>
  <c r="O70" i="29"/>
  <c r="O73" i="29" s="1"/>
  <c r="Q30" i="29"/>
  <c r="Q68" i="29"/>
  <c r="H62" i="1"/>
  <c r="H63" i="1"/>
  <c r="H166" i="1"/>
  <c r="F249" i="1"/>
  <c r="H65" i="1"/>
  <c r="H38" i="1"/>
  <c r="E54" i="3"/>
  <c r="I110" i="12"/>
  <c r="I114" i="12" s="1"/>
  <c r="I12" i="12" s="1"/>
  <c r="H97" i="1"/>
  <c r="F26" i="3"/>
  <c r="G26" i="3" s="1"/>
  <c r="H45" i="1"/>
  <c r="I70" i="12"/>
  <c r="E115" i="7"/>
  <c r="F115" i="7" s="1"/>
  <c r="H93" i="1" s="1"/>
  <c r="I164" i="12"/>
  <c r="I168" i="12" s="1"/>
  <c r="I13" i="12" s="1"/>
  <c r="H135" i="1"/>
  <c r="H165" i="1"/>
  <c r="H271" i="1"/>
  <c r="I19" i="6"/>
  <c r="I45" i="6" s="1"/>
  <c r="A97" i="1"/>
  <c r="A98" i="1" s="1"/>
  <c r="A99" i="1" s="1"/>
  <c r="A100" i="1" s="1"/>
  <c r="A103" i="1" s="1"/>
  <c r="I39" i="6"/>
  <c r="I42" i="6" s="1"/>
  <c r="I50" i="6" s="1"/>
  <c r="O144" i="29"/>
  <c r="O164" i="29" s="1"/>
  <c r="Q144" i="29"/>
  <c r="Q153" i="29"/>
  <c r="O57" i="29"/>
  <c r="O59" i="29" s="1"/>
  <c r="Q54" i="29"/>
  <c r="Q57" i="29" s="1"/>
  <c r="Q59" i="29" s="1"/>
  <c r="Q36" i="29"/>
  <c r="O108" i="29"/>
  <c r="O128" i="29" s="1"/>
  <c r="Q103" i="29"/>
  <c r="H239" i="1"/>
  <c r="A21" i="1"/>
  <c r="F22" i="1" s="1"/>
  <c r="I78" i="6"/>
  <c r="I64" i="6"/>
  <c r="I68" i="6" s="1"/>
  <c r="I63" i="6"/>
  <c r="H205" i="1"/>
  <c r="H211" i="1"/>
  <c r="A254" i="1"/>
  <c r="A255" i="1" s="1"/>
  <c r="A256" i="1" s="1"/>
  <c r="A258" i="1" s="1"/>
  <c r="F263" i="1"/>
  <c r="I136" i="27" l="1"/>
  <c r="L135" i="27"/>
  <c r="M135" i="27" s="1"/>
  <c r="K64" i="26"/>
  <c r="I65" i="26"/>
  <c r="K65" i="26" s="1"/>
  <c r="I66" i="26" s="1"/>
  <c r="S64" i="26"/>
  <c r="Q65" i="26"/>
  <c r="S65" i="26" s="1"/>
  <c r="Q66" i="26" s="1"/>
  <c r="Y65" i="26"/>
  <c r="AA65" i="26" s="1"/>
  <c r="Y66" i="26" s="1"/>
  <c r="AA64" i="26"/>
  <c r="W64" i="26"/>
  <c r="U65" i="26"/>
  <c r="W65" i="26" s="1"/>
  <c r="U66" i="26" s="1"/>
  <c r="O77" i="29"/>
  <c r="O87" i="29" s="1"/>
  <c r="L188" i="7"/>
  <c r="Q70" i="29"/>
  <c r="Q73" i="29" s="1"/>
  <c r="Q77" i="29" s="1"/>
  <c r="Q39" i="29"/>
  <c r="Q41" i="29" s="1"/>
  <c r="H168" i="1"/>
  <c r="H136" i="1"/>
  <c r="H66" i="1"/>
  <c r="H64" i="1"/>
  <c r="H46" i="1"/>
  <c r="H98" i="1"/>
  <c r="E120" i="7"/>
  <c r="F120" i="7" s="1"/>
  <c r="H150" i="1" s="1"/>
  <c r="F98" i="1"/>
  <c r="H151" i="1"/>
  <c r="F100" i="1"/>
  <c r="H167" i="1"/>
  <c r="Q164" i="29"/>
  <c r="H241" i="1"/>
  <c r="O89" i="29"/>
  <c r="Q178" i="29"/>
  <c r="Q108" i="29"/>
  <c r="Q128" i="29" s="1"/>
  <c r="A104" i="1"/>
  <c r="A105" i="1" s="1"/>
  <c r="I73" i="6"/>
  <c r="H209" i="1"/>
  <c r="H208" i="1"/>
  <c r="A7" i="7"/>
  <c r="A22" i="1"/>
  <c r="F61" i="1"/>
  <c r="A259" i="1"/>
  <c r="A261" i="1" s="1"/>
  <c r="A262" i="1" s="1"/>
  <c r="A263" i="1" s="1"/>
  <c r="A265" i="1" s="1"/>
  <c r="L136" i="27" l="1"/>
  <c r="M136" i="27" s="1"/>
  <c r="I137" i="27"/>
  <c r="W66" i="26"/>
  <c r="U67" i="26"/>
  <c r="W67" i="26" s="1"/>
  <c r="U68" i="26" s="1"/>
  <c r="AA66" i="26"/>
  <c r="Y67" i="26"/>
  <c r="AA67" i="26" s="1"/>
  <c r="Y68" i="26" s="1"/>
  <c r="Q67" i="26"/>
  <c r="S67" i="26" s="1"/>
  <c r="Q68" i="26" s="1"/>
  <c r="S66" i="26"/>
  <c r="I67" i="26"/>
  <c r="K67" i="26" s="1"/>
  <c r="I68" i="26" s="1"/>
  <c r="K66" i="26"/>
  <c r="H68" i="1"/>
  <c r="H100" i="1"/>
  <c r="H48" i="1"/>
  <c r="H52" i="1" s="1"/>
  <c r="H152" i="1"/>
  <c r="H169" i="1"/>
  <c r="I75" i="6"/>
  <c r="O182" i="29"/>
  <c r="O208" i="29" s="1"/>
  <c r="H240" i="1"/>
  <c r="L191" i="7"/>
  <c r="H83" i="1"/>
  <c r="Q87" i="29"/>
  <c r="Q89" i="29" s="1"/>
  <c r="Q182" i="29"/>
  <c r="H84" i="1"/>
  <c r="A268" i="1"/>
  <c r="F272" i="1"/>
  <c r="F265" i="1"/>
  <c r="A24" i="1"/>
  <c r="A26" i="1" s="1"/>
  <c r="F24" i="1"/>
  <c r="A108" i="1"/>
  <c r="H217" i="1"/>
  <c r="I43" i="6"/>
  <c r="F105" i="1"/>
  <c r="H216" i="1"/>
  <c r="H207" i="1"/>
  <c r="I138" i="27" l="1"/>
  <c r="L137" i="27"/>
  <c r="M137" i="27" s="1"/>
  <c r="K68" i="26"/>
  <c r="I69" i="26"/>
  <c r="K69" i="26" s="1"/>
  <c r="I70" i="26" s="1"/>
  <c r="W68" i="26"/>
  <c r="U69" i="26"/>
  <c r="W69" i="26" s="1"/>
  <c r="U70" i="26" s="1"/>
  <c r="S68" i="26"/>
  <c r="Q69" i="26"/>
  <c r="S69" i="26" s="1"/>
  <c r="Q70" i="26" s="1"/>
  <c r="Y69" i="26"/>
  <c r="AA69" i="26" s="1"/>
  <c r="Y70" i="26" s="1"/>
  <c r="AA68" i="26"/>
  <c r="H215" i="1"/>
  <c r="H172" i="1"/>
  <c r="H85" i="1"/>
  <c r="O194" i="29"/>
  <c r="I74" i="6"/>
  <c r="I77" i="6" s="1"/>
  <c r="I79" i="6" s="1"/>
  <c r="H243" i="1"/>
  <c r="Q194" i="29"/>
  <c r="Q208" i="29"/>
  <c r="A269" i="1"/>
  <c r="F270" i="1" s="1"/>
  <c r="I51" i="6"/>
  <c r="I41" i="6"/>
  <c r="I49" i="6" s="1"/>
  <c r="A126" i="7"/>
  <c r="A110" i="1"/>
  <c r="F110" i="1"/>
  <c r="A27" i="1"/>
  <c r="A29" i="1" s="1"/>
  <c r="F27" i="1"/>
  <c r="L138" i="27" l="1"/>
  <c r="M138" i="27" s="1"/>
  <c r="I139" i="27"/>
  <c r="Y71" i="26"/>
  <c r="AA71" i="26" s="1"/>
  <c r="Y72" i="26" s="1"/>
  <c r="AA70" i="26"/>
  <c r="Q71" i="26"/>
  <c r="S71" i="26" s="1"/>
  <c r="Q72" i="26" s="1"/>
  <c r="S70" i="26"/>
  <c r="U71" i="26"/>
  <c r="W71" i="26" s="1"/>
  <c r="U72" i="26" s="1"/>
  <c r="W70" i="26"/>
  <c r="K70" i="26"/>
  <c r="I71" i="26"/>
  <c r="K71" i="26" s="1"/>
  <c r="I72" i="26" s="1"/>
  <c r="H70" i="1"/>
  <c r="H26" i="1"/>
  <c r="H27" i="1" s="1"/>
  <c r="H218" i="1"/>
  <c r="H245" i="1"/>
  <c r="H259" i="1"/>
  <c r="I52" i="6"/>
  <c r="A112" i="1"/>
  <c r="F255" i="1"/>
  <c r="F30" i="1"/>
  <c r="A30" i="1"/>
  <c r="A98" i="7"/>
  <c r="A270" i="1"/>
  <c r="I140" i="27" l="1"/>
  <c r="L139" i="27"/>
  <c r="M139" i="27" s="1"/>
  <c r="Y73" i="26"/>
  <c r="AA73" i="26" s="1"/>
  <c r="Y74" i="26" s="1"/>
  <c r="AA72" i="26"/>
  <c r="I73" i="26"/>
  <c r="K73" i="26" s="1"/>
  <c r="I74" i="26" s="1"/>
  <c r="K72" i="26"/>
  <c r="U73" i="26"/>
  <c r="W73" i="26" s="1"/>
  <c r="U74" i="26" s="1"/>
  <c r="W72" i="26"/>
  <c r="Q73" i="26"/>
  <c r="S73" i="26" s="1"/>
  <c r="Q74" i="26" s="1"/>
  <c r="S72" i="26"/>
  <c r="H29" i="1"/>
  <c r="H254" i="1"/>
  <c r="F271" i="1"/>
  <c r="A271" i="1"/>
  <c r="F256" i="1"/>
  <c r="A117" i="1"/>
  <c r="A35" i="1"/>
  <c r="F146" i="1"/>
  <c r="F235" i="1"/>
  <c r="G69" i="6" s="1"/>
  <c r="I141" i="27" l="1"/>
  <c r="L140" i="27"/>
  <c r="M140" i="27" s="1"/>
  <c r="Q75" i="26"/>
  <c r="S75" i="26" s="1"/>
  <c r="Q76" i="26" s="1"/>
  <c r="S74" i="26"/>
  <c r="K74" i="26"/>
  <c r="I75" i="26"/>
  <c r="K75" i="26" s="1"/>
  <c r="I76" i="26" s="1"/>
  <c r="W74" i="26"/>
  <c r="U75" i="26"/>
  <c r="W75" i="26" s="1"/>
  <c r="U76" i="26" s="1"/>
  <c r="AA74" i="26"/>
  <c r="Y75" i="26"/>
  <c r="AA75" i="26" s="1"/>
  <c r="Y76" i="26" s="1"/>
  <c r="H30" i="1"/>
  <c r="H165" i="12" s="1"/>
  <c r="H168" i="12" s="1"/>
  <c r="F34" i="3"/>
  <c r="G34" i="3" s="1"/>
  <c r="A36" i="1"/>
  <c r="F268" i="1"/>
  <c r="A45" i="7"/>
  <c r="A118" i="1"/>
  <c r="A135" i="7"/>
  <c r="A272" i="1"/>
  <c r="F273" i="1" s="1"/>
  <c r="I142" i="27" l="1"/>
  <c r="L141" i="27"/>
  <c r="M141" i="27" s="1"/>
  <c r="U77" i="26"/>
  <c r="W77" i="26" s="1"/>
  <c r="U78" i="26" s="1"/>
  <c r="W76" i="26"/>
  <c r="I77" i="26"/>
  <c r="K77" i="26" s="1"/>
  <c r="I78" i="26" s="1"/>
  <c r="K76" i="26"/>
  <c r="AA76" i="26"/>
  <c r="Y77" i="26"/>
  <c r="AA77" i="26" s="1"/>
  <c r="Y78" i="26" s="1"/>
  <c r="Q77" i="26"/>
  <c r="S77" i="26" s="1"/>
  <c r="Q78" i="26" s="1"/>
  <c r="S76" i="26"/>
  <c r="H71" i="12"/>
  <c r="F17" i="3"/>
  <c r="G17" i="3" s="1"/>
  <c r="G36" i="3" s="1"/>
  <c r="H176" i="1" s="1"/>
  <c r="H111" i="12"/>
  <c r="H146" i="1"/>
  <c r="H235" i="1"/>
  <c r="E168" i="12"/>
  <c r="H13" i="12"/>
  <c r="E13" i="12" s="1"/>
  <c r="H78" i="1" s="1"/>
  <c r="F289" i="1"/>
  <c r="A273" i="1"/>
  <c r="F282" i="1"/>
  <c r="A138" i="7"/>
  <c r="A119" i="1"/>
  <c r="C310" i="1"/>
  <c r="A37" i="1"/>
  <c r="H114" i="12" l="1"/>
  <c r="H12" i="12" s="1"/>
  <c r="E12" i="12" s="1"/>
  <c r="H77" i="1" s="1"/>
  <c r="I143" i="27"/>
  <c r="L142" i="27"/>
  <c r="M142" i="27" s="1"/>
  <c r="U79" i="26"/>
  <c r="W79" i="26" s="1"/>
  <c r="U80" i="26" s="1"/>
  <c r="W78" i="26"/>
  <c r="Q79" i="26"/>
  <c r="S79" i="26" s="1"/>
  <c r="Q80" i="26" s="1"/>
  <c r="S78" i="26"/>
  <c r="AA78" i="26"/>
  <c r="Y79" i="26"/>
  <c r="AA79" i="26" s="1"/>
  <c r="Y80" i="26" s="1"/>
  <c r="I79" i="26"/>
  <c r="K79" i="26" s="1"/>
  <c r="I80" i="26" s="1"/>
  <c r="K78" i="26"/>
  <c r="E114" i="12"/>
  <c r="H147" i="1"/>
  <c r="H154" i="1" s="1"/>
  <c r="H236" i="1"/>
  <c r="I69" i="6"/>
  <c r="I70" i="6" s="1"/>
  <c r="H178" i="1"/>
  <c r="C311" i="1"/>
  <c r="A38" i="1"/>
  <c r="F38" i="1"/>
  <c r="A120" i="1"/>
  <c r="A276" i="1"/>
  <c r="A277" i="1" s="1"/>
  <c r="I147" i="27" l="1"/>
  <c r="L143" i="27"/>
  <c r="M143" i="27" s="1"/>
  <c r="M144" i="27" s="1"/>
  <c r="H147" i="27" s="1"/>
  <c r="K80" i="26"/>
  <c r="I81" i="26"/>
  <c r="K81" i="26" s="1"/>
  <c r="I82" i="26" s="1"/>
  <c r="Y81" i="26"/>
  <c r="AA81" i="26" s="1"/>
  <c r="Y82" i="26" s="1"/>
  <c r="AA80" i="26"/>
  <c r="S80" i="26"/>
  <c r="Q81" i="26"/>
  <c r="S81" i="26" s="1"/>
  <c r="Q82" i="26" s="1"/>
  <c r="U81" i="26"/>
  <c r="W81" i="26" s="1"/>
  <c r="U82" i="26" s="1"/>
  <c r="W80" i="26"/>
  <c r="H261" i="1"/>
  <c r="H103" i="1"/>
  <c r="H258" i="1"/>
  <c r="F279" i="1"/>
  <c r="A154" i="7"/>
  <c r="A279" i="1"/>
  <c r="A121" i="1"/>
  <c r="C334" i="1"/>
  <c r="A40" i="1"/>
  <c r="K147" i="27" l="1"/>
  <c r="I148" i="27"/>
  <c r="I149" i="27" s="1"/>
  <c r="I150" i="27" s="1"/>
  <c r="I151" i="27" s="1"/>
  <c r="I152" i="27" s="1"/>
  <c r="I153" i="27" s="1"/>
  <c r="I154" i="27" s="1"/>
  <c r="I155" i="27" s="1"/>
  <c r="I156" i="27" s="1"/>
  <c r="I157" i="27" s="1"/>
  <c r="I158" i="27" s="1"/>
  <c r="S82" i="26"/>
  <c r="Q83" i="26"/>
  <c r="S83" i="26" s="1"/>
  <c r="Q84" i="26" s="1"/>
  <c r="U83" i="26"/>
  <c r="W83" i="26" s="1"/>
  <c r="U84" i="26" s="1"/>
  <c r="W82" i="26"/>
  <c r="Y83" i="26"/>
  <c r="AA83" i="26" s="1"/>
  <c r="Y84" i="26" s="1"/>
  <c r="AA82" i="26"/>
  <c r="K82" i="26"/>
  <c r="I83" i="26"/>
  <c r="K83" i="26" s="1"/>
  <c r="I84" i="26" s="1"/>
  <c r="H105" i="1"/>
  <c r="A41" i="1"/>
  <c r="A42" i="1" s="1"/>
  <c r="A20" i="7"/>
  <c r="A122" i="1"/>
  <c r="F122" i="1"/>
  <c r="A282" i="1"/>
  <c r="F296" i="1"/>
  <c r="K148" i="27" l="1"/>
  <c r="K149" i="27" s="1"/>
  <c r="K150" i="27" s="1"/>
  <c r="K151" i="27" s="1"/>
  <c r="K152" i="27" s="1"/>
  <c r="K153" i="27" s="1"/>
  <c r="K154" i="27" s="1"/>
  <c r="K155" i="27" s="1"/>
  <c r="K156" i="27" s="1"/>
  <c r="K157" i="27" s="1"/>
  <c r="K158" i="27" s="1"/>
  <c r="L147" i="27"/>
  <c r="H148" i="27" s="1"/>
  <c r="L148" i="27" s="1"/>
  <c r="H149" i="27" s="1"/>
  <c r="L149" i="27" s="1"/>
  <c r="H150" i="27" s="1"/>
  <c r="L150" i="27" s="1"/>
  <c r="H151" i="27" s="1"/>
  <c r="L151" i="27" s="1"/>
  <c r="H152" i="27" s="1"/>
  <c r="L152" i="27" s="1"/>
  <c r="H153" i="27" s="1"/>
  <c r="L153" i="27" s="1"/>
  <c r="H154" i="27" s="1"/>
  <c r="L154" i="27" s="1"/>
  <c r="H155" i="27" s="1"/>
  <c r="L155" i="27" s="1"/>
  <c r="H156" i="27" s="1"/>
  <c r="L156" i="27" s="1"/>
  <c r="H157" i="27" s="1"/>
  <c r="L157" i="27" s="1"/>
  <c r="H158" i="27" s="1"/>
  <c r="L158" i="27" s="1"/>
  <c r="Q85" i="26"/>
  <c r="S85" i="26" s="1"/>
  <c r="Q86" i="26" s="1"/>
  <c r="S84" i="26"/>
  <c r="I85" i="26"/>
  <c r="K85" i="26" s="1"/>
  <c r="I86" i="26" s="1"/>
  <c r="K84" i="26"/>
  <c r="AA84" i="26"/>
  <c r="Y85" i="26"/>
  <c r="AA85" i="26" s="1"/>
  <c r="Y86" i="26" s="1"/>
  <c r="W84" i="26"/>
  <c r="U85" i="26"/>
  <c r="W85" i="26" s="1"/>
  <c r="U86" i="26" s="1"/>
  <c r="F42" i="1"/>
  <c r="A283" i="1"/>
  <c r="A284" i="1" s="1"/>
  <c r="A285" i="1" s="1"/>
  <c r="A125" i="1"/>
  <c r="A43" i="1"/>
  <c r="A44" i="1" s="1"/>
  <c r="K159" i="27" l="1"/>
  <c r="K161" i="27" s="1"/>
  <c r="K163" i="27" s="1"/>
  <c r="H297" i="1" s="1"/>
  <c r="W86" i="26"/>
  <c r="U87" i="26"/>
  <c r="W87" i="26" s="1"/>
  <c r="U88" i="26" s="1"/>
  <c r="AA86" i="26"/>
  <c r="Y87" i="26"/>
  <c r="AA87" i="26" s="1"/>
  <c r="Y88" i="26" s="1"/>
  <c r="I87" i="26"/>
  <c r="K87" i="26" s="1"/>
  <c r="I88" i="26" s="1"/>
  <c r="K86" i="26"/>
  <c r="Q87" i="26"/>
  <c r="S87" i="26" s="1"/>
  <c r="Q88" i="26" s="1"/>
  <c r="S86" i="26"/>
  <c r="A126" i="1"/>
  <c r="A61" i="7"/>
  <c r="D9" i="26"/>
  <c r="A286" i="1"/>
  <c r="F284" i="1"/>
  <c r="F44" i="1"/>
  <c r="A45" i="1"/>
  <c r="A46" i="1" s="1"/>
  <c r="S88" i="26" l="1"/>
  <c r="Q89" i="26"/>
  <c r="S89" i="26" s="1"/>
  <c r="Q90" i="26" s="1"/>
  <c r="I89" i="26"/>
  <c r="K89" i="26" s="1"/>
  <c r="I90" i="26" s="1"/>
  <c r="K88" i="26"/>
  <c r="AA88" i="26"/>
  <c r="Y89" i="26"/>
  <c r="AA89" i="26" s="1"/>
  <c r="Y90" i="26" s="1"/>
  <c r="W88" i="26"/>
  <c r="U89" i="26"/>
  <c r="W89" i="26" s="1"/>
  <c r="U90" i="26" s="1"/>
  <c r="A47" i="1"/>
  <c r="F48" i="1"/>
  <c r="A289" i="1"/>
  <c r="D15" i="26"/>
  <c r="F46" i="1"/>
  <c r="A63" i="7"/>
  <c r="A127" i="1"/>
  <c r="S90" i="26" l="1"/>
  <c r="Q91" i="26"/>
  <c r="S91" i="26" s="1"/>
  <c r="Q92" i="26" s="1"/>
  <c r="W90" i="26"/>
  <c r="U91" i="26"/>
  <c r="W91" i="26" s="1"/>
  <c r="U92" i="26" s="1"/>
  <c r="Y91" i="26"/>
  <c r="AA91" i="26" s="1"/>
  <c r="Y92" i="26" s="1"/>
  <c r="AA90" i="26"/>
  <c r="K90" i="26"/>
  <c r="I91" i="26"/>
  <c r="K91" i="26" s="1"/>
  <c r="I92" i="26" s="1"/>
  <c r="A64" i="7"/>
  <c r="A128" i="1"/>
  <c r="A290" i="1"/>
  <c r="A291" i="1" s="1"/>
  <c r="F291" i="1"/>
  <c r="A10" i="7"/>
  <c r="A48" i="1"/>
  <c r="F65" i="1"/>
  <c r="S92" i="26" l="1"/>
  <c r="Q93" i="26"/>
  <c r="S93" i="26" s="1"/>
  <c r="Q94" i="26" s="1"/>
  <c r="K92" i="26"/>
  <c r="I93" i="26"/>
  <c r="K93" i="26" s="1"/>
  <c r="I94" i="26" s="1"/>
  <c r="AA92" i="26"/>
  <c r="Y93" i="26"/>
  <c r="AA93" i="26" s="1"/>
  <c r="Y94" i="26" s="1"/>
  <c r="U93" i="26"/>
  <c r="W93" i="26" s="1"/>
  <c r="U94" i="26" s="1"/>
  <c r="W92" i="26"/>
  <c r="A292" i="1"/>
  <c r="A293" i="1" s="1"/>
  <c r="A294" i="1" s="1"/>
  <c r="A65" i="7"/>
  <c r="A129" i="1"/>
  <c r="A50" i="1"/>
  <c r="F52" i="1" s="1"/>
  <c r="U95" i="26" l="1"/>
  <c r="W95" i="26" s="1"/>
  <c r="U96" i="26" s="1"/>
  <c r="W94" i="26"/>
  <c r="AA94" i="26"/>
  <c r="Y95" i="26"/>
  <c r="AA95" i="26" s="1"/>
  <c r="Y96" i="26" s="1"/>
  <c r="K94" i="26"/>
  <c r="I95" i="26"/>
  <c r="K95" i="26" s="1"/>
  <c r="I96" i="26" s="1"/>
  <c r="S94" i="26"/>
  <c r="Q95" i="26"/>
  <c r="S95" i="26" s="1"/>
  <c r="Q96" i="26" s="1"/>
  <c r="A32" i="7"/>
  <c r="A52" i="1"/>
  <c r="A66" i="7"/>
  <c r="A130" i="1"/>
  <c r="A296" i="1"/>
  <c r="D10" i="26"/>
  <c r="F293" i="1"/>
  <c r="Q97" i="26" l="1"/>
  <c r="S97" i="26" s="1"/>
  <c r="Q98" i="26" s="1"/>
  <c r="S96" i="26"/>
  <c r="K96" i="26"/>
  <c r="I97" i="26"/>
  <c r="K97" i="26" s="1"/>
  <c r="I98" i="26" s="1"/>
  <c r="AA96" i="26"/>
  <c r="Y97" i="26"/>
  <c r="AA97" i="26" s="1"/>
  <c r="Y98" i="26" s="1"/>
  <c r="W96" i="26"/>
  <c r="U97" i="26"/>
  <c r="W97" i="26" s="1"/>
  <c r="U98" i="26" s="1"/>
  <c r="A297" i="1"/>
  <c r="A298" i="1" s="1"/>
  <c r="A299" i="1" s="1"/>
  <c r="F300" i="1" s="1"/>
  <c r="F143" i="1"/>
  <c r="A131" i="1"/>
  <c r="A132" i="1" s="1"/>
  <c r="A133" i="1" s="1"/>
  <c r="F26" i="1"/>
  <c r="A56" i="1"/>
  <c r="S98" i="26" l="1"/>
  <c r="Q99" i="26"/>
  <c r="S99" i="26" s="1"/>
  <c r="U99" i="26"/>
  <c r="W99" i="26" s="1"/>
  <c r="W98" i="26"/>
  <c r="AA98" i="26"/>
  <c r="Y99" i="26"/>
  <c r="AA99" i="26" s="1"/>
  <c r="K98" i="26"/>
  <c r="I99" i="26"/>
  <c r="K99" i="26" s="1"/>
  <c r="A48" i="7"/>
  <c r="A58" i="1"/>
  <c r="F283" i="1"/>
  <c r="F292" i="1"/>
  <c r="A54" i="7"/>
  <c r="A134" i="1"/>
  <c r="F134" i="1"/>
  <c r="A300" i="1"/>
  <c r="A164" i="7"/>
  <c r="A135" i="1" l="1"/>
  <c r="A136" i="1" s="1"/>
  <c r="A303" i="1"/>
  <c r="F304" i="1" s="1"/>
  <c r="A59" i="1"/>
  <c r="F136" i="1" l="1"/>
  <c r="A60" i="1"/>
  <c r="A14" i="7"/>
  <c r="F60" i="1"/>
  <c r="A170" i="7"/>
  <c r="A304" i="1"/>
  <c r="A139" i="1"/>
  <c r="A140" i="1" l="1"/>
  <c r="A73" i="7"/>
  <c r="A306" i="1"/>
  <c r="F306" i="1"/>
  <c r="A61" i="1"/>
  <c r="A62" i="1" s="1"/>
  <c r="F62" i="1" l="1"/>
  <c r="A63" i="1"/>
  <c r="A64" i="1" s="1"/>
  <c r="A92" i="7"/>
  <c r="A141" i="1"/>
  <c r="F141" i="1"/>
  <c r="A65" i="1" l="1"/>
  <c r="A143" i="1"/>
  <c r="F64" i="1"/>
  <c r="A144" i="1" l="1"/>
  <c r="F145" i="1" s="1"/>
  <c r="A66" i="1"/>
  <c r="F66" i="1"/>
  <c r="A68" i="1" l="1"/>
  <c r="F68" i="1"/>
  <c r="A145" i="1"/>
  <c r="A79" i="7"/>
  <c r="A146" i="1" l="1"/>
  <c r="A147" i="1" s="1"/>
  <c r="A70" i="1"/>
  <c r="F70" i="1"/>
  <c r="F147" i="1" l="1"/>
  <c r="F29" i="1"/>
  <c r="F112" i="1"/>
  <c r="G14" i="6" s="1"/>
  <c r="F254" i="1"/>
  <c r="A150" i="1"/>
  <c r="A117" i="7" l="1"/>
  <c r="A151" i="1"/>
  <c r="A152" i="1" s="1"/>
  <c r="F152" i="1" l="1"/>
  <c r="A154" i="1"/>
  <c r="F154" i="1"/>
  <c r="F258" i="1" l="1"/>
  <c r="F103" i="1"/>
  <c r="A159" i="1"/>
  <c r="A161" i="1" l="1"/>
  <c r="F285" i="1"/>
  <c r="F294" i="1"/>
  <c r="A162" i="1" l="1"/>
  <c r="F163" i="1" s="1"/>
  <c r="A23" i="7" l="1"/>
  <c r="F168" i="1"/>
  <c r="A163" i="1"/>
  <c r="A164" i="1" l="1"/>
  <c r="A165" i="1" s="1"/>
  <c r="F165" i="1" l="1"/>
  <c r="A166" i="1"/>
  <c r="A167" i="1" s="1"/>
  <c r="F167" i="1" l="1"/>
  <c r="A168" i="1"/>
  <c r="A169" i="1" s="1"/>
  <c r="A172" i="1" l="1"/>
  <c r="F172" i="1"/>
  <c r="F169" i="1"/>
  <c r="F259" i="1" l="1"/>
  <c r="A176" i="1"/>
  <c r="F178" i="1" l="1"/>
  <c r="A178" i="1"/>
  <c r="A183" i="1" l="1"/>
  <c r="F261" i="1"/>
  <c r="A146" i="7" l="1"/>
  <c r="A184" i="1"/>
  <c r="F185" i="1" s="1"/>
  <c r="G19" i="6" s="1"/>
  <c r="A14" i="11" l="1"/>
  <c r="A185" i="1"/>
  <c r="A187" i="1" l="1"/>
  <c r="A190" i="1" l="1"/>
  <c r="A191" i="1" l="1"/>
  <c r="A192" i="1" s="1"/>
  <c r="A193" i="1" s="1"/>
  <c r="A194" i="1" s="1"/>
  <c r="F194" i="1"/>
  <c r="G28" i="6" s="1"/>
  <c r="F204" i="1" l="1"/>
  <c r="G38" i="6" s="1"/>
  <c r="A197" i="1"/>
  <c r="A198" i="1" l="1"/>
  <c r="A199" i="1" s="1"/>
  <c r="A200" i="1" s="1"/>
  <c r="A201" i="1" s="1"/>
  <c r="F202" i="1" s="1"/>
  <c r="G36" i="6" s="1"/>
  <c r="A18" i="11" l="1"/>
  <c r="A202" i="1"/>
  <c r="A203" i="1" l="1"/>
  <c r="F211" i="1"/>
  <c r="G45" i="6" s="1"/>
  <c r="A204" i="1" l="1"/>
  <c r="F192" i="1"/>
  <c r="G26" i="6" s="1"/>
  <c r="F212" i="1"/>
  <c r="G46" i="6" s="1"/>
  <c r="A205" i="1" l="1"/>
  <c r="F209" i="1" s="1"/>
  <c r="G43" i="6" s="1"/>
  <c r="F205" i="1"/>
  <c r="G39" i="6" s="1"/>
  <c r="A207" i="1" l="1"/>
  <c r="F207" i="1"/>
  <c r="G41" i="6" s="1"/>
  <c r="F208" i="1"/>
  <c r="G42" i="6" s="1"/>
  <c r="A208" i="1" l="1"/>
  <c r="C338" i="1"/>
  <c r="C340" i="1"/>
  <c r="A209" i="1" l="1"/>
  <c r="C344" i="1"/>
  <c r="C342" i="1"/>
  <c r="C341" i="1" l="1"/>
  <c r="C337" i="1"/>
  <c r="A211" i="1"/>
  <c r="C339" i="1"/>
  <c r="C343" i="1"/>
  <c r="F151" i="1" l="1"/>
  <c r="A212" i="1"/>
  <c r="F215" i="1"/>
  <c r="G49" i="6" s="1"/>
  <c r="A213" i="1" l="1"/>
  <c r="F216" i="1"/>
  <c r="G50" i="6" s="1"/>
  <c r="G47" i="6" l="1"/>
  <c r="A215" i="1"/>
  <c r="F217" i="1"/>
  <c r="G51" i="6" s="1"/>
  <c r="A216" i="1" l="1"/>
  <c r="A217" i="1" s="1"/>
  <c r="A218" i="1" s="1"/>
  <c r="F218" i="1" l="1"/>
  <c r="G52" i="6" s="1"/>
  <c r="A220" i="1"/>
  <c r="F220" i="1"/>
  <c r="G54" i="6" s="1"/>
  <c r="F262" i="1" l="1"/>
  <c r="A225" i="1"/>
  <c r="A226" i="1" s="1"/>
  <c r="F286" i="1"/>
  <c r="A86" i="7" l="1"/>
  <c r="A227" i="1"/>
  <c r="A228" i="1" s="1"/>
  <c r="O41" i="29"/>
  <c r="E38" i="12"/>
  <c r="I68" i="12"/>
  <c r="I74" i="12" s="1"/>
  <c r="I10" i="12" s="1"/>
  <c r="I15" i="12" s="1"/>
  <c r="E54" i="12"/>
  <c r="E49" i="12"/>
  <c r="E57" i="12"/>
  <c r="E48" i="12"/>
  <c r="E41" i="12"/>
  <c r="E56" i="12"/>
  <c r="E47" i="12"/>
  <c r="E40" i="12"/>
  <c r="E35" i="12"/>
  <c r="E46" i="12"/>
  <c r="E39" i="12"/>
  <c r="E37" i="12"/>
  <c r="E53" i="12"/>
  <c r="E45" i="12"/>
  <c r="E55" i="12"/>
  <c r="E52" i="12"/>
  <c r="E43" i="12"/>
  <c r="E59" i="12"/>
  <c r="E153" i="12"/>
  <c r="E51" i="12"/>
  <c r="E60" i="12"/>
  <c r="E58" i="12"/>
  <c r="E50" i="12"/>
  <c r="E42" i="12"/>
  <c r="E36" i="12"/>
  <c r="E131" i="12"/>
  <c r="E61" i="12" l="1"/>
  <c r="E68" i="12" s="1"/>
  <c r="E155" i="12"/>
  <c r="E162" i="12" s="1"/>
  <c r="F68" i="12"/>
  <c r="F74" i="12" s="1"/>
  <c r="F10" i="12" s="1"/>
  <c r="H68" i="12"/>
  <c r="H74" i="12" s="1"/>
  <c r="H10" i="12" s="1"/>
  <c r="H15" i="12" s="1"/>
  <c r="E74" i="12" l="1"/>
  <c r="F15" i="12"/>
  <c r="E10" i="12"/>
  <c r="H75" i="1" l="1"/>
  <c r="E15" i="12"/>
  <c r="H80" i="1" l="1"/>
  <c r="H87" i="1" s="1"/>
  <c r="H110" i="1" l="1"/>
  <c r="H255" i="1" l="1"/>
  <c r="H112" i="1"/>
  <c r="H256" i="1" l="1"/>
  <c r="I14" i="6"/>
  <c r="I54" i="6" s="1"/>
  <c r="I81" i="6" s="1"/>
  <c r="I83" i="6" s="1"/>
  <c r="I7" i="6" s="1"/>
  <c r="H290" i="1" s="1"/>
  <c r="H220" i="1"/>
  <c r="H247" i="1" l="1"/>
  <c r="H262" i="1"/>
  <c r="H249" i="1" l="1"/>
  <c r="H263" i="1" l="1"/>
  <c r="H265" i="1" l="1"/>
  <c r="H272" i="1" l="1"/>
  <c r="H289" i="1" l="1"/>
  <c r="H282" i="1"/>
  <c r="H273" i="1"/>
  <c r="H279" i="1" l="1"/>
  <c r="H284" i="1"/>
  <c r="H285" i="1"/>
  <c r="H286" i="1"/>
  <c r="H291" i="1"/>
  <c r="N15" i="26" l="1"/>
  <c r="N9" i="26"/>
  <c r="H294" i="1"/>
  <c r="H293" i="1"/>
  <c r="H296" i="1"/>
  <c r="AK26" i="26" l="1"/>
  <c r="I26" i="26"/>
  <c r="Q26" i="26"/>
  <c r="E26" i="26"/>
  <c r="Y26" i="26"/>
  <c r="M26" i="26"/>
  <c r="P46" i="26" s="1"/>
  <c r="U26" i="26"/>
  <c r="N10" i="26"/>
  <c r="N11" i="26" s="1"/>
  <c r="AK27" i="26" s="1"/>
  <c r="AG27" i="26"/>
  <c r="AC26" i="26"/>
  <c r="AG26" i="26"/>
  <c r="AC27" i="26"/>
  <c r="AJ58" i="26" l="1"/>
  <c r="AJ46" i="26"/>
  <c r="AJ66" i="26"/>
  <c r="AJ68" i="26"/>
  <c r="AJ54" i="26"/>
  <c r="AJ52" i="26"/>
  <c r="AJ50" i="26"/>
  <c r="AJ60" i="26"/>
  <c r="AJ70" i="26"/>
  <c r="AJ56" i="26"/>
  <c r="AJ48" i="26"/>
  <c r="AJ62" i="26"/>
  <c r="AJ64" i="26"/>
  <c r="AB88" i="26"/>
  <c r="AB66" i="26"/>
  <c r="AB94" i="26"/>
  <c r="AB62" i="26"/>
  <c r="AB84" i="26"/>
  <c r="AB76" i="26"/>
  <c r="AB90" i="26"/>
  <c r="AB78" i="26"/>
  <c r="AB74" i="26"/>
  <c r="AB80" i="26"/>
  <c r="AB98" i="26"/>
  <c r="AB68" i="26"/>
  <c r="AB52" i="26"/>
  <c r="AB70" i="26"/>
  <c r="AB82" i="26"/>
  <c r="AB92" i="26"/>
  <c r="AB86" i="26"/>
  <c r="AB96" i="26"/>
  <c r="AB64" i="26"/>
  <c r="AB72" i="26"/>
  <c r="E27" i="26"/>
  <c r="H42" i="26"/>
  <c r="AO42" i="26" s="1"/>
  <c r="H54" i="26"/>
  <c r="AO54" i="26" s="1"/>
  <c r="AQ54" i="26" s="1"/>
  <c r="H44" i="26"/>
  <c r="AO44" i="26" s="1"/>
  <c r="H56" i="26"/>
  <c r="AO56" i="26" s="1"/>
  <c r="AQ56" i="26" s="1"/>
  <c r="H52" i="26"/>
  <c r="H48" i="26"/>
  <c r="AO48" i="26" s="1"/>
  <c r="AQ48" i="26" s="1"/>
  <c r="H50" i="26"/>
  <c r="Q27" i="26"/>
  <c r="T74" i="26"/>
  <c r="T94" i="26"/>
  <c r="T98" i="26"/>
  <c r="T76" i="26"/>
  <c r="T84" i="26"/>
  <c r="T96" i="26"/>
  <c r="T90" i="26"/>
  <c r="T64" i="26"/>
  <c r="T62" i="26"/>
  <c r="T86" i="26"/>
  <c r="T92" i="26"/>
  <c r="T68" i="26"/>
  <c r="T82" i="26"/>
  <c r="T70" i="26"/>
  <c r="T72" i="26"/>
  <c r="T80" i="26"/>
  <c r="T66" i="26"/>
  <c r="T88" i="26"/>
  <c r="T78" i="26"/>
  <c r="L90" i="26"/>
  <c r="L82" i="26"/>
  <c r="L70" i="26"/>
  <c r="L96" i="26"/>
  <c r="L84" i="26"/>
  <c r="L64" i="26"/>
  <c r="L78" i="26"/>
  <c r="L86" i="26"/>
  <c r="L88" i="26"/>
  <c r="L74" i="26"/>
  <c r="L94" i="26"/>
  <c r="L68" i="26"/>
  <c r="L66" i="26"/>
  <c r="L62" i="26"/>
  <c r="L92" i="26"/>
  <c r="L76" i="26"/>
  <c r="L80" i="26"/>
  <c r="L72" i="26"/>
  <c r="L98" i="26"/>
  <c r="AN51" i="26"/>
  <c r="AN71" i="26"/>
  <c r="AN57" i="26"/>
  <c r="AN55" i="26"/>
  <c r="AN47" i="26"/>
  <c r="AN53" i="26"/>
  <c r="AN61" i="26"/>
  <c r="AN59" i="26"/>
  <c r="AN67" i="26"/>
  <c r="AN65" i="26"/>
  <c r="AN49" i="26"/>
  <c r="AN63" i="26"/>
  <c r="AN69" i="26"/>
  <c r="AF48" i="26"/>
  <c r="AF60" i="26"/>
  <c r="AF58" i="26"/>
  <c r="AF56" i="26"/>
  <c r="AF64" i="26"/>
  <c r="AF66" i="26"/>
  <c r="AF70" i="26"/>
  <c r="AF52" i="26"/>
  <c r="AF62" i="26"/>
  <c r="AF46" i="26"/>
  <c r="AF54" i="26"/>
  <c r="AF50" i="26"/>
  <c r="AF68" i="26"/>
  <c r="X86" i="26"/>
  <c r="X69" i="26"/>
  <c r="X70" i="26"/>
  <c r="X62" i="26"/>
  <c r="X72" i="26"/>
  <c r="X74" i="26"/>
  <c r="X88" i="26"/>
  <c r="X46" i="26"/>
  <c r="X93" i="26"/>
  <c r="X68" i="26"/>
  <c r="X90" i="26"/>
  <c r="X78" i="26"/>
  <c r="X50" i="26"/>
  <c r="X92" i="26"/>
  <c r="X97" i="26"/>
  <c r="X63" i="26"/>
  <c r="X85" i="26"/>
  <c r="X99" i="26"/>
  <c r="X76" i="26"/>
  <c r="X87" i="26"/>
  <c r="X81" i="26"/>
  <c r="X77" i="26"/>
  <c r="X95" i="26"/>
  <c r="X91" i="26"/>
  <c r="X65" i="26"/>
  <c r="X82" i="26"/>
  <c r="X73" i="26"/>
  <c r="X66" i="26"/>
  <c r="X79" i="26"/>
  <c r="X48" i="26"/>
  <c r="X80" i="26"/>
  <c r="X67" i="26"/>
  <c r="X89" i="26"/>
  <c r="X94" i="26"/>
  <c r="X96" i="26"/>
  <c r="X64" i="26"/>
  <c r="X98" i="26"/>
  <c r="X83" i="26"/>
  <c r="X71" i="26"/>
  <c r="X84" i="26"/>
  <c r="X75" i="26"/>
  <c r="AJ69" i="26"/>
  <c r="AJ67" i="26"/>
  <c r="AJ59" i="26"/>
  <c r="AJ63" i="26"/>
  <c r="AJ55" i="26"/>
  <c r="AJ47" i="26"/>
  <c r="AJ51" i="26"/>
  <c r="AJ53" i="26"/>
  <c r="AJ49" i="26"/>
  <c r="AJ57" i="26"/>
  <c r="AJ71" i="26"/>
  <c r="AJ65" i="26"/>
  <c r="AJ61" i="26"/>
  <c r="U27" i="26"/>
  <c r="M27" i="26"/>
  <c r="Y27" i="26"/>
  <c r="I27" i="26"/>
  <c r="AF67" i="26"/>
  <c r="AF55" i="26"/>
  <c r="AF59" i="26"/>
  <c r="AF63" i="26"/>
  <c r="AF69" i="26"/>
  <c r="AF47" i="26"/>
  <c r="AF71" i="26"/>
  <c r="AF61" i="26"/>
  <c r="AF51" i="26"/>
  <c r="AF65" i="26"/>
  <c r="AF57" i="26"/>
  <c r="AF53" i="26"/>
  <c r="AF49" i="26"/>
  <c r="AN50" i="26"/>
  <c r="AN52" i="26"/>
  <c r="AN54" i="26"/>
  <c r="AN70" i="26"/>
  <c r="AN60" i="26"/>
  <c r="AN62" i="26"/>
  <c r="AN58" i="26"/>
  <c r="AN64" i="26"/>
  <c r="AN46" i="26"/>
  <c r="AN68" i="26"/>
  <c r="AN66" i="26"/>
  <c r="AN48" i="26"/>
  <c r="AN56" i="26"/>
  <c r="AO52" i="26" l="1"/>
  <c r="AQ52" i="26" s="1"/>
  <c r="L63" i="26"/>
  <c r="L81" i="26"/>
  <c r="L83" i="26"/>
  <c r="L77" i="26"/>
  <c r="L65" i="26"/>
  <c r="L71" i="26"/>
  <c r="L73" i="26"/>
  <c r="L69" i="26"/>
  <c r="L85" i="26"/>
  <c r="L79" i="26"/>
  <c r="L93" i="26"/>
  <c r="L97" i="26"/>
  <c r="L99" i="26"/>
  <c r="L67" i="26"/>
  <c r="L89" i="26"/>
  <c r="L87" i="26"/>
  <c r="L95" i="26"/>
  <c r="L75" i="26"/>
  <c r="L91" i="26"/>
  <c r="AB85" i="26"/>
  <c r="AB81" i="26"/>
  <c r="AB71" i="26"/>
  <c r="AB65" i="26"/>
  <c r="AB53" i="26"/>
  <c r="AB73" i="26"/>
  <c r="AB89" i="26"/>
  <c r="AB91" i="26"/>
  <c r="AB63" i="26"/>
  <c r="AB93" i="26"/>
  <c r="AB69" i="26"/>
  <c r="AB87" i="26"/>
  <c r="AB83" i="26"/>
  <c r="AB99" i="26"/>
  <c r="AB67" i="26"/>
  <c r="AB95" i="26"/>
  <c r="AB97" i="26"/>
  <c r="AB75" i="26"/>
  <c r="AB79" i="26"/>
  <c r="AB77" i="26"/>
  <c r="P63" i="26"/>
  <c r="P73" i="26"/>
  <c r="P67" i="26"/>
  <c r="P65" i="26"/>
  <c r="P98" i="26"/>
  <c r="AO98" i="26" s="1"/>
  <c r="AQ98" i="26" s="1"/>
  <c r="P81" i="26"/>
  <c r="P87" i="26"/>
  <c r="P47" i="26"/>
  <c r="P80" i="26"/>
  <c r="AO80" i="26" s="1"/>
  <c r="AQ80" i="26" s="1"/>
  <c r="P89" i="26"/>
  <c r="P83" i="26"/>
  <c r="P79" i="26"/>
  <c r="P77" i="26"/>
  <c r="P99" i="26"/>
  <c r="P82" i="26"/>
  <c r="AO82" i="26" s="1"/>
  <c r="AQ82" i="26" s="1"/>
  <c r="P91" i="26"/>
  <c r="P85" i="26"/>
  <c r="P71" i="26"/>
  <c r="P69" i="26"/>
  <c r="P72" i="26"/>
  <c r="AO72" i="26" s="1"/>
  <c r="AQ72" i="26" s="1"/>
  <c r="P88" i="26"/>
  <c r="AO88" i="26" s="1"/>
  <c r="AQ88" i="26" s="1"/>
  <c r="P84" i="26"/>
  <c r="AO84" i="26" s="1"/>
  <c r="AQ84" i="26" s="1"/>
  <c r="P76" i="26"/>
  <c r="AO76" i="26" s="1"/>
  <c r="AQ76" i="26" s="1"/>
  <c r="P74" i="26"/>
  <c r="AO74" i="26" s="1"/>
  <c r="AQ74" i="26" s="1"/>
  <c r="P62" i="26"/>
  <c r="AO62" i="26" s="1"/>
  <c r="AQ62" i="26" s="1"/>
  <c r="P78" i="26"/>
  <c r="AO78" i="26" s="1"/>
  <c r="AQ78" i="26" s="1"/>
  <c r="P68" i="26"/>
  <c r="AO68" i="26" s="1"/>
  <c r="AQ68" i="26" s="1"/>
  <c r="P75" i="26"/>
  <c r="P70" i="26"/>
  <c r="AO70" i="26" s="1"/>
  <c r="AQ70" i="26" s="1"/>
  <c r="P66" i="26"/>
  <c r="AO66" i="26" s="1"/>
  <c r="AQ66" i="26" s="1"/>
  <c r="P97" i="26"/>
  <c r="P86" i="26"/>
  <c r="AO86" i="26" s="1"/>
  <c r="AQ86" i="26" s="1"/>
  <c r="P90" i="26"/>
  <c r="AO90" i="26" s="1"/>
  <c r="AQ90" i="26" s="1"/>
  <c r="P96" i="26"/>
  <c r="AO96" i="26" s="1"/>
  <c r="AQ96" i="26" s="1"/>
  <c r="P93" i="26"/>
  <c r="P92" i="26"/>
  <c r="AO92" i="26" s="1"/>
  <c r="AQ92" i="26" s="1"/>
  <c r="P64" i="26"/>
  <c r="AO64" i="26" s="1"/>
  <c r="AQ64" i="26" s="1"/>
  <c r="P95" i="26"/>
  <c r="P94" i="26"/>
  <c r="AO94" i="26" s="1"/>
  <c r="AQ94" i="26" s="1"/>
  <c r="T91" i="26"/>
  <c r="T73" i="26"/>
  <c r="T81" i="26"/>
  <c r="T97" i="26"/>
  <c r="T77" i="26"/>
  <c r="T67" i="26"/>
  <c r="T69" i="26"/>
  <c r="T75" i="26"/>
  <c r="T95" i="26"/>
  <c r="T79" i="26"/>
  <c r="T85" i="26"/>
  <c r="T83" i="26"/>
  <c r="T89" i="26"/>
  <c r="T93" i="26"/>
  <c r="T65" i="26"/>
  <c r="T87" i="26"/>
  <c r="T63" i="26"/>
  <c r="T99" i="26"/>
  <c r="T71" i="26"/>
  <c r="H53" i="26"/>
  <c r="H49" i="26"/>
  <c r="AO49" i="26" s="1"/>
  <c r="AP49" i="26" s="1"/>
  <c r="H55" i="26"/>
  <c r="AO55" i="26" s="1"/>
  <c r="AP55" i="26" s="1"/>
  <c r="H46" i="26"/>
  <c r="AO46" i="26" s="1"/>
  <c r="AQ46" i="26" s="1"/>
  <c r="H51" i="26"/>
  <c r="H47" i="26"/>
  <c r="H57" i="26"/>
  <c r="AO57" i="26" s="1"/>
  <c r="AP57" i="26" s="1"/>
  <c r="H43" i="26"/>
  <c r="AO43" i="26" s="1"/>
  <c r="H45" i="26"/>
  <c r="AO45" i="26" s="1"/>
  <c r="X51" i="26"/>
  <c r="X49" i="26"/>
  <c r="X47" i="26"/>
  <c r="AO50" i="26"/>
  <c r="AQ50" i="26" s="1"/>
  <c r="AO51" i="26" l="1"/>
  <c r="AP51" i="26" s="1"/>
  <c r="AO81" i="26"/>
  <c r="AP81" i="26" s="1"/>
  <c r="AO53" i="26"/>
  <c r="AP53" i="26" s="1"/>
  <c r="AO69" i="26"/>
  <c r="AP69" i="26" s="1"/>
  <c r="AO77" i="26"/>
  <c r="AP77" i="26" s="1"/>
  <c r="AO87" i="26"/>
  <c r="AP87" i="26" s="1"/>
  <c r="AO47" i="26"/>
  <c r="AP47" i="26" s="1"/>
  <c r="AO73" i="26"/>
  <c r="AP73" i="26" s="1"/>
  <c r="AO71" i="26"/>
  <c r="AP71" i="26" s="1"/>
  <c r="AO65" i="26"/>
  <c r="AP65" i="26" s="1"/>
  <c r="AO99" i="26"/>
  <c r="AP99" i="26" s="1"/>
  <c r="AO97" i="26"/>
  <c r="AP97" i="26" s="1"/>
  <c r="AO79" i="26"/>
  <c r="AP79" i="26" s="1"/>
  <c r="AO91" i="26"/>
  <c r="AP91" i="26" s="1"/>
  <c r="AO93" i="26"/>
  <c r="AP93" i="26" s="1"/>
  <c r="AO83" i="26"/>
  <c r="AP83" i="26" s="1"/>
  <c r="AO67" i="26"/>
  <c r="AP67" i="26" s="1"/>
  <c r="AO75" i="26"/>
  <c r="AP75" i="26" s="1"/>
  <c r="AO89" i="26"/>
  <c r="AP89" i="26" s="1"/>
  <c r="AO95" i="26"/>
  <c r="AP95" i="26" s="1"/>
  <c r="AO85" i="26"/>
  <c r="AP85" i="26" s="1"/>
  <c r="AO63" i="26"/>
  <c r="AP63" i="26" s="1"/>
  <c r="H298" i="1" l="1"/>
  <c r="AR63" i="26"/>
  <c r="K165" i="27" l="1"/>
  <c r="K166" i="27" s="1"/>
  <c r="H300" i="1"/>
  <c r="H304" i="1" s="1"/>
  <c r="H306" i="1" l="1"/>
</calcChain>
</file>

<file path=xl/sharedStrings.xml><?xml version="1.0" encoding="utf-8"?>
<sst xmlns="http://schemas.openxmlformats.org/spreadsheetml/2006/main" count="2235" uniqueCount="1098">
  <si>
    <t xml:space="preserve">   Less:  General Plant Account 397 -- Communications</t>
  </si>
  <si>
    <t>Account No. 397 Directly Assigned to Transmission</t>
  </si>
  <si>
    <t>General Plant Direct Assignment of Account 397</t>
  </si>
  <si>
    <t>DA to Trans.</t>
  </si>
  <si>
    <t>General</t>
  </si>
  <si>
    <t>Intangible</t>
  </si>
  <si>
    <t>p205.5.g</t>
  </si>
  <si>
    <t>Balance of Accumulated General Depreciation</t>
  </si>
  <si>
    <t>Percent of Acct. 397 Directly Assigned to Transmission</t>
  </si>
  <si>
    <t>Amount of Gen. Depr. Associated with Acct. 397 Directly Assigned to Trans.</t>
  </si>
  <si>
    <t>Other taxes that are assessed based on labor will be allocated based on the Wages and Salary Allocator.</t>
  </si>
  <si>
    <t>Allocator.  If the taxes are 100% recovered at retail they shall not be included.</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</si>
  <si>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</si>
  <si>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Point to Point Service revenues for which the load is not included in the divisor received by Transmission Owner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</si>
  <si>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</si>
  <si>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</si>
  <si>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</si>
  <si>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</si>
  <si>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</si>
  <si>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</si>
  <si>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</si>
  <si>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</si>
  <si>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</si>
  <si>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</si>
  <si>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</si>
  <si>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</si>
  <si>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</si>
  <si>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 xml:space="preserve">Education and outreach expenses relating to transmission, for example siting or billing </t>
  </si>
  <si>
    <t xml:space="preserve">Plant </t>
  </si>
  <si>
    <t>Related</t>
  </si>
  <si>
    <t>Labor</t>
  </si>
  <si>
    <t>Only</t>
  </si>
  <si>
    <t>Instructions for Account 190:</t>
  </si>
  <si>
    <t>Instructions for Account 283:</t>
  </si>
  <si>
    <t>Instructions for Account 282:</t>
  </si>
  <si>
    <t>Plant Related</t>
  </si>
  <si>
    <t>Page 263</t>
  </si>
  <si>
    <t>Labor Related</t>
  </si>
  <si>
    <t>Other Included</t>
  </si>
  <si>
    <t>Total Plant Related</t>
  </si>
  <si>
    <t>Total Labor Related</t>
  </si>
  <si>
    <t>Total Other Included</t>
  </si>
  <si>
    <t>Currently Excluded</t>
  </si>
  <si>
    <t>Allocated</t>
  </si>
  <si>
    <t>Amount</t>
  </si>
  <si>
    <t xml:space="preserve">      Less Loss on Reacquired Debt </t>
  </si>
  <si>
    <t>p207.104.g</t>
  </si>
  <si>
    <t>p207.99.g</t>
  </si>
  <si>
    <t>p336.10.b&amp;c&amp;d</t>
  </si>
  <si>
    <t>Rider RCA - Renewable</t>
  </si>
  <si>
    <t>Rider RCA - Low Income Assistance</t>
  </si>
  <si>
    <t>p219.28.c (footnote)</t>
  </si>
  <si>
    <t>p323.197.b</t>
  </si>
  <si>
    <t>p320.198.b (footnote)</t>
  </si>
  <si>
    <t xml:space="preserve">      Plus Gain on Reacquired Debt</t>
  </si>
  <si>
    <t>Plant Held for Future Use (Including Land)</t>
  </si>
  <si>
    <t>Line #</t>
  </si>
  <si>
    <t>Life</t>
  </si>
  <si>
    <t>CIAC</t>
  </si>
  <si>
    <t>Details</t>
  </si>
  <si>
    <t>Invest Yr</t>
  </si>
  <si>
    <t>FCR if a CIAC</t>
  </si>
  <si>
    <t>FCR for This Project</t>
  </si>
  <si>
    <t xml:space="preserve">Line B less Line A </t>
  </si>
  <si>
    <t>Accumulated General and Intangible Depreciation Ex. Acct. 397</t>
  </si>
  <si>
    <t>Subtotal General and Intangible Accum. Depreciation Allocated to Transmission</t>
  </si>
  <si>
    <t>Total General and Intangible Plant</t>
  </si>
  <si>
    <t>General and Intangible Excluding Acct. 397</t>
  </si>
  <si>
    <t>General and Intangible Plant Allocated to Transmission</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</si>
  <si>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</si>
  <si>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</si>
  <si>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</si>
  <si>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</si>
  <si>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</si>
  <si>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Deprec.</t>
  </si>
  <si>
    <t>Plant Type</t>
  </si>
  <si>
    <t>Rate (%)</t>
  </si>
  <si>
    <t>Includes all EPRI Annual Membership Dues</t>
  </si>
  <si>
    <t xml:space="preserve">Depreciation rates shown in Attachment 9 are fixed until changed as the result of a filing at FERC. </t>
  </si>
  <si>
    <t>If book depreciation rates are different than the Attachment 9 rates, ComEd will provide workpapers at the annual update to reconcile formula</t>
  </si>
  <si>
    <t>See FERC Form 1, footnote to p320.97b.</t>
  </si>
  <si>
    <t>ADIT-282</t>
  </si>
  <si>
    <t>p321.112.b</t>
  </si>
  <si>
    <t>p321.96.b</t>
  </si>
  <si>
    <t>Transmission related 565 is to include the TX revenue requirement of ComEd of Indiana</t>
  </si>
  <si>
    <t>Note:  ComEd does not have billing determinants of its wholesale customers.  
This is confidential information in the possession of PJM Interconnection, LLC.</t>
  </si>
  <si>
    <t>p117.62-67.c</t>
  </si>
  <si>
    <t>p112.18-21.c</t>
  </si>
  <si>
    <t>Payments made under Schedule 12 of the PJM OATT that are not directly assessed to load in the Zone under Schedule 12 are included</t>
  </si>
  <si>
    <t>depreciation expense and depreciation accruals to Form No. 1 amounts.</t>
  </si>
  <si>
    <t>Amount offset from Note 3 below</t>
  </si>
  <si>
    <t>Annual Depreciation Exp</t>
  </si>
  <si>
    <t>Revenue</t>
  </si>
  <si>
    <t>Beginning</t>
  </si>
  <si>
    <t>Depreciation</t>
  </si>
  <si>
    <t>Ending</t>
  </si>
  <si>
    <t>Project G</t>
  </si>
  <si>
    <t>Project H</t>
  </si>
  <si>
    <t>Project I</t>
  </si>
  <si>
    <t>….</t>
  </si>
  <si>
    <t>…..</t>
  </si>
  <si>
    <t>Incentive Charged</t>
  </si>
  <si>
    <t>Revenue Credit</t>
  </si>
  <si>
    <t>Formula Line</t>
  </si>
  <si>
    <t>New Plant Carrying Charge</t>
  </si>
  <si>
    <t xml:space="preserve">      Less LTD on Securitization Bonds</t>
  </si>
  <si>
    <t>Per State Tax Code</t>
  </si>
  <si>
    <t>Network Credits</t>
  </si>
  <si>
    <t>CWIP can only be included if authorized by the Commission.</t>
  </si>
  <si>
    <t>Outstanding Network Credits</t>
  </si>
  <si>
    <t>Interest on Network Credits</t>
  </si>
  <si>
    <t>PJM Data</t>
  </si>
  <si>
    <t>Revenue Credits &amp; Interest on Network Credits</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</si>
  <si>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</si>
  <si>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</si>
  <si>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</si>
  <si>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Net Zonal Revenue Requirement</t>
  </si>
  <si>
    <t>FERC Form 1  Page # or Instruction</t>
  </si>
  <si>
    <t>Electric Portion</t>
  </si>
  <si>
    <t>EPRI Dues</t>
  </si>
  <si>
    <t>Other Projects PIS (Monthly change in balance)</t>
  </si>
  <si>
    <t>Revenue is Ending times line 16 for the current year</t>
  </si>
  <si>
    <t>For Plant in service:  (first year means first year the project is placed in service)</t>
  </si>
  <si>
    <t>"Beginning" is the investment on line 17 for the first year and is the "Ending" for the prior year after the first year</t>
  </si>
  <si>
    <t>Municipal Utility</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</si>
  <si>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</si>
  <si>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</si>
  <si>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Form 1 Amount</t>
  </si>
  <si>
    <t>Transmission Related</t>
  </si>
  <si>
    <t>Expensed Lease in Form 1 Amount</t>
  </si>
  <si>
    <t>Safety Related</t>
  </si>
  <si>
    <t>State 1</t>
  </si>
  <si>
    <t>State 2</t>
  </si>
  <si>
    <t>State 3</t>
  </si>
  <si>
    <t>State 4</t>
  </si>
  <si>
    <t>State 5</t>
  </si>
  <si>
    <t>Education &amp; Outreach</t>
  </si>
  <si>
    <t>Other</t>
  </si>
  <si>
    <t>Enter $</t>
  </si>
  <si>
    <t>Description of the Facilities</t>
  </si>
  <si>
    <t>(time-weighted) as shown on Attachment 6.</t>
  </si>
  <si>
    <t>ATTACHMENT H-13A</t>
  </si>
  <si>
    <t>General Depreciation &amp; Intangible Amortization Allocated to Transmission</t>
  </si>
  <si>
    <t>General Depreciation and Intangible Amortization Functionalized to Transmission</t>
  </si>
  <si>
    <t>Transmission Depreciation Expense Including Amortization of Limited Term Plant</t>
  </si>
  <si>
    <t>General Depreciation Expense Including Amortization of Limited Term Plant</t>
  </si>
  <si>
    <t>Accumulated Depreciation and Amortization</t>
  </si>
  <si>
    <t>Less: Amount of General Depreciation Associated with Acct. 397</t>
  </si>
  <si>
    <t>General Depreciation Expense for Acct. 397 Directly Assigned to Transmission</t>
  </si>
  <si>
    <t>Add more lines if necessary</t>
  </si>
  <si>
    <t>General Description of the Facilities</t>
  </si>
  <si>
    <t>Description of the Credits</t>
  </si>
  <si>
    <t xml:space="preserve">Description &amp; PJM Documentation </t>
  </si>
  <si>
    <t>Description of the Interest on the Credits</t>
  </si>
  <si>
    <t>F</t>
  </si>
  <si>
    <t>N</t>
  </si>
  <si>
    <t>Statements BG/BH (Present and Proposed Revenues)</t>
  </si>
  <si>
    <t>Billing Determinants</t>
  </si>
  <si>
    <t>Current Rate</t>
  </si>
  <si>
    <t>Proposed Rate</t>
  </si>
  <si>
    <t>Current Revenues</t>
  </si>
  <si>
    <t>Proposed Revenues</t>
  </si>
  <si>
    <t>Change in Revenues</t>
  </si>
  <si>
    <t>Surcharge (Refund) Owed</t>
  </si>
  <si>
    <t xml:space="preserve">For Reconciliation only - remove actual New Transmission Plant Additions for Year 2  </t>
  </si>
  <si>
    <t>Add weighted Cap Adds actually placed in service in Year 2</t>
  </si>
  <si>
    <t>Attachment 7</t>
  </si>
  <si>
    <t>Schedule 12</t>
  </si>
  <si>
    <t>Rev Req based on Year 1 data</t>
  </si>
  <si>
    <t>Year 1</t>
  </si>
  <si>
    <t>TO populates the formula with Year 1 data</t>
  </si>
  <si>
    <t>TO estimates all transmission Cap Adds for Year 2 weighted based on Months expected to be in service in Year 2</t>
  </si>
  <si>
    <t>TO populates the formula with Year 2 data</t>
  </si>
  <si>
    <t xml:space="preserve">     Plus Schedule 12 Charges billed to Transmission Owner and booked to Account 565</t>
  </si>
  <si>
    <t>Increased Return and Taxes</t>
  </si>
  <si>
    <t>True-up amount</t>
  </si>
  <si>
    <t>Account 456 - Other Electric Revenues (Note 1)</t>
  </si>
  <si>
    <t>PJM Transitional Revenue Neutrality (Note 1)</t>
  </si>
  <si>
    <t>PJM Transitional Market Expansion (Note 1)</t>
  </si>
  <si>
    <t>Revenues from Directly Assigned Transmission Facility Charges (Note 2)</t>
  </si>
  <si>
    <t>Total Transmission O&amp;M and Interest on Prepaid Pension Asset</t>
  </si>
  <si>
    <t>PBOP expense is fixed until changed as the result of a filing at FERC.</t>
  </si>
  <si>
    <t xml:space="preserve">For Reconciliation only - remove New Transmission Plant Additions for Current Calendar Year  </t>
  </si>
  <si>
    <t>Return and Taxes with 100 Basis Point increase in ROE</t>
  </si>
  <si>
    <t>100 Basis Point increase in ROE and Income Taxes</t>
  </si>
  <si>
    <t>Composite Income Taxes</t>
  </si>
  <si>
    <t>Prepaid Pension Asset (not to be included in Prepayments)</t>
  </si>
  <si>
    <t>Less ADIT</t>
  </si>
  <si>
    <t>Net Prepaid Pension Asset</t>
  </si>
  <si>
    <t>Prepaid Pension Asset (net of associated ADIT)</t>
  </si>
  <si>
    <t>Increased ROE (Basis Points)</t>
  </si>
  <si>
    <t>W Increased ROE</t>
  </si>
  <si>
    <t>Attachment 4 - Calculation of 100 Basis Point Increase in ROE</t>
  </si>
  <si>
    <t>New Transmission Plant Additions for Year 2  (weighted by months in service)</t>
  </si>
  <si>
    <t>Remove all Cap Adds placed in service in Year 2</t>
  </si>
  <si>
    <t>(Year 2 data with total of Year 2 Cap Adds removed and monthly weighted average of Year 2 Cap Adds added in)</t>
  </si>
  <si>
    <t>Year 2</t>
  </si>
  <si>
    <t>Rev Req based on Year 2 data with estimated Cap Adds for Year 3 (Step 8)</t>
  </si>
  <si>
    <t>Revenue Requirement for Year 3</t>
  </si>
  <si>
    <t>Year 3</t>
  </si>
  <si>
    <t xml:space="preserve">Composite Income Taxes                                                                                                       </t>
  </si>
  <si>
    <t>In Service Month (1-12)</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</si>
  <si>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</si>
  <si>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</si>
  <si>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</si>
  <si>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</si>
  <si>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</si>
  <si>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</si>
  <si>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</si>
  <si>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</si>
  <si>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</si>
  <si>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</si>
  <si>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</si>
  <si>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</si>
  <si>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</si>
  <si>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</si>
  <si>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</si>
  <si>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</si>
  <si>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</si>
  <si>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</si>
  <si>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</si>
  <si>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</si>
  <si>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</si>
  <si>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</si>
  <si>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</si>
  <si>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 35.19a for</t>
  </si>
  <si>
    <t>Interest</t>
  </si>
  <si>
    <t>March Current Yr</t>
  </si>
  <si>
    <t>Months</t>
  </si>
  <si>
    <t>Balance</t>
  </si>
  <si>
    <t>New Transmission Plant Additions for Current Calendar Year  (weighted by months in service)</t>
  </si>
  <si>
    <t xml:space="preserve">    Less:  Actual PBOP expense</t>
  </si>
  <si>
    <t>Current year actual PBOP expense</t>
  </si>
  <si>
    <t>(D) = (A) * (C)/12</t>
  </si>
  <si>
    <t>(E) = (B) * (C)/12</t>
  </si>
  <si>
    <t>Average Months [total column (D)/ total column (A)*12]</t>
  </si>
  <si>
    <t>Project subaccount of Plant in Service Account 101 or 106 if not yet classified</t>
  </si>
  <si>
    <t>Non-transmission Related</t>
  </si>
  <si>
    <t>CWIP In Form 1 Amount</t>
  </si>
  <si>
    <t>Non-safety Related</t>
  </si>
  <si>
    <t>Electric / Non-electric Cost Support</t>
  </si>
  <si>
    <t>"Yes" if a project under PJM OATT Schedule 12, otherwise "No"</t>
  </si>
  <si>
    <t>Useful life of the project</t>
  </si>
  <si>
    <t>"Yes" if the customer has paid a lumpsum payment in the amount of the investment on line 29, Otherwise "No"</t>
  </si>
  <si>
    <t>Input the allowed increase in ROE</t>
  </si>
  <si>
    <t>From line 3 above if "No" on line 13 and From line 7 above if "Yes" on line 13</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</si>
  <si>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</si>
  <si>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</si>
  <si>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</si>
  <si>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</si>
  <si>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</si>
  <si>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</si>
  <si>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</si>
  <si>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</si>
  <si>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</si>
  <si>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</si>
  <si>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EPRI Dues Cost Support</t>
  </si>
  <si>
    <t>Prepaid Pension contribution (shareholder-funded)</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</si>
  <si>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</si>
  <si>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</si>
  <si>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</si>
  <si>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</si>
  <si>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</si>
  <si>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</si>
  <si>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</si>
  <si>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</si>
  <si>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</si>
  <si>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</si>
  <si>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</si>
  <si>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Interest 35.19a for March Current Yr</t>
  </si>
  <si>
    <t>Rev Req based on Prior Year data</t>
  </si>
  <si>
    <t>The forecast in Prior Year</t>
  </si>
  <si>
    <t>Total with interest</t>
  </si>
  <si>
    <t>Calculation of the above Securitization Adjustments</t>
  </si>
  <si>
    <t>Account 454 - Rent from Electric Property</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</si>
  <si>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</si>
  <si>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</si>
  <si>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</si>
  <si>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</si>
  <si>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</si>
  <si>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</si>
  <si>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8</t>
  </si>
  <si>
    <t>Attachment 5</t>
  </si>
  <si>
    <t>Attachment 3</t>
  </si>
  <si>
    <t>Attachment 4</t>
  </si>
  <si>
    <t>Fixed Charge Rate (FCR) if not a CIAC</t>
  </si>
  <si>
    <t>Post results of Step 9 on PJM web site</t>
  </si>
  <si>
    <t>&lt; Input to Appendix A, Line16)</t>
  </si>
  <si>
    <t>Must run Appendix A with cap adds in Appendix A, line 16 &amp; line 17</t>
  </si>
  <si>
    <t>The amortization of Series 98 to 102 Rate Swaps is included in Long Term Debt FERC Acct 427.</t>
  </si>
  <si>
    <t>To line 17 of Appendix A</t>
  </si>
  <si>
    <t>To line 43 of Appendix A</t>
  </si>
  <si>
    <t>TO adds weighted Cap Adds to plant in service in Formula (Appendix A, Line 17)</t>
  </si>
  <si>
    <t>Must run Appendix A to get this number (without any cap adds in Appendix A, line 17)</t>
  </si>
  <si>
    <t>Must run Appendix A to get this number (with prospective weighted cap adds in Appendix A, line 17)</t>
  </si>
  <si>
    <t>To line  of Appendix A</t>
  </si>
  <si>
    <t>Operation &amp; Maintenance Expense (excluding Interest Only Return on Prepaid Pension Asset)</t>
  </si>
  <si>
    <t xml:space="preserve">CWIP for Incentive Transmission Projects </t>
  </si>
  <si>
    <t xml:space="preserve">CWIP Balances for Current Rate Year  </t>
  </si>
  <si>
    <t>Dec Balance</t>
  </si>
  <si>
    <t>Prepayments and Prepaid Pension Asset</t>
  </si>
  <si>
    <t>Prepaid Pension Asset</t>
  </si>
  <si>
    <t>W&amp;S Allocator</t>
  </si>
  <si>
    <t>LTD Cost Rate</t>
  </si>
  <si>
    <t>Interest on Prepaid Pension Asset</t>
  </si>
  <si>
    <t>Prepayments (excluding Prepaid Pension Asset)</t>
  </si>
  <si>
    <t>Adjustment</t>
  </si>
  <si>
    <t>Adjusted Total</t>
  </si>
  <si>
    <t>Accumulated Amortization</t>
  </si>
  <si>
    <t>Adjustments to A &amp; G Expense</t>
  </si>
  <si>
    <t>Total Plant In Rate Base</t>
  </si>
  <si>
    <t>Transm O&amp;M
LSE Adjustment</t>
  </si>
  <si>
    <t xml:space="preserve">Acct. 566 adjusted, and Accts. 561.4 and 561.8 included to remove PJM LSE expenses not recoverable </t>
  </si>
  <si>
    <t xml:space="preserve">in ComEd's OATT rate.  </t>
  </si>
  <si>
    <t>Use Tax Adjustment</t>
  </si>
  <si>
    <t>Results of Step 9 go into effect</t>
  </si>
  <si>
    <t>Post results of Step 3 on PJM web site</t>
  </si>
  <si>
    <t>Results of Step 3 go into effect</t>
  </si>
  <si>
    <t>For Reconciliation Only</t>
  </si>
  <si>
    <t>Attachment 2</t>
  </si>
  <si>
    <t>The FCR resulting from Formula in a given year is used for that year only.</t>
  </si>
  <si>
    <t>Time Weighted Amounts</t>
  </si>
  <si>
    <t>(A)</t>
  </si>
  <si>
    <t>(B)</t>
  </si>
  <si>
    <t>(C)</t>
  </si>
  <si>
    <t xml:space="preserve">Facility Credits under Section 30.9 of the PJM OATT </t>
  </si>
  <si>
    <t xml:space="preserve">Prepayments </t>
  </si>
  <si>
    <t xml:space="preserve">      Less ADIT associated with Gain or Loss</t>
  </si>
  <si>
    <t xml:space="preserve">Attachment 5 </t>
  </si>
  <si>
    <t xml:space="preserve">    Less:  Salaries and Benefits of specified Exelon Corp top executives</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</si>
  <si>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</si>
  <si>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</si>
  <si>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</si>
  <si>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</si>
  <si>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</si>
  <si>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</si>
  <si>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</si>
  <si>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</si>
  <si>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</si>
  <si>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</si>
  <si>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</si>
  <si>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</si>
  <si>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</si>
  <si>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</si>
  <si>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Attachment A Line #s, Descriptions, Notes, Form 1 Page #s and Instructions</t>
  </si>
  <si>
    <t>Total Account 454 and 456</t>
  </si>
  <si>
    <t>Total Income Taxes</t>
  </si>
  <si>
    <t>Summary</t>
  </si>
  <si>
    <t>Net Property, Plant &amp; Equipment</t>
  </si>
  <si>
    <t>Taxes Other than Income</t>
  </si>
  <si>
    <t>Common Stock</t>
  </si>
  <si>
    <t>Revenue Credits</t>
  </si>
  <si>
    <t>C</t>
  </si>
  <si>
    <t>Gross Plant Allocator</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</si>
  <si>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</si>
  <si>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</si>
  <si>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</si>
  <si>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</si>
  <si>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</si>
  <si>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</si>
  <si>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</si>
  <si>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</si>
  <si>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</si>
  <si>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</si>
  <si>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</si>
  <si>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</si>
  <si>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</si>
  <si>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</si>
  <si>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</si>
  <si>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</si>
  <si>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</si>
  <si>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</si>
  <si>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</si>
  <si>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</si>
  <si>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</si>
  <si>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</si>
  <si>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</si>
  <si>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</si>
  <si>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</si>
  <si>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</si>
  <si>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Allocated General &amp; Common Expenses</t>
  </si>
  <si>
    <t>A&amp;G Directly Assigned to Transmission</t>
  </si>
  <si>
    <t>Adjustment to Remove Revenue Requirements Associated with Excluded Transmission Facilities</t>
  </si>
  <si>
    <t xml:space="preserve">p219.28.c </t>
  </si>
  <si>
    <t>p227.6.c &amp; 16.c</t>
  </si>
  <si>
    <t>p323.185.b</t>
  </si>
  <si>
    <t>p323.189.b</t>
  </si>
  <si>
    <t>p323.191.b</t>
  </si>
  <si>
    <t>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174 of Appendix A.</t>
  </si>
  <si>
    <t>Excluded Transmission Facilities</t>
  </si>
  <si>
    <t>Included Transmission Facilities</t>
  </si>
  <si>
    <t>Inclusion Ratio</t>
  </si>
  <si>
    <t>Adjusted Gross Revenue Requirement</t>
  </si>
  <si>
    <t>Damage to Company Property Reserve</t>
  </si>
  <si>
    <t>Total Materials &amp; Supplies Allocated to Transmission</t>
  </si>
  <si>
    <t>Materials and Supplies</t>
  </si>
  <si>
    <t>P</t>
  </si>
  <si>
    <t>Accumulated Depreciation</t>
  </si>
  <si>
    <t>Prepayments</t>
  </si>
  <si>
    <t>Cash Working Capital</t>
  </si>
  <si>
    <t>Allocators</t>
  </si>
  <si>
    <t>Less A&amp;G Wages Expense</t>
  </si>
  <si>
    <t>Transmission Gross Plant</t>
  </si>
  <si>
    <t>Transmission Net Plant</t>
  </si>
  <si>
    <t>Total Accumulated Depreciation</t>
  </si>
  <si>
    <t>Wages &amp; Salary Allocation Factor</t>
  </si>
  <si>
    <t>Adjustment To Rate Base</t>
  </si>
  <si>
    <t>Plant In Service</t>
  </si>
  <si>
    <t>Net Plant Allocation Factor</t>
  </si>
  <si>
    <t>Intangible Amortization</t>
  </si>
  <si>
    <t xml:space="preserve">    Less Account 216.1</t>
  </si>
  <si>
    <t xml:space="preserve">    Less Preferred Stock</t>
  </si>
  <si>
    <t>Capitalization</t>
  </si>
  <si>
    <t>ITC Adjustment</t>
  </si>
  <si>
    <t>FICA</t>
  </si>
  <si>
    <t>p200.4.c</t>
  </si>
  <si>
    <t>p336.1.d&amp;e</t>
  </si>
  <si>
    <t>p200.21.c</t>
  </si>
  <si>
    <t>Subtotal, Excluded</t>
  </si>
  <si>
    <t>Total Included  (Lines 8 + 14 + 19)</t>
  </si>
  <si>
    <t>Total Other Taxes from p114.14.c</t>
  </si>
  <si>
    <t>p118.29.c</t>
  </si>
  <si>
    <t>p112.16.c</t>
  </si>
  <si>
    <t>p112.12.c</t>
  </si>
  <si>
    <t>p111.81.c</t>
  </si>
  <si>
    <t>p113.61.c</t>
  </si>
  <si>
    <t>p112.3.c</t>
  </si>
  <si>
    <t>Appendix A Line or Source  Reference</t>
  </si>
  <si>
    <t xml:space="preserve">Net Transmission Plant </t>
  </si>
  <si>
    <t>Gross Revenue Requirement Less Return and Taxes</t>
  </si>
  <si>
    <t>Company Records</t>
  </si>
  <si>
    <t>Equity and debt ratios will be the ratios determined by the actual capital structure and the specified calculation processes of the formula, except that if during the</t>
  </si>
  <si>
    <t>Securitization bonds may be included in the capital structure.</t>
  </si>
  <si>
    <t>Reconciliation - TO calculates Reconciliation by removing from Year 2 data - the total Cap Adds placed in service in Year 2 and adding weighted average in Year 2 Cap Adds in Reconciliation (adjusted to include any Reconciliation amount from prior year).</t>
  </si>
  <si>
    <t>ITC Adjustment Allocated to Transmission</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</si>
  <si>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</si>
  <si>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</si>
  <si>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</si>
  <si>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</si>
  <si>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</si>
  <si>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</si>
  <si>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</si>
  <si>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</si>
  <si>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</si>
  <si>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</si>
  <si>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</si>
  <si>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</si>
  <si>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 xml:space="preserve">     Plus Transmission Lease Payments</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</si>
  <si>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</si>
  <si>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</si>
  <si>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</si>
  <si>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</si>
  <si>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</si>
  <si>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</si>
  <si>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</si>
  <si>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</si>
  <si>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</si>
  <si>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</si>
  <si>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 xml:space="preserve">     CIT=(T/1-T) * Investment Return * (1-(WCLTD/R)) =</t>
  </si>
  <si>
    <t>Plant Allocation Factors</t>
  </si>
  <si>
    <t>1/8th Rule</t>
  </si>
  <si>
    <t>Total</t>
  </si>
  <si>
    <t>B</t>
  </si>
  <si>
    <t>Proprietary Capital</t>
  </si>
  <si>
    <t>T / (1-T)</t>
  </si>
  <si>
    <t>Transmission Accumulated Depreciation</t>
  </si>
  <si>
    <t>Electric Plant in Service</t>
  </si>
  <si>
    <t>Investment Return</t>
  </si>
  <si>
    <t>Income Taxes</t>
  </si>
  <si>
    <t>Criteria for Allocation:</t>
  </si>
  <si>
    <t xml:space="preserve">Wages &amp; Salary Allocator </t>
  </si>
  <si>
    <t>Attachment 5 - Cost Support</t>
  </si>
  <si>
    <t>Attachment 6 - Estimate and Reconciliation Worksheet</t>
  </si>
  <si>
    <t>p219.29.c</t>
  </si>
  <si>
    <t>p207.94.g</t>
  </si>
  <si>
    <t>Reconciliation - TO adds the difference between the Reconciliation in Step 8 and the forecast in Line 5 with interest to the result of Step 7 (this difference is also added to Step 8 in the subsequent year)</t>
  </si>
  <si>
    <t>Result of Formula for Reconciliation</t>
  </si>
  <si>
    <t>The Reconciliation in Step 8</t>
  </si>
  <si>
    <t>The difference between the Reconciliation in Step 8 and the forecast in Prior Year with interest</t>
  </si>
  <si>
    <t>Gross Revenue Requirement</t>
  </si>
  <si>
    <t xml:space="preserve">    Less EPRI Dues</t>
  </si>
  <si>
    <t>p</t>
  </si>
  <si>
    <t>(percent of federal income tax deductible for state purposes)</t>
  </si>
  <si>
    <t>Notes</t>
  </si>
  <si>
    <t>Allocator</t>
  </si>
  <si>
    <t>enter negative</t>
  </si>
  <si>
    <t>Fixed</t>
  </si>
  <si>
    <t>T</t>
  </si>
  <si>
    <t>Net Revenue Requirement</t>
  </si>
  <si>
    <t xml:space="preserve">     Less Account 565</t>
  </si>
  <si>
    <t>Electric portion only</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</si>
  <si>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</si>
  <si>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</si>
  <si>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</si>
  <si>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</si>
  <si>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</si>
  <si>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</si>
  <si>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</si>
  <si>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</si>
  <si>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</si>
  <si>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</si>
  <si>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</si>
  <si>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</si>
  <si>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</si>
  <si>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</si>
  <si>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</si>
  <si>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</si>
  <si>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</si>
  <si>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</si>
  <si>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</si>
  <si>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Remove all investment below 69 kV or generator step up transformers included in transmission plant in service that </t>
  </si>
  <si>
    <t>are not a result of the RTEP Process</t>
  </si>
  <si>
    <t>Amount of transmission plant excluded from rates per Attachment 5.</t>
  </si>
  <si>
    <t>Real Estate</t>
  </si>
  <si>
    <t>Interest Expense Adjustment</t>
  </si>
  <si>
    <t>Transmission-related = all FERC dockets per p.350-351, excl. FERC annual charge.
Includes allocated portion of regulatory costs for issuing debt.</t>
  </si>
  <si>
    <t>Adjustment to Amortize Losses Associated with Interest Rate Swaps</t>
  </si>
  <si>
    <t>Long Term Interest per Form 1</t>
  </si>
  <si>
    <t>Total Long Term Interest</t>
  </si>
  <si>
    <t>Rate of Return on Rate Base ( ROR )</t>
  </si>
  <si>
    <t>Undistributed Stores Expense</t>
  </si>
  <si>
    <t>Plus any increased ROE calculated on Attachment 7 other than PJM Sch. 12 projects not paid by other PJM transmission zones</t>
  </si>
  <si>
    <t xml:space="preserve">Includes Regulatory Commission Expenses directly related to transmission service, RTO filings, or transmission siting itemized in Form 1 at 351.h. </t>
  </si>
  <si>
    <t xml:space="preserve">Includes Safety related advertising included in Account 930.1  </t>
  </si>
  <si>
    <t xml:space="preserve">Includes all Regulatory Commission Expenses </t>
  </si>
  <si>
    <t xml:space="preserve">overheads shall be treated as in footnote B above. </t>
  </si>
  <si>
    <t>West Loop 345 kV</t>
  </si>
  <si>
    <t>West Loop 345 kV (CWIP)</t>
  </si>
  <si>
    <t>Excludes prior period adjustments in the first year of the formula's operation and reconciliation for the first year.</t>
  </si>
  <si>
    <t>TO estimates all transmission Cap Adds during Year 3 weighted based on Months expected to be in service in Year 3</t>
  </si>
  <si>
    <t xml:space="preserve">    Power Procurement Expense  (SAC chgs)</t>
  </si>
  <si>
    <t>Late Payment Penalties Allocated to Transmission</t>
  </si>
  <si>
    <t>Accounts 450 &amp; 451</t>
  </si>
  <si>
    <t>(Sum Lines 1-11)</t>
  </si>
  <si>
    <t>p354.21.b</t>
  </si>
  <si>
    <t>p354.28.b</t>
  </si>
  <si>
    <t>p354.27.b</t>
  </si>
  <si>
    <t>State Income Taxes - Temporary</t>
  </si>
  <si>
    <t>W  11.5 % ROE</t>
  </si>
  <si>
    <t xml:space="preserve"> Note 3: If the facilities associated with the revenues are not included in the formula, the revenue is shown here, but not included in the total above and explained in the Cost Support. For example revenues associated with distribution facilities.  In addition Revenues from Schedule 12 are not included in the total above to the extent they are credited under Schedule 12. </t>
  </si>
  <si>
    <t>Professional Services</t>
  </si>
  <si>
    <t>Rent or Attachment Fees associated with Transmission Facilities</t>
  </si>
  <si>
    <t xml:space="preserve">Rent from Electric Property - Transmission Related </t>
  </si>
  <si>
    <t xml:space="preserve">Note:  At each annual update, company will provide for each parcel of land a description of its intended use within a 15 year period. </t>
  </si>
  <si>
    <t xml:space="preserve">    Plus:  Fixed PBOP expense</t>
  </si>
  <si>
    <t xml:space="preserve">ROE will be supported in the original filing and no change in ROE will be made absent a filing at FERC.  </t>
  </si>
  <si>
    <t xml:space="preserve">    Fixed PBOP expense</t>
  </si>
  <si>
    <t xml:space="preserve">    Salaries and Benefits of specified Exelon Corp top executives</t>
  </si>
  <si>
    <t xml:space="preserve">    Actual PBOP expense</t>
  </si>
  <si>
    <t xml:space="preserve">    Less:  Power Procurement Expense</t>
  </si>
  <si>
    <t>Includes Transmission portion only.  At each annual informational filing, Company will identify for each parcel of land an intended use within a 15 year period.</t>
  </si>
  <si>
    <t>fixed</t>
  </si>
  <si>
    <t>As provided for in Section 34.1 of the PJM OATT; the PJM established billing determinants will not be revised or updated in the annual rate reconciliations.</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</si>
  <si>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</si>
  <si>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</si>
  <si>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</si>
  <si>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</si>
  <si>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</si>
  <si>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</si>
  <si>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Total Wages Less A&amp;G Wages Expense</t>
  </si>
  <si>
    <t>Wage &amp; Salary Allocator</t>
  </si>
  <si>
    <t>Total Transmission Plant</t>
  </si>
  <si>
    <t>Total Undistributed Stores Expense Allocated to Transmission</t>
  </si>
  <si>
    <t xml:space="preserve">  1/8</t>
  </si>
  <si>
    <t>p352 &amp; 353</t>
  </si>
  <si>
    <t>Subtotal - Accounts 928 and 930.1 - Transmission Related</t>
  </si>
  <si>
    <t>Total Accounts 928 and 930.1 - General</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</si>
  <si>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</si>
  <si>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</si>
  <si>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</si>
  <si>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 xml:space="preserve">Taxes Other than Income Taxes                                                   </t>
  </si>
  <si>
    <t>Taxes Other than Income Taxes</t>
  </si>
  <si>
    <t>Total Taxes Other than Income Taxes</t>
  </si>
  <si>
    <t>Return \ Capitalization Calculations</t>
  </si>
  <si>
    <t xml:space="preserve">     Plus Transmission Revenue Requirement of Commonwealth Edison of Indiana booked to Account 565</t>
  </si>
  <si>
    <t>Reconciliation Details</t>
  </si>
  <si>
    <t>p336.7.b&amp;c&amp;d</t>
  </si>
  <si>
    <t>Formula Rate -- Appendix A</t>
  </si>
  <si>
    <t>H</t>
  </si>
  <si>
    <t>Commonwealth Edison Company</t>
  </si>
  <si>
    <t>Unemployment &amp; state unemployment</t>
  </si>
  <si>
    <t>City of Chicago</t>
  </si>
  <si>
    <t>Public Utility Fund</t>
  </si>
  <si>
    <t>State Franchise Tax</t>
  </si>
  <si>
    <t>Taxes Other Than Income Taxes</t>
  </si>
  <si>
    <t>Incentive Compensation Plan</t>
  </si>
  <si>
    <t>Liability For Severance Plans</t>
  </si>
  <si>
    <t>Transmission for Others (Note 3)</t>
  </si>
  <si>
    <t>Net revenues associated with Network Integration Transmission Service (NITS) for which the load is not included in the divisor (difference between NITS credits from PJM and PJM NITS charges paid by Transmission Owner) (Note 3)</t>
  </si>
  <si>
    <t xml:space="preserve">  towards the construction of Network Transmission Facilities consistent with Paragraph 657 of Order 2003-A. </t>
  </si>
  <si>
    <t>CWIP (weighted monthly balances)</t>
  </si>
  <si>
    <t>Total Column D</t>
  </si>
  <si>
    <t>Total Column E</t>
  </si>
  <si>
    <t>Amort</t>
  </si>
  <si>
    <t>No</t>
  </si>
  <si>
    <t>Merger Costs</t>
  </si>
  <si>
    <t>p214.47.d</t>
  </si>
  <si>
    <t>Amortization related to Interest Rate Swaps</t>
  </si>
  <si>
    <t>Balance of General Depreciation Expense</t>
  </si>
  <si>
    <t>Amount of General Depreciation Expense Associated with Acct. 397</t>
  </si>
  <si>
    <t>Q</t>
  </si>
  <si>
    <t>I</t>
  </si>
  <si>
    <t>IL</t>
  </si>
  <si>
    <t>1 / (1-T)</t>
  </si>
  <si>
    <t>CIT = T / (1-T)</t>
  </si>
  <si>
    <t>Other Accrued Expenses</t>
  </si>
  <si>
    <t>Obsolete Materials - net change in provision</t>
  </si>
  <si>
    <t>Accrued Vacation Pay Provision</t>
  </si>
  <si>
    <t>Accrued Holiday Pay Provision</t>
  </si>
  <si>
    <t>Regulatory (Asset)/Liab:  Transmission Rates Recovery</t>
  </si>
  <si>
    <t>Provision for Bad Debt: Uncollectible Accounts Reserve</t>
  </si>
  <si>
    <t>Regulatory (Asset)/Liab:  AMP - retired meters and AMI costs</t>
  </si>
  <si>
    <r>
      <t>FERC Form 1 --</t>
    </r>
    <r>
      <rPr>
        <sz val="10"/>
        <rFont val="Arial"/>
        <family val="2"/>
      </rPr>
      <t xml:space="preserve"> p111.57.c</t>
    </r>
  </si>
  <si>
    <t>Other Current</t>
  </si>
  <si>
    <t>Partnerships</t>
  </si>
  <si>
    <t>Regulatory (Asset)/Liab: Distribution Formula Rate</t>
  </si>
  <si>
    <t>Regulatory (Asset)/Liab: Distribution - Other Deferred (Merger)</t>
  </si>
  <si>
    <t>Regulatory (Asset)/Liab: Distribution - Other Deferred (Storm)</t>
  </si>
  <si>
    <t>Grand Prairie
CWIP EOY
Balance and
Increments</t>
  </si>
  <si>
    <t>Transmission (1)</t>
  </si>
  <si>
    <t>General and Intangible Plant</t>
  </si>
  <si>
    <t>Acount 390: Structures and Improvement</t>
  </si>
  <si>
    <t>Account 391.01: Office Furniture &amp; Equipment: Office Machines</t>
  </si>
  <si>
    <t>Account 391.02: Office Furniture &amp; Equipment: Furniture/Equipment</t>
  </si>
  <si>
    <t>Account 391.03: Office Furniture &amp; Equipment: Computer Equipment</t>
  </si>
  <si>
    <t>Account 392.00: Transportation Equipment - Passenger Cars</t>
  </si>
  <si>
    <t>Account 392.01: Transportation Equipment - Tractor Trucks</t>
  </si>
  <si>
    <t>Account 392.02: Transportation Equipment - Trailers</t>
  </si>
  <si>
    <t>Account 392.05: Transportation Equipment - Trucks &lt; 13,000 pounds</t>
  </si>
  <si>
    <t>Account 392.06: Transportation Equipment - Trucks &gt; 13,000 pounds</t>
  </si>
  <si>
    <t>Account 393: Stores Equipment</t>
  </si>
  <si>
    <t>Account 394: Tools, Shop, &amp; Garage Equipment</t>
  </si>
  <si>
    <t>Account 395: Laboratory Equipment</t>
  </si>
  <si>
    <t>Account 396: Power Operated Equipment</t>
  </si>
  <si>
    <t>Account 397: Communications Equipment</t>
  </si>
  <si>
    <t>Account 397.01: Communications Equipment: Mesh Comm. Network Devices</t>
  </si>
  <si>
    <t>Account 398: Miscellaneous Equipment</t>
  </si>
  <si>
    <t>Account 303: Miscellaneous Intangible Plant</t>
  </si>
  <si>
    <t>Pending Litigation Reserve</t>
  </si>
  <si>
    <t>For book, expense taken when identified as obsolete; For tax, the expense is taken when actually disposed. Relates to all functions.</t>
  </si>
  <si>
    <t>Retail bad debt. For book, expense taken as it's identified; tax deduction not taken until fully written-off and all collection efforts abandoned. Relates to retail operations.</t>
  </si>
  <si>
    <t>Book expense for damage as identified; tax deduction when fully written-off and all collection efforts abandoned. Relates to all functions.</t>
  </si>
  <si>
    <t>Property taxes. Book records on an accrual method based on the prior year; tax reverses the book accrual and deducts the actual payments made. . Relates to all functions.</t>
  </si>
  <si>
    <t>Book is recording accruals for other non-jurisdictional expenses.</t>
  </si>
  <si>
    <t>Reg asset established to recover transmission rate under/over recoveries. Deferred tax asset/liability will unwind as fluctuations are recovered or billed to the rate payers. The fluctuation is not included in taxable income.</t>
  </si>
  <si>
    <t>Book records estimated accrued compensation; tax deducts only upon the retirement or other separation from service by the employees. Relates to all functions.</t>
  </si>
  <si>
    <t>Relates to Accounts Payables. Book records the expense as known; tax records when paid out. Relates to all functions.</t>
  </si>
  <si>
    <t>Executive uninsured death benefits after retirement</t>
  </si>
  <si>
    <t>FAS 123R - Stock Options; Other Equity Based Compensation</t>
  </si>
  <si>
    <t>Reserve is not tax deductible, expense for books, tax expensed when payments made. Related to all functions.</t>
  </si>
  <si>
    <t>Related to unamortized investment tax credit. Tax credit not yet recognized for book purposes thus creating a book/tax timing difference. The regulatory liability is not reflected in rate base therefore neither is the deferred tax asset.</t>
  </si>
  <si>
    <t>Book expense recorded when stock is granted, tax expense when stock is issued at market price - employees in all functions.</t>
  </si>
  <si>
    <t>Supplemental management retirement plan</t>
  </si>
  <si>
    <t>Book accrues anticipated Supplemental Management Retirement costs based on actuarial analysis.  Tax deducts retirement benefits only when the amounts are paid.  Related to employees in all functions.</t>
  </si>
  <si>
    <t>Book expense recognized at the time of determination, not recognized for taxes until paid out.  Related to employees in all functions.</t>
  </si>
  <si>
    <t>Property basis difference resulting from accelerated tax depreciation versus depreciation used for ratemaking purposes. Related to all functions.</t>
  </si>
  <si>
    <t>Competitive Transition Charge (CTC)</t>
  </si>
  <si>
    <t>Property Revaluation Due To Merger</t>
  </si>
  <si>
    <t>Repairs - Distribution</t>
  </si>
  <si>
    <t>Repairs - Transmission</t>
  </si>
  <si>
    <t>Transmission Upgrade - East/West</t>
  </si>
  <si>
    <t xml:space="preserve">Beginning in 2009, CIAC is grossed up for income taxes. Tax gross-up amounts are now collected from customers paying the CIAC. Deferred tax for these amounts is not included in rate base. </t>
  </si>
  <si>
    <t>This represents an amount for repairs that is deductible for tax purposes but is required to be capitalized for book.  Related to Distribution</t>
  </si>
  <si>
    <t>This represents an amount for repairs that is deductible for tax purposes but is required to be capitalized for book.  Related to Transmission</t>
  </si>
  <si>
    <t>Accrued Benefits</t>
  </si>
  <si>
    <t>Related to a third party’s right to use our optical fibers within cables over a 30 year contract.  For GAAP purposes, the revenue is deferred and amortized.  For tax, the income cannot be deferred and was already recognized in a prior year.</t>
  </si>
  <si>
    <t>Incentive pay capitalized (Global Settlement)</t>
  </si>
  <si>
    <t>Loss on reacquired debt</t>
  </si>
  <si>
    <t>Swap and hedging transactions</t>
  </si>
  <si>
    <t>Regulatory (Asset)/Liab:  Rider UF</t>
  </si>
  <si>
    <t>Regulatory Asset of Distribution Rate Case Matters</t>
  </si>
  <si>
    <t>ComEd sold easements and deferred the gain. Related to all functions.</t>
  </si>
  <si>
    <t>Represents the 2003 Agreement relating to various programs and initiatives.  Book recorded the liability and is amortizing monthly.  Tax deducted the payments in each of the 4 years when made. Not wholesale related.</t>
  </si>
  <si>
    <t>Book recapitalizes costs incurred to retire or reacquire debt issuances.  Tax deducts these costs when incurred. Included in debt capitalization ratio on Appendix A, line 111.</t>
  </si>
  <si>
    <t>Book accrues and capitalizes anticipated Pension costs based on actuarial analysis.  Tax deducts or capitalizes retirement benefits only when the amounts are paid.  Related to all functions.</t>
  </si>
  <si>
    <t>Book amount amortized over the life of the debt, tax amortized over the life of the swap. These cost are included in cost of debt calculations.</t>
  </si>
  <si>
    <t>Reg Asset was established to record the estimated recoverable MGP clean up costs as authorized in a rate case.  Non jurisdictional.</t>
  </si>
  <si>
    <t>State income taxes accrued but not yet paid to the state related to discrete items under audit that have not yet settled.  These state taxes will be deductible once paid.</t>
  </si>
  <si>
    <t>Reg Asset established for under/over recovery of uncollectable amounts. Not wholesale related.</t>
  </si>
  <si>
    <t>Regulatory assets/liabilities that have not yet been approved by the ICC for collection but are expected to be approved and collected in the future.</t>
  </si>
  <si>
    <t>Deferred tax on reg asset related to AMI Program. Not related to wholesale operations.</t>
  </si>
  <si>
    <t>Related to reg asset associated to Distribution Filing.  Not related to wholesale operations.</t>
  </si>
  <si>
    <t>Regulatory (Asset)/Liab:  Capital Leases</t>
  </si>
  <si>
    <t>Assignment based on locational analysis performed pursuant to protocol 1.g.iii.7.v and detailed in Attachment accompanying Annual Update Filing.</t>
  </si>
  <si>
    <t>Environmental Cleanup Costs - Non MGP (Mfg Gas Plants)</t>
  </si>
  <si>
    <t>Management Deferred Compensation Plan</t>
  </si>
  <si>
    <t>Post Retirement Health Care Liability - Provision</t>
  </si>
  <si>
    <t>Manufactured Gas Plants - Provision</t>
  </si>
  <si>
    <t>Workers Compensation and Bodily Injury Reserve</t>
  </si>
  <si>
    <t>Deferred Revenue - Fiber Optics Lease</t>
  </si>
  <si>
    <t>Yes</t>
  </si>
  <si>
    <t>Related to reg asset associated with Willis Tower Lease.  Not related to wholesale operations.</t>
  </si>
  <si>
    <t>These accounts are reserves for public claims, workers compensation and other third party incidents.  For tax purposes these are not deductible until paid. Related to all functions.</t>
  </si>
  <si>
    <t>The MGP liability account is used to record the estimated remediation costs.  The estimated remediation costs are not deductible for tax purposes. Associated expenses are run through Rider ECR. Not related to wholesale operations.</t>
  </si>
  <si>
    <t>Book accrues anticipated post retirement costs based on actuarial analysis.  Tax deducts retirement benefits only when the amounts are paid or contributed to a fund. Related liability not deducted from rate base.</t>
  </si>
  <si>
    <t>Reserves for remediation of Superfund sites.  Reserves are not deductible for tax purposes. Not fixed and determinable. Book liability (taken to the expense on book), for taxes these are non-recognized until settled/paid.  Superfund is reimbursed. Not related to wholesale operations.</t>
  </si>
  <si>
    <t xml:space="preserve">Elective adjustment to certain payroll and benefit costs of Exelon Corp’s senior executive team.  As detailed in Attachment No. 15.  </t>
  </si>
  <si>
    <t>Charitable Contributions</t>
  </si>
  <si>
    <t>Byron to Wayne 345 kV circuit (CWIP)</t>
  </si>
  <si>
    <t>Other Income Tax Adjustments</t>
  </si>
  <si>
    <t>Tax Rate from</t>
  </si>
  <si>
    <t>Component Descriptions</t>
  </si>
  <si>
    <t>Instruction References</t>
  </si>
  <si>
    <t>Expense Amount</t>
  </si>
  <si>
    <t>Tax Adjustment for AFUDC Equity Component of Transmission Depreciation Expense</t>
  </si>
  <si>
    <t>X</t>
  </si>
  <si>
    <t>=</t>
  </si>
  <si>
    <t>Amortization of Other Flow-Through Items - Transmission Component</t>
  </si>
  <si>
    <t>Instr. #s</t>
  </si>
  <si>
    <t>Instructions</t>
  </si>
  <si>
    <t>Inst. 1</t>
  </si>
  <si>
    <t>Inst. 2</t>
  </si>
  <si>
    <t>Inst. 3</t>
  </si>
  <si>
    <t>Inst. 4</t>
  </si>
  <si>
    <t>Inst. 5</t>
  </si>
  <si>
    <t>R</t>
  </si>
  <si>
    <t>See Attachment 5 - Cost Support, section entitled "Other Income Tax Adjustment" for additional information.</t>
  </si>
  <si>
    <t>Other Income Tax Adjustment</t>
  </si>
  <si>
    <t>136a</t>
  </si>
  <si>
    <t>136b</t>
  </si>
  <si>
    <t>136c</t>
  </si>
  <si>
    <t>Long Term Incentive Cash</t>
  </si>
  <si>
    <t>Deferred Gain on Sale of Easement</t>
  </si>
  <si>
    <t>Pension Contribution - Net of Book Provision 9.5%</t>
  </si>
  <si>
    <t>Regulatory (Asset)/Liab: Distributed Generation</t>
  </si>
  <si>
    <t>Deferred tax on reg asset related to Distributed Generation Program. Not related to wholesale operations.</t>
  </si>
  <si>
    <t>Regulatory (Asset)/Liab: Distribution - Other Deferred (Ash Borer)</t>
  </si>
  <si>
    <t>Regulatory (Asset)/Liab: Distribution  - Energy Efficiency</t>
  </si>
  <si>
    <t>p337.44.b &amp; .45.b*e</t>
  </si>
  <si>
    <t>Accumulated Deferred Income Taxes (ADIT)</t>
  </si>
  <si>
    <t xml:space="preserve">Account No. 190 (ADIT) </t>
  </si>
  <si>
    <t xml:space="preserve">Account No. 281 (ADIT - Accel. Amort) </t>
  </si>
  <si>
    <t>Account No. 283 (ADIT - Other)</t>
  </si>
  <si>
    <t>Account No. 255 (Accum. Deferred Investment Tax Credits)</t>
  </si>
  <si>
    <t>Accumulated Deferred Income Taxes Allocated To Transmission</t>
  </si>
  <si>
    <t>Adjusted Accumulated Deferred Income Taxes Allocated To Transmission</t>
  </si>
  <si>
    <t>42a</t>
  </si>
  <si>
    <t>42b</t>
  </si>
  <si>
    <t>42c</t>
  </si>
  <si>
    <t>42d</t>
  </si>
  <si>
    <t>42e</t>
  </si>
  <si>
    <t>42f</t>
  </si>
  <si>
    <t>42g</t>
  </si>
  <si>
    <t>42h</t>
  </si>
  <si>
    <t>42i</t>
  </si>
  <si>
    <t>132a</t>
  </si>
  <si>
    <t>132b</t>
  </si>
  <si>
    <t>Tax Gross-Up Factor</t>
  </si>
  <si>
    <t>1*1/(1-T)</t>
  </si>
  <si>
    <t>Attachment 5, Line 136a</t>
  </si>
  <si>
    <t>Attachment 5, Line 136b</t>
  </si>
  <si>
    <t>Attachment 5, Line 136c</t>
  </si>
  <si>
    <t>136d</t>
  </si>
  <si>
    <t>Attachment 5, Line 136d</t>
  </si>
  <si>
    <t>136e</t>
  </si>
  <si>
    <t>Other Income Tax Adjustments - Expense / (Benefit)</t>
  </si>
  <si>
    <t>136f</t>
  </si>
  <si>
    <t>136g</t>
  </si>
  <si>
    <t>Federal Deficient / (Excess) Deferred Income Taxes</t>
  </si>
  <si>
    <t>(D)</t>
  </si>
  <si>
    <t>(E)</t>
  </si>
  <si>
    <t>(F)</t>
  </si>
  <si>
    <t>(G)</t>
  </si>
  <si>
    <t>Amortization 
 Fixed Period</t>
  </si>
  <si>
    <t>Deficient / (Excess) Deferred Income Taxes</t>
  </si>
  <si>
    <t>EOY 
Balance</t>
  </si>
  <si>
    <t>Unprotected Non-Property</t>
  </si>
  <si>
    <t xml:space="preserve">ADIT - 190 </t>
  </si>
  <si>
    <t>(Note A)</t>
  </si>
  <si>
    <t>4 Years</t>
  </si>
  <si>
    <t>ADIT - 281</t>
  </si>
  <si>
    <t>ADIT - 282</t>
  </si>
  <si>
    <t>ADIT - 283</t>
  </si>
  <si>
    <t>Subtotal  - Deficient / (Excess) ADIT</t>
  </si>
  <si>
    <t>Unprotected Property</t>
  </si>
  <si>
    <t>Protected Property</t>
  </si>
  <si>
    <t>ARAM</t>
  </si>
  <si>
    <t>Total  - Deficient / (Excess) ADIT</t>
  </si>
  <si>
    <t xml:space="preserve">Tax Reform Act of 1986 </t>
  </si>
  <si>
    <t>(Note B)</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</si>
  <si>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</si>
  <si>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</si>
  <si>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</si>
  <si>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</si>
  <si>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</si>
  <si>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</si>
  <si>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</si>
  <si>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</si>
  <si>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(Note C)</t>
  </si>
  <si>
    <t>NA</t>
  </si>
  <si>
    <t>(Note D)</t>
  </si>
  <si>
    <t>Total State Deficient / (Excess) Deferred Income Taxes</t>
  </si>
  <si>
    <t xml:space="preserve">State Income Tax Regulatory Asset / (Liability) </t>
  </si>
  <si>
    <t xml:space="preserve">Federal and State Income Tax Regulatory Asset / (Liability) </t>
  </si>
  <si>
    <t xml:space="preserve">Notes </t>
  </si>
  <si>
    <t>END</t>
  </si>
  <si>
    <t>S</t>
  </si>
  <si>
    <t>Commonwealth Edison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</si>
  <si>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U</t>
  </si>
  <si>
    <t>Illinois (2017 Corporate Rate Change)</t>
  </si>
  <si>
    <t>Illinois (2011 Corporate Rate Change)</t>
  </si>
  <si>
    <t>Average Life</t>
  </si>
  <si>
    <t>Line</t>
  </si>
  <si>
    <t>Detailed Description</t>
  </si>
  <si>
    <t>Category</t>
  </si>
  <si>
    <t>Federal ADIT
@ 35%</t>
  </si>
  <si>
    <t>FIT on SIT</t>
  </si>
  <si>
    <t>Federal ADIT
@ 21%</t>
  </si>
  <si>
    <t>Non-Recoverable</t>
  </si>
  <si>
    <t>Electric
Transmission</t>
  </si>
  <si>
    <t>Transmission
Allocated</t>
  </si>
  <si>
    <t>FERC
Account</t>
  </si>
  <si>
    <t>(P)</t>
  </si>
  <si>
    <t>(S)</t>
  </si>
  <si>
    <t>(T)</t>
  </si>
  <si>
    <t>Non-Property</t>
  </si>
  <si>
    <t>Accrued Legal</t>
  </si>
  <si>
    <t>Accrued Vacation</t>
  </si>
  <si>
    <t>Excluded</t>
  </si>
  <si>
    <t>N/A</t>
  </si>
  <si>
    <t>CPS Energy Efficiency Fund</t>
  </si>
  <si>
    <t>Damage to Company Property</t>
  </si>
  <si>
    <t>Plant</t>
  </si>
  <si>
    <t>Deferred Gain - Like Kind Exchange</t>
  </si>
  <si>
    <t>Deferred Rental Expense</t>
  </si>
  <si>
    <t>Environmental Cleanup Costs - Non-MGP (Mfg Gas Plants)</t>
  </si>
  <si>
    <t>100% Distribution</t>
  </si>
  <si>
    <t>Interest on Projected Tax Settlements</t>
  </si>
  <si>
    <t>Liability for Severance Plans</t>
  </si>
  <si>
    <t>Long-Term Debt - Revaluation of Discount</t>
  </si>
  <si>
    <t>Long-Term Incentive - Cash</t>
  </si>
  <si>
    <t>Midwest Generation Settlement Asset</t>
  </si>
  <si>
    <t>Obsolete Materials</t>
  </si>
  <si>
    <t>Other Non Current</t>
  </si>
  <si>
    <t>Post Retirement Health Care Liability</t>
  </si>
  <si>
    <t>Provision for Bad Debt</t>
  </si>
  <si>
    <t>Public Utility Fund Contribution</t>
  </si>
  <si>
    <t>Regulatory (Asset)/Liab: Transmission</t>
  </si>
  <si>
    <t>Revenue Subject to Refund</t>
  </si>
  <si>
    <t>Stock Options; Other Equity Based Compensation</t>
  </si>
  <si>
    <t>Supplemental Employee Retirement Plan</t>
  </si>
  <si>
    <t>Workers Compensation and Public Claims Reserve</t>
  </si>
  <si>
    <t>Federal NOL</t>
  </si>
  <si>
    <t>Gross Up Reclass</t>
  </si>
  <si>
    <t>FAS 109 - TCJA</t>
  </si>
  <si>
    <t>Total FERC Account 190</t>
  </si>
  <si>
    <t>Protected Property (PowerTax)</t>
  </si>
  <si>
    <t>Non-Protected Property (PowerTax) - Plant</t>
  </si>
  <si>
    <t>Non-Protected Property (PowerTax)</t>
  </si>
  <si>
    <t>Non-Protected Property (PowerTax) - Transmission</t>
  </si>
  <si>
    <t>100% Transmission</t>
  </si>
  <si>
    <t>Non-Protected Property (PowerTax) - Distribution</t>
  </si>
  <si>
    <t>FIN 48 &amp; Other Adjustment</t>
  </si>
  <si>
    <t>Total FERC Account 282</t>
  </si>
  <si>
    <t>Accelerated Depr AMI - Related to Reg Assets</t>
  </si>
  <si>
    <t>Loss on Reacquired Debt</t>
  </si>
  <si>
    <t>Regulatory (Asset)/Liab: AMP - Other Costs</t>
  </si>
  <si>
    <t>Regulatory (Asset)/Liab: AMP - retired meters and AMI costs</t>
  </si>
  <si>
    <t>Deferred Gain - Sale of Easement</t>
  </si>
  <si>
    <t>Communication</t>
  </si>
  <si>
    <t>Equity Earnings in Uncon Sub</t>
  </si>
  <si>
    <t>Regulatory (Asset)/Liab: Energy Efficiency</t>
  </si>
  <si>
    <t>Regulatory (Asset)/Liab: MGP-Environmental Remediation</t>
  </si>
  <si>
    <t>Regulatory (Asset)/Liab: Distribution Rate Case Matters</t>
  </si>
  <si>
    <t>Reg Asset - Capital Leases</t>
  </si>
  <si>
    <t>Regulatory (Asset)/Liab: Distribution: Other Deferred (A-Base)</t>
  </si>
  <si>
    <t>Regulatory (Asset)/Liab: Distribution: Other Deferred (Merger)</t>
  </si>
  <si>
    <t>Regulatory (Asset)/Liab: Distribution: Other Deferred (Storm)</t>
  </si>
  <si>
    <t>Regulatory (Asset)/Liab: Rider UF</t>
  </si>
  <si>
    <t>Chicago Arbitration Settlement</t>
  </si>
  <si>
    <t>Incentive Compensation Capitalized (Global Settlement)</t>
  </si>
  <si>
    <t>Midwest Generation Settlement Liab</t>
  </si>
  <si>
    <t>Swap and Hedging Transactions</t>
  </si>
  <si>
    <t>ITC Def Tax</t>
  </si>
  <si>
    <t>FAS 109 - Regulatory Asset Electric</t>
  </si>
  <si>
    <t>SFAS109-Regulatory Liability Electric</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</si>
  <si>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</si>
  <si>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</si>
  <si>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</si>
  <si>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</si>
  <si>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</si>
  <si>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</si>
  <si>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</si>
  <si>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Description</t>
  </si>
  <si>
    <t>Federal Gross
Timing Difference</t>
  </si>
  <si>
    <t>State 
ADIT</t>
  </si>
  <si>
    <t>Total 
ADIT</t>
  </si>
  <si>
    <t>Rate Change 
Deferred Tax Impact</t>
  </si>
  <si>
    <t>Deficient / (Excess)
ADIT Balance</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</si>
  <si>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</si>
  <si>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</si>
  <si>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</si>
  <si>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</si>
  <si>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</si>
  <si>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</si>
  <si>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</si>
  <si>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</si>
  <si>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</si>
  <si>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</si>
  <si>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</si>
  <si>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</si>
  <si>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</si>
  <si>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</si>
  <si>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</si>
  <si>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</si>
  <si>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r>
      <t>FERC Account 190 - Non-Current (</t>
    </r>
    <r>
      <rPr>
        <b/>
        <u/>
        <sz val="10"/>
        <color rgb="FF0070C0"/>
        <rFont val="Arial"/>
        <family val="2"/>
      </rPr>
      <t>Note A</t>
    </r>
    <r>
      <rPr>
        <b/>
        <u/>
        <sz val="10"/>
        <color theme="1"/>
        <rFont val="Arial"/>
        <family val="2"/>
      </rPr>
      <t>)</t>
    </r>
  </si>
  <si>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</si>
  <si>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</si>
  <si>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</si>
  <si>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</si>
  <si>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</si>
  <si>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Instr. 1, 2, 3 below</t>
  </si>
  <si>
    <t>Instr. 4 below</t>
  </si>
  <si>
    <t>Instr. 5 below</t>
  </si>
  <si>
    <t>Total Other Income Tax Adjustments - Expense / (Benefit)</t>
  </si>
  <si>
    <t>Transmission Depreciation Expense is the gross cumulative amount based upon tax records of capitalized AFUDC equity embedded in the gross plant attributable to the transmission function multiplied by the Capital Recovery Rate (described in Instruction 2).</t>
  </si>
  <si>
    <t>Capital Recovery Rate is the book depreciation rate applicable to the underlying plant assets.</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</si>
  <si>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</si>
  <si>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Attachment H-13A, Line 131</t>
  </si>
  <si>
    <t xml:space="preserve">Line </t>
  </si>
  <si>
    <t xml:space="preserve">ADIT </t>
  </si>
  <si>
    <t>ADIT-281</t>
  </si>
  <si>
    <t>Subtotal - Transmission ADIT</t>
  </si>
  <si>
    <t xml:space="preserve">Description </t>
  </si>
  <si>
    <t>ADIT (Reacquired Debt)</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</si>
  <si>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</si>
  <si>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</si>
  <si>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</si>
  <si>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</si>
  <si>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</si>
  <si>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</si>
  <si>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</si>
  <si>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</si>
  <si>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</si>
  <si>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Subtotal: ADIT-282 (FERC Form)</t>
  </si>
  <si>
    <t>Less: ASC 740 ADIT Adjustments related to AFUDC Equity</t>
  </si>
  <si>
    <t>Total: ADIT-282</t>
  </si>
  <si>
    <t>Subtotal: ADIT-283 (FERC Form)</t>
  </si>
  <si>
    <t>Total: ADIT-283</t>
  </si>
  <si>
    <t>ADITC-255</t>
  </si>
  <si>
    <t>Amortization</t>
  </si>
  <si>
    <t>Rate Base Treatment</t>
  </si>
  <si>
    <t>Difference  /1</t>
  </si>
  <si>
    <t>/1 Difference must be zero</t>
  </si>
  <si>
    <t>Plant Related - Deferred Taxes</t>
  </si>
  <si>
    <t>Attachment 1A - ADIT, Line 1</t>
  </si>
  <si>
    <t>Attachment 1A - ADIT, Line 2</t>
  </si>
  <si>
    <t>Attachment 1A - ADIT, Line 3</t>
  </si>
  <si>
    <t>Attachment 1A - ADIT, Line 4</t>
  </si>
  <si>
    <t>Attachment 1A - ADIT</t>
  </si>
  <si>
    <t>Attachment 1B - ADIT Amortization</t>
  </si>
  <si>
    <t>Attachment 1A - ADIT, Line 6</t>
  </si>
  <si>
    <t>Investment Tax Credit Amortization</t>
  </si>
  <si>
    <t>(T/1-T) * Investment Return * (1-(WCLTD/ROR)) =</t>
  </si>
  <si>
    <t>Account No. 282 (ADIT - Other Property)</t>
  </si>
  <si>
    <t>Attachment 1A - Accumulated Deferred Income Taxes (ADIT) Worksheet</t>
  </si>
  <si>
    <t>Unamortized 
ITC Balance</t>
  </si>
  <si>
    <t>Current Year 
Amortization</t>
  </si>
  <si>
    <t>Form No. 1 balance (p.266) for amortization</t>
  </si>
  <si>
    <t>Amortization of regulatory asset MGP - Environmental Remediation</t>
  </si>
  <si>
    <t>Related to reg asset associated with Distribution Filing reconciliations.  Not related to wholesale operations.</t>
  </si>
  <si>
    <t>Total Unprotected</t>
  </si>
  <si>
    <t>Total (Excess) / Deficient ADIT</t>
  </si>
  <si>
    <t xml:space="preserve">3. Set the allocation percentages equal to the applicable percentages at the date of the rate change. </t>
  </si>
  <si>
    <t>Incentive Compensation Deferred Stock Bonus Plan</t>
  </si>
  <si>
    <t>Accrued Holiday</t>
  </si>
  <si>
    <t>Executive Uninsured Death Benefits after Retirement</t>
  </si>
  <si>
    <t>Multistate Workpaper</t>
  </si>
  <si>
    <t>[Line 132a * Line 127 * (1- (Line 123 / Line 126))]</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</si>
  <si>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</si>
  <si>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</si>
  <si>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t>[Line 35 * Line 30 * (1- (Line 26 / Line 29))]</t>
  </si>
  <si>
    <t xml:space="preserve">Note: ADIT associated with Gain or Loss on Reacquired Debt included in ADIT-283, Column A is excluded from rate base and instead included in Cost of Debt on Attachment H-13A, Line 111.   A deferred tax (liability) should be reported as a positive balance and a deferred tax asset should be reported as a negative balance on Attachment H-13A, Line 111. </t>
  </si>
  <si>
    <t>143a</t>
  </si>
  <si>
    <t>Abandoned Plant Recovery Associated with Superconductor Cable Development</t>
  </si>
  <si>
    <t>V</t>
  </si>
  <si>
    <t>W</t>
  </si>
  <si>
    <t>p227.8.c + p227.5.c</t>
  </si>
  <si>
    <t>(Note I from Appendix A)</t>
  </si>
  <si>
    <t>(Note R from Appendix A)</t>
  </si>
  <si>
    <t>To Appendix A, Line 42e</t>
  </si>
  <si>
    <t>To Appendix A, Line 133</t>
  </si>
  <si>
    <t>Appendix A, Line 132b</t>
  </si>
  <si>
    <t>ComEd is authorized to track costs associated with the Phase 1 and 2 of the  Superconductor Cable Development Project, but will recover such costs only after a future Section 205 filing in the event all or a portion of the project is abandoned, at no fault of ComEd, either before or after the Project goes into service.</t>
  </si>
  <si>
    <t>Only the transmission portion of amounts reported at Form 1, page 227, line 5 will be used.  The transmission portion of line 5 will be specified in a footnote to the Form 1, page 227.</t>
  </si>
  <si>
    <t>(Note U from Appendix A)</t>
  </si>
  <si>
    <t>2.  ADIT items related only to Transmission are directly assigned to Column D</t>
  </si>
  <si>
    <t>3.  ADIT items related to Plant and not in Columns C &amp; D are included in Column E</t>
  </si>
  <si>
    <t>4.  ADIT items related to labor and not in Columns C &amp; D are included in Column F</t>
  </si>
  <si>
    <t>In filling out this attachment, a full and complete description of each item and justification for the allocation to Columns B - F and each separate ADIT item will be listed, dissimilar items with amounts exceeding $100,000 will be listed separately.</t>
  </si>
  <si>
    <t>Total entered in Appendix A, Line 42a</t>
  </si>
  <si>
    <t>Total entered in Appendix A, Line 42b</t>
  </si>
  <si>
    <t xml:space="preserve">Total entered in Appendix A, Line 42c </t>
  </si>
  <si>
    <t xml:space="preserve">Total entered in Appendix A Line 42d </t>
  </si>
  <si>
    <t xml:space="preserve">(C) </t>
  </si>
  <si>
    <t xml:space="preserve">(E) </t>
  </si>
  <si>
    <t>Col. G entered in Appendix A, Line 42g</t>
  </si>
  <si>
    <t>42j</t>
  </si>
  <si>
    <t>Col. G entered in Appendix A, Line 42h</t>
  </si>
  <si>
    <t>Unamortized Deficient / (Excess) ADIT</t>
  </si>
  <si>
    <t>Unamortized Deficient / (Excess)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</si>
  <si>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</si>
  <si>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</si>
  <si>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</si>
  <si>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</si>
  <si>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 xml:space="preserve">The currently effective income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</si>
  <si>
    <t>Gas, Production,</t>
  </si>
  <si>
    <t>Distribution, or</t>
  </si>
  <si>
    <t>Other Related</t>
  </si>
  <si>
    <t xml:space="preserve">Tax Gross-Up Factor </t>
  </si>
  <si>
    <t>Amortization of Deficient /(Excess) Deferred Taxes - Transmission Component</t>
  </si>
  <si>
    <t xml:space="preserve">Federal and State Income Tax Regulatory Asset / (Liability) related to Deficient / (Excess) Deferred Income Taxes </t>
  </si>
  <si>
    <t>Deficient / Excess Deferred Income Taxes</t>
  </si>
  <si>
    <t>Attachment 1B - Deficient / Excess Deferred Income Tax Amortization Worksheet</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</si>
  <si>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</si>
  <si>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</si>
  <si>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"AFUDC Equity" category reflects the nondeductible component of depreciation expense related to the capitalized equity portion of Allowance for Funds Used During Construction (AFUDC).</t>
  </si>
  <si>
    <t>(1) ComEd applies a single composite depreciation rate to Transmission Plant.  The composite rate is determined by calculating the weighted average rate of Accounts 350-359.  Within five years of the effective date of the Settlement in Docket No ER19-5 et al, and at least every five years thereafter, ComEd will file an FPA Section 205 rate proceeding to revise its depreciation rates (unless the company has otherwise submitted an FPA Section 205 rate filing that addresses its depreciation rates in the prior five years).</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</si>
  <si>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</si>
  <si>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categroy (i.e., protected property, unprotected property, and unprotected non-property).</t>
  </si>
  <si>
    <t>Attachment 1C - Deficient / Excess Deferred Income Taxes Worksheet</t>
  </si>
  <si>
    <t>Income Tax  Regulatory 
Asset / Liability 
Deferred Taxes</t>
  </si>
  <si>
    <t xml:space="preserve">2.  Set the amortization period for unprotected property to the average remaining book life and unprotected non-property to 4 years.  The amortization of deficient and excess ADIT designated as protected will be calculated using the Average Rate Assumption Method (ARAM) or a manner that complies with the normalization requirements. </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</si>
  <si>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</si>
  <si>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</si>
  <si>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the unprotected property related deficient and (excess) ADIT will be calculated using the average remaining book life of the underlying assets giving rise to the balances  and may vary by year depending on where each underyling asset resides in its individual life cycle.  The unprotected non-property related deficient and (excess) ADIT will be fully amortized by December 31, 2021. Note - The amortization formula in Column F will change based on where ComEd resides in the amortization cycle. The current year amortization of deficient and (excess) ADIT is recorded in FERC Accounts 410.1 and 411.1.</t>
  </si>
  <si>
    <t xml:space="preserve">The remaining unamortized deficient and (excess) ADIT related to the Illinois "Corporate Rate Increase of 2017"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</si>
  <si>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 xml:space="preserve">The remaining unamortized deficient and (excess) ADIT related to the Illinois "Corporate Rate Increase of 2011"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</si>
  <si>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79 for additional information and support for the current year amortization. The current year amortization of deficient and (excess) ADIT is recorded in FERC Accounts 410.1 and 411.1.</t>
  </si>
  <si>
    <t>1.  ADIT items related only to Non-Electric Operations (e.g., Gas, Water, Sewer), Production or Distribution Only are directly assigned to Column C</t>
  </si>
  <si>
    <t>Total true-up amount</t>
  </si>
  <si>
    <t>Amount to</t>
  </si>
  <si>
    <t>Attachment H-13A, Line 136e</t>
  </si>
  <si>
    <t>Accrued Interest</t>
  </si>
  <si>
    <t xml:space="preserve">Income Tax Regulatory Asset </t>
  </si>
  <si>
    <t>Accelerated tax deduction related to Holiday Pay.  Underltying O&amp;M expense related to all functions.</t>
  </si>
  <si>
    <t>Capitalized portion of vacation pay earned and expensed for books.  Deductible for income tax purpoes when paid. Related to all functions.</t>
  </si>
  <si>
    <t xml:space="preserve">Related to reserves associated with ongoing and/or pending litigation.  These are not legal service fees, but accrual for possible liability payments upon resolution of ongoing litigation matters.  For income tax purposes, these amounts are deductible when paid. </t>
  </si>
  <si>
    <t>Book records an accrual.  For income tax purposes, the severance accrual is deductible when paid. Relates to all functions.</t>
  </si>
  <si>
    <t xml:space="preserve">Investment in partnerships. Non-Utility. </t>
  </si>
  <si>
    <t xml:space="preserve">Accumulated Deferred Income Taxes attributable to income tax related regulatory assets and liabilities.  This balance is excluded from rate base.
</t>
  </si>
  <si>
    <t>Plant Related - Flow-Through Balances</t>
  </si>
  <si>
    <t>AFUDC Equity - Tax Basis Differences</t>
  </si>
  <si>
    <t>Contributions in Aid of Construction (CIAC)</t>
  </si>
  <si>
    <t>Income Tax Regulatory Liability</t>
  </si>
  <si>
    <t>Under ASC 740, deferred income taxes must be provided on all book/tax temporary differences, including AFUDC-Equity.  Deferred income taxes on AFUDC-Equity are not recognized for Regulatory purposes and are excluded from Rate Base.</t>
  </si>
  <si>
    <t>Account 397.02: Communications Equipment: Smart Street Lights</t>
  </si>
  <si>
    <t>Nelson &amp; Quad Cities (b2692.1 &amp; b2692.2)</t>
  </si>
  <si>
    <t>Customer+A39</t>
  </si>
  <si>
    <t>Cloud Computing Costs</t>
  </si>
  <si>
    <t>COVID-19 Regulatory Asset</t>
  </si>
  <si>
    <t>Deferred Cloud Implementation Costs recorded to GL accounts 174985 &amp; 186985 which are capitalized for book purposes but eligible for immediate expensing for tax purposes</t>
  </si>
  <si>
    <t>Related to reg asset associated with Covid-19 Costs.</t>
  </si>
  <si>
    <t>TSS93 Loretto to TSS112 Wilton Center 345 kV (b2728)</t>
  </si>
  <si>
    <t>Byron to Wayne 345 kV circuit (b2141)</t>
  </si>
  <si>
    <t>Stockholder contributed portion is shown on FERC Form 1 - p233.22.f  
Note:  Attachment 1 excludes from transmission rate base the associated ADIT balance.</t>
  </si>
  <si>
    <t>Illinois Electricity Excise Tax</t>
  </si>
  <si>
    <t>Illinois Electricity Distribution</t>
  </si>
  <si>
    <t>Infrastructure Maintenenace Fee</t>
  </si>
  <si>
    <t>Related to reg asset associated with Planning, Coordination and Integration (PCI) of the new IL Clean Energy law. Distribution only.</t>
  </si>
  <si>
    <t>True-Up Adjustments</t>
  </si>
  <si>
    <t>Acct. 397 Depreciable Plant Base times Depreciation Rate see Page 336-337 footnote (b)</t>
  </si>
  <si>
    <t>Rider RCA - ETAC</t>
  </si>
  <si>
    <t>Other Taxes Other Than Income If Any</t>
  </si>
  <si>
    <t>App A, Ln170</t>
  </si>
  <si>
    <t>Plant - Separation Impact</t>
  </si>
  <si>
    <t>December 31, 2022</t>
  </si>
  <si>
    <t>Unamortized Investment Tax Credits - 190</t>
  </si>
  <si>
    <t xml:space="preserve">Accrued interest related to income tax refund claims.
</t>
  </si>
  <si>
    <t>Regulatory (Asset)/Liab:  PCI</t>
  </si>
  <si>
    <t>2023 True-Up</t>
  </si>
  <si>
    <t>Non-transmission is comprised of Distribution and General Plant items.</t>
  </si>
  <si>
    <t>Corporate Alternative Minimum Tax</t>
  </si>
  <si>
    <t>Accumulated Deferred Income Taxes attributable to income tax related regulatory assets and liabilities.  This balance is excluded from rate base.</t>
  </si>
  <si>
    <t>Relates to contributions received from a subsidiary for an upgrade to the transmission system.</t>
  </si>
  <si>
    <t>Non-utility</t>
  </si>
  <si>
    <t>Relates to the deferred recognition of CTC revenues.</t>
  </si>
  <si>
    <t>Regulatory (Asset)/Liab:  PORCB</t>
  </si>
  <si>
    <t xml:space="preserve">Related to reg asset associated to Purchase of Receivables with Consolidated Billing (Rider PORCB). </t>
  </si>
  <si>
    <t>Amount netted from Prepaid Pension Asset on Attachment 5 for the calculation of the return on the pension asset on Appendix A, line 82.</t>
  </si>
  <si>
    <t>Income Tax Regulatory (Asset)/Liability</t>
  </si>
  <si>
    <t>2023
Amortization</t>
  </si>
  <si>
    <t>December 31, 2023</t>
  </si>
  <si>
    <t>Joliet Motor Fuel Tax</t>
  </si>
  <si>
    <t>Cook County Parking Lot Tax</t>
  </si>
  <si>
    <r>
      <t xml:space="preserve">ComEd does not currently pay annual EPRI dues.  All </t>
    </r>
    <r>
      <rPr>
        <sz val="10"/>
        <color rgb="FF0000FF"/>
        <rFont val="Arial"/>
        <family val="2"/>
      </rPr>
      <t>2023</t>
    </r>
    <r>
      <rPr>
        <sz val="10"/>
        <rFont val="Arial"/>
        <family val="2"/>
      </rPr>
      <t xml:space="preserve"> expenses were related to special project participation sponsored by EPRI.</t>
    </r>
  </si>
  <si>
    <t>See ComEd Attachment 15 for A&amp;G Adjustments related to Exelon Separation costs  (2023  Separation = -$693,434)</t>
  </si>
  <si>
    <t>Vehicle Use &amp; Heavy Hauling</t>
  </si>
  <si>
    <t>Illinois Sales &amp; Use Tax on Purchases</t>
  </si>
  <si>
    <t>Total, Included and Excluded (Line 20 + Line 30)</t>
  </si>
  <si>
    <t>Chicago Use/Lease Transaction Tax</t>
  </si>
  <si>
    <t>December 31, 2017</t>
  </si>
  <si>
    <t>ADIT
Deficient / (Excess)</t>
  </si>
  <si>
    <t>September 30, 2018</t>
  </si>
  <si>
    <t>Account 397.03:  Communication Equipment:  SCADA, Fiber Optic, Microwave</t>
  </si>
  <si>
    <t>Difference  (Line 31 - Line 32)</t>
  </si>
  <si>
    <t>Col (l)</t>
  </si>
  <si>
    <r>
      <rPr>
        <sz val="10"/>
        <rFont val="Arial"/>
        <family val="2"/>
      </rPr>
      <t xml:space="preserve">12 months </t>
    </r>
    <r>
      <rPr>
        <sz val="10"/>
        <color rgb="FF0000FF"/>
        <rFont val="Arial"/>
        <family val="2"/>
      </rPr>
      <t>June2024 - May2025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</si>
</sst>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0_)"/>
    <numFmt numFmtId="176" formatCode="0_);\(0\)"/>
    <numFmt numFmtId="177" formatCode="#,##0.00000000"/>
    <numFmt numFmtId="178" formatCode="_(* #,##0.0000_);_(* \(#,##0.0000\);_(* &quot;-&quot;??_);_(@_)"/>
    <numFmt numFmtId="179" formatCode="#,##0.0000"/>
    <numFmt numFmtId="180" formatCode="0.000000"/>
    <numFmt numFmtId="181" formatCode="_(* #,##0.00000_);_(* \(#,##0.00000\);_(* &quot;-&quot;_);_(@_)"/>
    <numFmt numFmtId="182" formatCode="0.00;0.00;"/>
    <numFmt numFmtId="183" formatCode="#,##0&quot;£&quot;_);\(#,##0&quot;£&quot;\)"/>
    <numFmt numFmtId="184" formatCode="0.000_)"/>
    <numFmt numFmtId="185" formatCode="&quot;$&quot;#,##0\ ;\(&quot;$&quot;#,##0\)"/>
    <numFmt numFmtId="186" formatCode="#,##0.00&quot; $&quot;;\-#,##0.00&quot; $&quot;"/>
    <numFmt numFmtId="187" formatCode="_-* #,##0\ _F_-;\-* #,##0\ _F_-;_-* &quot;-&quot;\ _F_-;_-@_-"/>
    <numFmt numFmtId="188" formatCode="_-* #,##0.00\ _F_-;\-* #,##0.00\ _F_-;_-* &quot;-&quot;??\ _F_-;_-@_-"/>
    <numFmt numFmtId="189" formatCode="_-* #,##0\ &quot;F&quot;_-;\-* #,##0\ &quot;F&quot;_-;_-* &quot;-&quot;\ &quot;F&quot;_-;_-@_-"/>
    <numFmt numFmtId="190" formatCode="_-* #,##0.00\ &quot;F&quot;_-;\-* #,##0.00\ &quot;F&quot;_-;_-* &quot;-&quot;??\ &quot;F&quot;_-;_-@_-"/>
    <numFmt numFmtId="191" formatCode="mm/dd/yy"/>
    <numFmt numFmtId="192" formatCode="#,##0.000"/>
  </numFmts>
  <fonts count="18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amily val="2"/>
    </font>
    <font>
      <sz val="10"/>
      <color indexed="12"/>
      <name val="Arial"/>
      <family val="2"/>
    </font>
    <font>
      <b/>
      <sz val="14"/>
      <name val="Arial"/>
      <family val="2"/>
    </font>
    <font>
      <sz val="12"/>
      <color indexed="12"/>
      <name val="Helv"/>
      <family val="2"/>
    </font>
    <font>
      <sz val="12"/>
      <name val="Helv"/>
      <family val="2"/>
    </font>
    <font>
      <b/>
      <sz val="12"/>
      <name val="Helv"/>
      <family val="2"/>
    </font>
    <font>
      <b/>
      <sz val="12"/>
      <color indexed="10"/>
      <name val="Helv"/>
      <family val="2"/>
    </font>
    <font>
      <b/>
      <sz val="12"/>
      <color indexed="12"/>
      <name val="Helv"/>
      <family val="2"/>
    </font>
    <font>
      <sz val="12"/>
      <color indexed="13"/>
      <name val="Arial"/>
      <family val="2"/>
    </font>
    <font>
      <b/>
      <sz val="12"/>
      <color indexed="13"/>
      <name val="Arial"/>
      <family val="2"/>
    </font>
    <font>
      <b/>
      <sz val="12"/>
      <color indexed="13"/>
      <name val="Helv"/>
      <family val="2"/>
    </font>
    <font>
      <sz val="14"/>
      <name val="Arial"/>
      <family val="2"/>
    </font>
    <font>
      <b/>
      <sz val="12"/>
      <color indexed="10"/>
      <name val="Arial Narrow"/>
      <family val="2"/>
    </font>
    <font>
      <b/>
      <sz val="18"/>
      <name val="Arial"/>
      <family val="2"/>
    </font>
    <font>
      <b/>
      <i/>
      <sz val="10"/>
      <name val="Arial"/>
      <family val="2"/>
    </font>
    <font>
      <b/>
      <sz val="10"/>
      <color indexed="10"/>
      <name val="Helv"/>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name val="Arial Narrow"/>
      <family val="2"/>
    </font>
    <font>
      <b/>
      <sz val="16"/>
      <color indexed="10"/>
      <name val="Arial"/>
      <family val="2"/>
    </font>
    <font>
      <b/>
      <sz val="12"/>
      <color indexed="13"/>
      <name val="Helvetica"/>
      <family val="2"/>
    </font>
    <font>
      <sz val="12"/>
      <color indexed="43"/>
      <name val="Arial"/>
      <family val="2"/>
    </font>
    <font>
      <b/>
      <u/>
      <sz val="10"/>
      <name val="Arial"/>
      <family val="2"/>
    </font>
    <font>
      <sz val="10"/>
      <color indexed="14"/>
      <name val="Arial"/>
      <family val="2"/>
    </font>
    <font>
      <b/>
      <sz val="11"/>
      <name val="Arial"/>
      <family val="2"/>
    </font>
    <font>
      <sz val="8"/>
      <color indexed="10"/>
      <name val="Arial"/>
      <family val="2"/>
    </font>
    <font>
      <sz val="8"/>
      <color indexed="10"/>
      <name val="Arial Narrow"/>
      <family val="2"/>
    </font>
    <font>
      <sz val="10"/>
      <color indexed="10"/>
      <name val="Arial Narrow"/>
      <family val="2"/>
    </font>
    <font>
      <b/>
      <u/>
      <sz val="12"/>
      <name val="Arial"/>
      <family val="2"/>
    </font>
    <font>
      <b/>
      <sz val="16"/>
      <name val="Arial"/>
      <family val="2"/>
    </font>
    <font>
      <sz val="10"/>
      <name val="MS Sans Serif"/>
      <family val="2"/>
    </font>
    <font>
      <b/>
      <sz val="10"/>
      <name val="MS Sans Serif"/>
      <family val="2"/>
    </font>
    <font>
      <sz val="16"/>
      <name val="Arial"/>
      <family val="2"/>
    </font>
    <font>
      <b/>
      <sz val="16"/>
      <color indexed="10"/>
      <name val="Helv"/>
      <family val="2"/>
    </font>
    <font>
      <sz val="16"/>
      <name val="Helv"/>
      <family val="2"/>
    </font>
    <font>
      <b/>
      <sz val="16"/>
      <name val="Arial Narrow"/>
      <family val="2"/>
    </font>
    <font>
      <sz val="16"/>
      <name val="Arial Narrow"/>
      <family val="2"/>
    </font>
    <font>
      <b/>
      <sz val="16"/>
      <color indexed="13"/>
      <name val="Arial Narrow"/>
      <family val="2"/>
    </font>
    <font>
      <b/>
      <sz val="16"/>
      <color indexed="13"/>
      <name val="Arial"/>
      <family val="2"/>
    </font>
    <font>
      <sz val="10"/>
      <color indexed="14"/>
      <name val="Arial Narrow"/>
      <family val="2"/>
    </font>
    <font>
      <b/>
      <sz val="12"/>
      <color indexed="53"/>
      <name val="Arial"/>
      <family val="2"/>
    </font>
    <font>
      <sz val="14"/>
      <color indexed="12"/>
      <name val="Arial"/>
      <family val="2"/>
    </font>
    <font>
      <b/>
      <sz val="14"/>
      <color indexed="12"/>
      <name val="Arial"/>
      <family val="2"/>
    </font>
    <font>
      <b/>
      <sz val="10"/>
      <color indexed="12"/>
      <name val="Arial"/>
      <family val="2"/>
    </font>
    <font>
      <b/>
      <sz val="10"/>
      <name val="Helv"/>
      <family val="2"/>
    </font>
    <font>
      <b/>
      <sz val="10"/>
      <color indexed="13"/>
      <name val="Arial"/>
      <family val="2"/>
    </font>
    <font>
      <b/>
      <i/>
      <sz val="14"/>
      <name val="Arial"/>
      <family val="2"/>
    </font>
    <font>
      <b/>
      <sz val="14"/>
      <color indexed="10"/>
      <name val="Arial"/>
      <family val="2"/>
    </font>
    <font>
      <b/>
      <sz val="8"/>
      <color indexed="12"/>
      <name val="Arial"/>
      <family val="2"/>
    </font>
    <font>
      <sz val="10"/>
      <color indexed="12"/>
      <name val="Arial Narrow"/>
      <family val="2"/>
    </font>
    <font>
      <sz val="9"/>
      <color indexed="51"/>
      <name val="Arial"/>
      <family val="2"/>
    </font>
    <font>
      <b/>
      <sz val="9"/>
      <color indexed="9"/>
      <name val="Arial"/>
      <family val="2"/>
    </font>
    <font>
      <b/>
      <sz val="10"/>
      <color indexed="9"/>
      <name val="Arial"/>
      <family val="2"/>
    </font>
    <font>
      <b/>
      <sz val="9"/>
      <color indexed="12"/>
      <name val="Arial"/>
      <family val="2"/>
    </font>
    <font>
      <strike/>
      <sz val="10"/>
      <color indexed="10"/>
      <name val="Arial"/>
      <family val="2"/>
    </font>
    <font>
      <b/>
      <sz val="10"/>
      <color rgb="FFFF0000"/>
      <name val="Arial"/>
      <family val="2"/>
    </font>
    <font>
      <sz val="10"/>
      <color rgb="FF0000FF"/>
      <name val="Arial"/>
      <family val="2"/>
    </font>
    <font>
      <sz val="10"/>
      <color rgb="FF0000FF"/>
      <name val="Arial Narrow"/>
      <family val="2"/>
    </font>
    <font>
      <sz val="10"/>
      <color rgb="FFFF66FF"/>
      <name val="Arial"/>
      <family val="2"/>
    </font>
    <font>
      <sz val="11"/>
      <color indexed="8"/>
      <name val="Calibri"/>
      <family val="2"/>
    </font>
    <font>
      <b/>
      <sz val="10"/>
      <color rgb="FFFF0000"/>
      <name val="Arial Narrow"/>
      <family val="2"/>
    </font>
    <font>
      <sz val="10"/>
      <color theme="1"/>
      <name val="Arial Narrow"/>
      <family val="2"/>
    </font>
    <font>
      <sz val="10"/>
      <name val="Arial"/>
      <family val="2"/>
    </font>
    <font>
      <sz val="10"/>
      <color rgb="FFFF0000"/>
      <name val="Arial"/>
      <family val="2"/>
    </font>
    <font>
      <u/>
      <sz val="10"/>
      <name val="Arial"/>
      <family val="2"/>
    </font>
    <font>
      <sz val="12"/>
      <color theme="1"/>
      <name val="Arial"/>
      <family val="2"/>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1"/>
      <color theme="1"/>
      <name val="Arial"/>
      <family val="2"/>
    </font>
    <font>
      <u/>
      <sz val="11"/>
      <color theme="10"/>
      <name val="Calibri"/>
      <family val="2"/>
      <scheme val="minor"/>
    </font>
    <font>
      <b/>
      <u/>
      <sz val="10"/>
      <color theme="1"/>
      <name val="Arial"/>
      <family val="2"/>
    </font>
    <font>
      <b/>
      <sz val="15"/>
      <color theme="0"/>
      <name val="Arial"/>
      <family val="2"/>
    </font>
    <font>
      <b/>
      <sz val="10"/>
      <color rgb="FF0070C0"/>
      <name val="Arial"/>
      <family val="2"/>
    </font>
    <font>
      <b/>
      <sz val="10"/>
      <color theme="0"/>
      <name val="Arial"/>
      <family val="2"/>
    </font>
    <font>
      <b/>
      <u/>
      <sz val="10"/>
      <color rgb="FF0070C0"/>
      <name val="Arial"/>
      <family val="2"/>
    </font>
    <font>
      <sz val="11"/>
      <name val="Arial Narrow"/>
      <family val="2"/>
    </font>
    <font>
      <u/>
      <sz val="11"/>
      <name val="Arial"/>
      <family val="2"/>
    </font>
    <font>
      <b/>
      <sz val="12"/>
      <color indexed="12"/>
      <name val="Arial"/>
      <family val="2"/>
    </font>
    <font>
      <i/>
      <sz val="10"/>
      <name val="Arial"/>
      <family val="2"/>
    </font>
    <font>
      <b/>
      <sz val="12"/>
      <color theme="1"/>
      <name val="Arial"/>
      <family val="2"/>
    </font>
    <font>
      <sz val="12"/>
      <color theme="0"/>
      <name val="Arial"/>
      <family val="2"/>
    </font>
    <font>
      <b/>
      <u val="singleAccounting"/>
      <sz val="11"/>
      <name val="Arial"/>
      <family val="2"/>
    </font>
    <font>
      <sz val="8"/>
      <name val="Arial"/>
      <family val="2"/>
    </font>
    <font>
      <b/>
      <sz val="14"/>
      <color theme="0"/>
      <name val="Arial"/>
      <family val="2"/>
    </font>
    <font>
      <sz val="9"/>
      <name val="Arial Narrow"/>
      <family val="2"/>
    </font>
    <font>
      <sz val="9"/>
      <name val="Microsoft Sans Serif"/>
      <family val="2"/>
      <charset val="204"/>
    </font>
    <font>
      <sz val="9"/>
      <name val="Microsoft Sans Serif"/>
      <family val="2"/>
    </font>
    <font>
      <sz val="10"/>
      <color indexed="8"/>
      <name val="Arial"/>
      <family val="2"/>
    </font>
    <font>
      <sz val="10"/>
      <color indexed="9"/>
      <name val="Arial"/>
      <family val="2"/>
    </font>
    <font>
      <sz val="11"/>
      <color indexed="9"/>
      <name val="Calibri"/>
      <family val="2"/>
    </font>
    <font>
      <sz val="12"/>
      <name val="Helv"/>
    </font>
    <font>
      <sz val="12"/>
      <name val="Arial MT"/>
    </font>
    <font>
      <sz val="8"/>
      <name val="Times New Roman"/>
      <family val="1"/>
    </font>
    <font>
      <sz val="10"/>
      <color indexed="20"/>
      <name val="Arial"/>
      <family val="2"/>
    </font>
    <font>
      <sz val="11"/>
      <color indexed="20"/>
      <name val="Calibri"/>
      <family val="2"/>
    </font>
    <font>
      <sz val="10"/>
      <color indexed="56"/>
      <name val="Arial"/>
      <family val="2"/>
    </font>
    <font>
      <b/>
      <sz val="10"/>
      <color indexed="52"/>
      <name val="Arial"/>
      <family val="2"/>
    </font>
    <font>
      <b/>
      <sz val="11"/>
      <color indexed="52"/>
      <name val="Calibri"/>
      <family val="2"/>
    </font>
    <font>
      <sz val="8"/>
      <name val="cg times"/>
    </font>
    <font>
      <b/>
      <sz val="11"/>
      <color indexed="9"/>
      <name val="Calibri"/>
      <family val="2"/>
    </font>
    <font>
      <sz val="11"/>
      <name val="Tms Rmn"/>
      <family val="1"/>
    </font>
    <font>
      <sz val="10"/>
      <name val="Times New Roman"/>
      <family val="1"/>
    </font>
    <font>
      <sz val="12"/>
      <color indexed="8"/>
      <name val="Arial"/>
      <family val="2"/>
    </font>
    <font>
      <b/>
      <sz val="10"/>
      <color indexed="18"/>
      <name val="Arial"/>
      <family val="2"/>
    </font>
    <font>
      <sz val="10"/>
      <name val="MS Serif"/>
      <family val="1"/>
    </font>
    <font>
      <sz val="11"/>
      <color indexed="8"/>
      <name val="Palatino Linotype"/>
      <family val="2"/>
    </font>
    <font>
      <sz val="10"/>
      <color indexed="16"/>
      <name val="MS Serif"/>
      <family val="1"/>
    </font>
    <font>
      <i/>
      <sz val="10"/>
      <color indexed="23"/>
      <name val="Arial"/>
      <family val="2"/>
    </font>
    <font>
      <i/>
      <sz val="11"/>
      <color indexed="23"/>
      <name val="Calibri"/>
      <family val="2"/>
    </font>
    <font>
      <sz val="10"/>
      <color indexed="17"/>
      <name val="Arial"/>
      <family val="2"/>
    </font>
    <font>
      <sz val="11"/>
      <color indexed="17"/>
      <name val="Calibri"/>
      <family val="2"/>
    </font>
    <font>
      <b/>
      <u/>
      <sz val="11"/>
      <color indexed="37"/>
      <name val="Arial"/>
      <family val="2"/>
    </font>
    <font>
      <b/>
      <sz val="12"/>
      <color indexed="9"/>
      <name val="Arial"/>
      <family val="2"/>
    </font>
    <font>
      <b/>
      <sz val="18"/>
      <color indexed="9"/>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37"/>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7"/>
      <name val="Small Fonts"/>
      <family val="2"/>
    </font>
    <font>
      <b/>
      <i/>
      <sz val="16"/>
      <name val="Helv"/>
    </font>
    <font>
      <sz val="10"/>
      <name val="Arial Unicode MS"/>
      <family val="2"/>
    </font>
    <font>
      <sz val="9"/>
      <color theme="1"/>
      <name val="Arial"/>
      <family val="2"/>
    </font>
    <font>
      <b/>
      <sz val="10"/>
      <color indexed="63"/>
      <name val="Arial"/>
      <family val="2"/>
    </font>
    <font>
      <b/>
      <sz val="11"/>
      <color indexed="63"/>
      <name val="Calibri"/>
      <family val="2"/>
    </font>
    <font>
      <i/>
      <sz val="10"/>
      <color indexed="14"/>
      <name val="Arial"/>
      <family val="2"/>
    </font>
    <font>
      <i/>
      <sz val="10"/>
      <color indexed="10"/>
      <name val="Arial"/>
      <family val="2"/>
    </font>
    <font>
      <sz val="8"/>
      <name val="Helv"/>
    </font>
    <font>
      <b/>
      <sz val="12"/>
      <color indexed="8"/>
      <name val="Arial"/>
      <family val="2"/>
    </font>
    <font>
      <b/>
      <i/>
      <sz val="12"/>
      <color indexed="8"/>
      <name val="Arial"/>
      <family val="2"/>
    </font>
    <font>
      <b/>
      <sz val="11"/>
      <color indexed="9"/>
      <name val="Arial"/>
      <family val="2"/>
    </font>
    <font>
      <b/>
      <i/>
      <sz val="11"/>
      <color indexed="9"/>
      <name val="Arial"/>
      <family val="2"/>
    </font>
    <font>
      <b/>
      <i/>
      <sz val="22"/>
      <color indexed="15"/>
      <name val="Arial"/>
      <family val="2"/>
    </font>
    <font>
      <i/>
      <sz val="12"/>
      <color indexed="8"/>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i/>
      <sz val="18"/>
      <color indexed="15"/>
      <name val="Arial"/>
      <family val="2"/>
    </font>
    <font>
      <sz val="12"/>
      <color indexed="14"/>
      <name val="Arial"/>
      <family val="2"/>
    </font>
    <font>
      <b/>
      <sz val="8"/>
      <color indexed="8"/>
      <name val="Helv"/>
    </font>
    <font>
      <b/>
      <sz val="18"/>
      <color indexed="56"/>
      <name val="Cambria"/>
      <family val="2"/>
    </font>
    <font>
      <b/>
      <sz val="10"/>
      <color indexed="8"/>
      <name val="Arial"/>
      <family val="2"/>
    </font>
    <font>
      <b/>
      <sz val="11"/>
      <color indexed="8"/>
      <name val="Calibri"/>
      <family val="2"/>
    </font>
    <font>
      <sz val="8"/>
      <color indexed="12"/>
      <name val="Arial"/>
      <family val="2"/>
    </font>
    <font>
      <sz val="11"/>
      <color indexed="10"/>
      <name val="Calibri"/>
      <family val="2"/>
    </font>
    <font>
      <b/>
      <sz val="10"/>
      <color rgb="FF2F4F4F"/>
      <name val="Verdana"/>
      <family val="2"/>
    </font>
    <font>
      <sz val="10"/>
      <color indexed="8"/>
      <name val="Verdana"/>
      <family val="2"/>
    </font>
    <font>
      <b/>
      <sz val="11"/>
      <color indexed="10"/>
      <name val="Calibri"/>
      <family val="2"/>
    </font>
    <font>
      <b/>
      <sz val="11"/>
      <color indexed="62"/>
      <name val="Calibri"/>
      <family val="2"/>
    </font>
    <font>
      <u/>
      <sz val="7.5"/>
      <color indexed="12"/>
      <name val="Courier"/>
      <family val="3"/>
    </font>
    <font>
      <sz val="11"/>
      <color indexed="19"/>
      <name val="Calibri"/>
      <family val="2"/>
    </font>
    <font>
      <b/>
      <sz val="18"/>
      <color indexed="62"/>
      <name val="Cambria"/>
      <family val="2"/>
    </font>
    <font>
      <sz val="8"/>
      <name val="Microsoft Sans Serif"/>
      <family val="2"/>
    </font>
    <font>
      <sz val="11"/>
      <color theme="1"/>
      <name val="Calibri"/>
      <family val="2"/>
    </font>
    <font>
      <sz val="11"/>
      <color theme="1"/>
      <name val="Calibri"/>
      <family val="2"/>
    </font>
  </fonts>
  <fills count="80">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indexed="14"/>
        <bgColor indexed="64"/>
      </patternFill>
    </fill>
    <fill>
      <patternFill patternType="solid">
        <fgColor indexed="1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15"/>
      </patternFill>
    </fill>
    <fill>
      <patternFill patternType="solid">
        <fgColor indexed="55"/>
      </patternFill>
    </fill>
    <fill>
      <patternFill patternType="solid">
        <fgColor indexed="18"/>
      </patternFill>
    </fill>
    <fill>
      <patternFill patternType="solid">
        <fgColor indexed="26"/>
        <bgColor indexed="64"/>
      </patternFill>
    </fill>
    <fill>
      <patternFill patternType="solid">
        <fgColor indexed="43"/>
      </patternFill>
    </fill>
    <fill>
      <patternFill patternType="solid">
        <fgColor indexed="38"/>
        <bgColor indexed="64"/>
      </patternFill>
    </fill>
    <fill>
      <patternFill patternType="solid">
        <fgColor indexed="26"/>
      </patternFill>
    </fill>
    <fill>
      <patternFill patternType="solid">
        <fgColor indexed="49"/>
        <bgColor indexed="64"/>
      </patternFill>
    </fill>
    <fill>
      <patternFill patternType="solid">
        <fgColor indexed="31"/>
        <bgColor indexed="64"/>
      </patternFill>
    </fill>
    <fill>
      <patternFill patternType="solid">
        <fgColor indexed="24"/>
        <bgColor indexed="64"/>
      </patternFill>
    </fill>
    <fill>
      <patternFill patternType="solid">
        <fgColor indexed="21"/>
        <bgColor indexed="64"/>
      </patternFill>
    </fill>
    <fill>
      <patternFill patternType="solid">
        <fgColor indexed="37"/>
      </patternFill>
    </fill>
    <fill>
      <patternFill patternType="solid">
        <fgColor indexed="54"/>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lightUp">
        <fgColor indexed="48"/>
        <bgColor indexed="44"/>
      </patternFill>
    </fill>
    <fill>
      <patternFill patternType="solid">
        <fgColor indexed="62"/>
        <bgColor indexed="64"/>
      </patternFill>
    </fill>
    <fill>
      <patternFill patternType="solid">
        <fgColor indexed="27"/>
        <bgColor indexed="64"/>
      </patternFill>
    </fill>
    <fill>
      <patternFill patternType="solid">
        <fgColor indexed="30"/>
        <bgColor indexed="64"/>
      </patternFill>
    </fill>
    <fill>
      <patternFill patternType="solid">
        <fgColor indexed="5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9"/>
        <bgColor indexed="9"/>
      </patternFill>
    </fill>
    <fill>
      <patternFill patternType="solid">
        <fgColor theme="1"/>
        <bgColor indexed="64"/>
      </patternFill>
    </fill>
    <fill>
      <patternFill patternType="solid">
        <fgColor theme="6" tint="0.59999389629810485"/>
        <bgColor indexed="64"/>
      </patternFill>
    </fill>
  </fills>
  <borders count="80">
    <border>
      <left/>
      <right/>
      <top/>
      <bottom/>
      <diagonal/>
    </border>
    <border>
      <left/>
      <right/>
      <top/>
      <bottom style="medium">
        <color auto="1"/>
      </bottom>
      <diagonal/>
    </border>
    <border>
      <left/>
      <right/>
      <top style="thin">
        <color auto="1"/>
      </top>
      <bottom/>
      <diagonal/>
    </border>
    <border>
      <left/>
      <right/>
      <top style="thin">
        <color auto="1"/>
      </top>
      <bottom style="double">
        <color auto="1"/>
      </bottom>
      <diagonal/>
    </border>
    <border>
      <left/>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style="medium">
        <color auto="1"/>
      </top>
      <bottom style="thin">
        <color auto="1"/>
      </bottom>
      <diagonal/>
    </border>
    <border>
      <left/>
      <right style="medium">
        <color auto="1"/>
      </right>
      <top style="thin">
        <color auto="1"/>
      </top>
      <bottom/>
      <diagonal/>
    </border>
    <border>
      <left/>
      <right style="medium">
        <color auto="1"/>
      </right>
      <top style="medium">
        <color auto="1"/>
      </top>
      <bottom style="medium">
        <color auto="1"/>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ck">
        <color indexed="9"/>
      </top>
      <bottom style="medium">
        <color indexed="48"/>
      </bottom>
      <diagonal/>
    </border>
    <border>
      <left/>
      <right/>
      <top/>
      <bottom style="medium">
        <color indexed="22"/>
      </bottom>
      <diagonal/>
    </border>
    <border>
      <left/>
      <right/>
      <top style="thin">
        <color indexed="48"/>
      </top>
      <bottom style="thin">
        <color indexed="48"/>
      </bottom>
      <diagonal/>
    </border>
    <border>
      <left/>
      <right/>
      <top style="medium">
        <color indexed="22"/>
      </top>
      <bottom style="medium">
        <color indexed="2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medium">
        <color indexed="27"/>
      </bottom>
      <diagonal/>
    </border>
    <border>
      <left/>
      <right/>
      <top/>
      <bottom style="double">
        <color indexed="10"/>
      </bottom>
      <diagonal/>
    </border>
    <border>
      <left/>
      <right/>
      <top style="double">
        <color indexed="8"/>
      </top>
      <bottom/>
      <diagonal/>
    </border>
    <border>
      <left/>
      <right/>
      <top style="thin">
        <color auto="1"/>
      </top>
      <bottom style="double">
        <color auto="1"/>
      </bottom>
      <diagonal/>
    </border>
    <border>
      <left style="medium">
        <color auto="1"/>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7319">
    <xf numFmtId="0" fontId="0" fillId="0" borderId="0"/>
    <xf numFmtId="9" fontId="82" fillId="0" borderId="0" applyFont="0" applyFill="0" applyBorder="0" applyAlignment="0" applyProtection="0"/>
    <xf numFmtId="44" fontId="82" fillId="0" borderId="0" applyFont="0" applyFill="0" applyBorder="0" applyAlignment="0" applyProtection="0"/>
    <xf numFmtId="42" fontId="82"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165" fontId="11" fillId="0" borderId="0"/>
    <xf numFmtId="0" fontId="82" fillId="0" borderId="0"/>
    <xf numFmtId="0" fontId="50" fillId="0" borderId="0" applyNumberFormat="0" applyFont="0" applyFill="0" applyBorder="0" applyProtection="0"/>
    <xf numFmtId="15" fontId="50" fillId="0" borderId="0" applyFont="0" applyFill="0" applyBorder="0" applyAlignment="0" applyProtection="0"/>
    <xf numFmtId="4" fontId="50" fillId="0" borderId="0" applyFont="0" applyFill="0" applyBorder="0" applyAlignment="0" applyProtection="0"/>
    <xf numFmtId="0" fontId="51" fillId="0" borderId="1">
      <alignment horizontal="center"/>
    </xf>
    <xf numFmtId="3" fontId="50" fillId="0" borderId="0" applyFont="0" applyFill="0" applyBorder="0" applyAlignment="0" applyProtection="0"/>
    <xf numFmtId="0" fontId="50" fillId="2" borderId="0" applyNumberFormat="0" applyFont="0" applyBorder="0" applyAlignment="0" applyProtection="0"/>
    <xf numFmtId="43" fontId="79" fillId="0" borderId="0" applyFont="0" applyFill="0" applyBorder="0" applyAlignment="0" applyProtection="0"/>
    <xf numFmtId="0" fontId="86" fillId="0" borderId="0"/>
    <xf numFmtId="0" fontId="82" fillId="0" borderId="0"/>
    <xf numFmtId="0" fontId="92" fillId="0" borderId="0" applyNumberFormat="0" applyFill="0" applyBorder="0" applyAlignment="0" applyProtection="0"/>
    <xf numFmtId="0" fontId="86" fillId="0" borderId="0"/>
    <xf numFmtId="0" fontId="86" fillId="0" borderId="0"/>
    <xf numFmtId="43" fontId="86"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2" fillId="0" borderId="0"/>
    <xf numFmtId="0" fontId="82" fillId="0" borderId="0"/>
    <xf numFmtId="43" fontId="6" fillId="0" borderId="0" applyFont="0" applyFill="0" applyBorder="0" applyAlignment="0" applyProtection="0"/>
    <xf numFmtId="0" fontId="6" fillId="0" borderId="0"/>
    <xf numFmtId="0" fontId="82" fillId="0" borderId="0"/>
    <xf numFmtId="0" fontId="6" fillId="0" borderId="0"/>
    <xf numFmtId="0" fontId="82" fillId="0" borderId="0"/>
    <xf numFmtId="43" fontId="82" fillId="0" borderId="0" applyFont="0" applyFill="0" applyBorder="0" applyAlignment="0" applyProtection="0"/>
    <xf numFmtId="0" fontId="82" fillId="0" borderId="0"/>
    <xf numFmtId="0" fontId="82" fillId="0" borderId="0"/>
    <xf numFmtId="43" fontId="5" fillId="0" borderId="0" applyFont="0" applyFill="0" applyBorder="0" applyAlignment="0" applyProtection="0"/>
    <xf numFmtId="0" fontId="5" fillId="0" borderId="0"/>
    <xf numFmtId="0" fontId="5" fillId="0" borderId="0"/>
    <xf numFmtId="0" fontId="82" fillId="0" borderId="0"/>
    <xf numFmtId="43" fontId="82" fillId="0" borderId="0" applyFont="0" applyFill="0" applyBorder="0" applyAlignment="0" applyProtection="0"/>
    <xf numFmtId="0" fontId="4" fillId="0" borderId="0"/>
    <xf numFmtId="43" fontId="4" fillId="0" borderId="0" applyFont="0" applyFill="0" applyBorder="0" applyAlignment="0" applyProtection="0"/>
    <xf numFmtId="43" fontId="82" fillId="0" borderId="0" applyFont="0" applyFill="0" applyBorder="0" applyAlignment="0" applyProtection="0"/>
    <xf numFmtId="43" fontId="86" fillId="0" borderId="0" applyFont="0" applyFill="0" applyBorder="0" applyAlignment="0" applyProtection="0"/>
    <xf numFmtId="44" fontId="82" fillId="0" borderId="0" applyFont="0" applyFill="0" applyBorder="0" applyAlignment="0" applyProtection="0"/>
    <xf numFmtId="180" fontId="82" fillId="0" borderId="0">
      <alignment horizontal="left" wrapText="1"/>
    </xf>
    <xf numFmtId="0" fontId="82" fillId="0" borderId="0"/>
    <xf numFmtId="0" fontId="86"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108"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82" fillId="0" borderId="0"/>
    <xf numFmtId="0" fontId="3" fillId="0" borderId="0"/>
    <xf numFmtId="44" fontId="3" fillId="0" borderId="0" applyFont="0" applyFill="0" applyBorder="0" applyAlignment="0" applyProtection="0"/>
    <xf numFmtId="0" fontId="105" fillId="32" borderId="0"/>
    <xf numFmtId="0" fontId="108"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0" fontId="82" fillId="0" borderId="0"/>
    <xf numFmtId="0" fontId="79" fillId="0" borderId="0"/>
    <xf numFmtId="37" fontId="105" fillId="4" borderId="0" applyNumberFormat="0" applyBorder="0" applyAlignment="0" applyProtection="0"/>
    <xf numFmtId="0" fontId="82" fillId="0" borderId="0"/>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0" fontId="110" fillId="33" borderId="0" applyNumberFormat="0" applyBorder="0" applyAlignment="0" applyProtection="0"/>
    <xf numFmtId="0" fontId="110"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3" fillId="0" borderId="4" applyBorder="0"/>
    <xf numFmtId="0" fontId="111" fillId="47" borderId="0" applyNumberFormat="0" applyBorder="0" applyAlignment="0" applyProtection="0"/>
    <xf numFmtId="0" fontId="111"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182" fontId="114" fillId="51" borderId="49">
      <alignment horizontal="center" vertical="center"/>
    </xf>
    <xf numFmtId="0" fontId="115" fillId="0" borderId="0">
      <alignment horizontal="center" wrapText="1"/>
      <protection locked="0"/>
    </xf>
    <xf numFmtId="0" fontId="116" fillId="34" borderId="0" applyNumberFormat="0" applyBorder="0" applyAlignment="0" applyProtection="0"/>
    <xf numFmtId="0" fontId="116" fillId="34"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82" fillId="0" borderId="0" applyNumberFormat="0" applyBorder="0" applyAlignment="0" applyProtection="0"/>
    <xf numFmtId="183" fontId="82" fillId="0" borderId="0" applyFill="0" applyBorder="0" applyAlignment="0"/>
    <xf numFmtId="183" fontId="82" fillId="0" borderId="0" applyFill="0" applyBorder="0" applyAlignment="0"/>
    <xf numFmtId="0" fontId="118" fillId="0" borderId="0" applyAlignment="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82" fillId="41" borderId="0" applyNumberFormat="0" applyBorder="0" applyAlignment="0" applyProtection="0"/>
    <xf numFmtId="0" fontId="82" fillId="53" borderId="0" applyNumberFormat="0" applyBorder="0" applyAlignment="0" applyProtection="0"/>
    <xf numFmtId="0" fontId="121" fillId="0" borderId="0" applyNumberFormat="0" applyAlignment="0"/>
    <xf numFmtId="0" fontId="72" fillId="54" borderId="51" applyNumberFormat="0" applyAlignment="0" applyProtection="0"/>
    <xf numFmtId="0" fontId="72" fillId="54" borderId="51" applyNumberFormat="0" applyAlignment="0" applyProtection="0"/>
    <xf numFmtId="0" fontId="122" fillId="54" borderId="51" applyNumberFormat="0" applyAlignment="0" applyProtection="0"/>
    <xf numFmtId="0" fontId="12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184" fontId="123" fillId="0" borderId="0"/>
    <xf numFmtId="184" fontId="123" fillId="0" borderId="0"/>
    <xf numFmtId="184" fontId="123" fillId="0" borderId="0"/>
    <xf numFmtId="184" fontId="123" fillId="0" borderId="0"/>
    <xf numFmtId="184" fontId="123" fillId="0" borderId="0"/>
    <xf numFmtId="184" fontId="123" fillId="0" borderId="0"/>
    <xf numFmtId="184" fontId="123" fillId="0" borderId="0"/>
    <xf numFmtId="184" fontId="123" fillId="0" borderId="0"/>
    <xf numFmtId="43" fontId="79"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82" fillId="0" borderId="0" applyFont="0" applyFill="0" applyBorder="0" applyAlignment="0" applyProtection="0"/>
    <xf numFmtId="43" fontId="124" fillId="0" borderId="0" applyFont="0" applyFill="0" applyBorder="0" applyAlignment="0" applyProtection="0"/>
    <xf numFmtId="43" fontId="12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0" fillId="8" borderId="0" applyNumberFormat="0" applyFont="0"/>
    <xf numFmtId="0" fontId="126" fillId="4" borderId="45">
      <alignment horizontal="center"/>
    </xf>
    <xf numFmtId="0" fontId="126" fillId="4" borderId="45">
      <alignment horizontal="center"/>
    </xf>
    <xf numFmtId="0" fontId="126" fillId="4" borderId="45">
      <alignment horizontal="center"/>
    </xf>
    <xf numFmtId="0" fontId="127" fillId="0" borderId="0" applyNumberFormat="0" applyAlignment="0">
      <alignment horizontal="left"/>
    </xf>
    <xf numFmtId="44" fontId="82" fillId="0" borderId="0" applyFont="0" applyFill="0" applyBorder="0" applyAlignment="0" applyProtection="0"/>
    <xf numFmtId="44" fontId="82" fillId="0" borderId="0" applyFont="0" applyFill="0" applyBorder="0" applyAlignment="0" applyProtection="0"/>
    <xf numFmtId="44" fontId="128" fillId="0" borderId="0" applyFont="0" applyFill="0" applyBorder="0" applyAlignment="0" applyProtection="0"/>
    <xf numFmtId="44" fontId="124" fillId="0" borderId="0" applyFont="0" applyFill="0" applyBorder="0" applyAlignment="0" applyProtection="0"/>
    <xf numFmtId="44" fontId="8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24" fillId="0" borderId="0" applyFont="0" applyFill="0" applyBorder="0" applyAlignment="0" applyProtection="0"/>
    <xf numFmtId="44" fontId="82" fillId="0" borderId="0" applyFont="0" applyFill="0" applyBorder="0" applyAlignment="0" applyProtection="0"/>
    <xf numFmtId="185" fontId="82" fillId="0" borderId="0" applyFont="0" applyFill="0" applyBorder="0" applyAlignment="0" applyProtection="0"/>
    <xf numFmtId="185"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129" fillId="0" borderId="0" applyNumberFormat="0" applyAlignment="0">
      <alignment horizontal="left"/>
    </xf>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8" fontId="82" fillId="0" borderId="0">
      <alignment horizontal="right"/>
    </xf>
    <xf numFmtId="2" fontId="82" fillId="0" borderId="0" applyFont="0" applyFill="0" applyBorder="0" applyAlignment="0" applyProtection="0"/>
    <xf numFmtId="2" fontId="82" fillId="0" borderId="0" applyFont="0" applyFill="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3" fillId="35" borderId="0" applyNumberFormat="0" applyBorder="0" applyAlignment="0" applyProtection="0"/>
    <xf numFmtId="0" fontId="133"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38" fontId="105" fillId="32" borderId="0" applyNumberFormat="0" applyBorder="0" applyAlignment="0" applyProtection="0"/>
    <xf numFmtId="0" fontId="134" fillId="0" borderId="0" applyNumberFormat="0" applyFill="0" applyBorder="0" applyAlignment="0" applyProtection="0"/>
    <xf numFmtId="0" fontId="7" fillId="0" borderId="0" applyNumberFormat="0" applyFill="0" applyAlignment="0" applyProtection="0"/>
    <xf numFmtId="0" fontId="8" fillId="0" borderId="5" applyNumberFormat="0" applyAlignment="0" applyProtection="0">
      <alignment horizontal="left" vertical="center"/>
    </xf>
    <xf numFmtId="0" fontId="135" fillId="55" borderId="0" applyNumberFormat="0" applyBorder="0" applyAlignment="0" applyProtection="0"/>
    <xf numFmtId="0" fontId="18" fillId="0" borderId="40" applyNumberFormat="0" applyFill="0" applyBorder="0" applyAlignment="0" applyProtection="0">
      <alignment horizontal="left"/>
    </xf>
    <xf numFmtId="0" fontId="136" fillId="55" borderId="0" applyNumberFormat="0" applyBorder="0" applyAlignment="0" applyProtection="0"/>
    <xf numFmtId="0" fontId="8" fillId="0" borderId="33">
      <alignment horizontal="left" vertical="center"/>
    </xf>
    <xf numFmtId="0" fontId="8" fillId="0" borderId="33">
      <alignment horizontal="left" vertical="center"/>
    </xf>
    <xf numFmtId="0" fontId="137" fillId="0" borderId="52" applyNumberFormat="0" applyFill="0" applyAlignment="0" applyProtection="0"/>
    <xf numFmtId="0" fontId="137" fillId="0" borderId="52" applyNumberFormat="0" applyFill="0" applyAlignment="0" applyProtection="0"/>
    <xf numFmtId="0" fontId="138" fillId="0" borderId="52" applyNumberFormat="0" applyFill="0" applyAlignment="0" applyProtection="0"/>
    <xf numFmtId="0" fontId="138"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86" fontId="82" fillId="0" borderId="0">
      <protection locked="0"/>
    </xf>
    <xf numFmtId="186" fontId="82" fillId="0" borderId="0">
      <protection locked="0"/>
    </xf>
    <xf numFmtId="186" fontId="82" fillId="0" borderId="0">
      <protection locked="0"/>
    </xf>
    <xf numFmtId="186" fontId="82" fillId="0" borderId="0">
      <protection locked="0"/>
    </xf>
    <xf numFmtId="0" fontId="17" fillId="0" borderId="55" applyNumberFormat="0" applyFill="0" applyAlignment="0" applyProtection="0"/>
    <xf numFmtId="10" fontId="105" fillId="56" borderId="45" applyNumberFormat="0" applyBorder="0" applyAlignment="0" applyProtection="0"/>
    <xf numFmtId="10" fontId="105" fillId="56" borderId="45" applyNumberFormat="0" applyBorder="0" applyAlignment="0" applyProtection="0"/>
    <xf numFmtId="10" fontId="105" fillId="56" borderId="45" applyNumberFormat="0" applyBorder="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5" fillId="0" borderId="0" applyAlignment="0"/>
    <xf numFmtId="0" fontId="110" fillId="0" borderId="0" applyAlignment="0"/>
    <xf numFmtId="0" fontId="105" fillId="32" borderId="0"/>
    <xf numFmtId="0" fontId="101" fillId="57" borderId="0" applyNumberFormat="0" applyBorder="0" applyAlignment="0" applyProtection="0"/>
    <xf numFmtId="0" fontId="146" fillId="0" borderId="56" applyNumberFormat="0" applyFill="0" applyAlignment="0" applyProtection="0"/>
    <xf numFmtId="0" fontId="146"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187" fontId="82" fillId="0" borderId="0" applyFont="0" applyFill="0" applyBorder="0" applyAlignment="0" applyProtection="0"/>
    <xf numFmtId="188" fontId="82" fillId="0" borderId="0" applyFont="0" applyFill="0" applyBorder="0" applyAlignment="0" applyProtection="0"/>
    <xf numFmtId="189" fontId="82" fillId="0" borderId="0" applyFont="0" applyFill="0" applyBorder="0" applyAlignment="0" applyProtection="0"/>
    <xf numFmtId="190" fontId="82" fillId="0" borderId="0" applyFont="0" applyFill="0" applyBorder="0" applyAlignment="0" applyProtection="0"/>
    <xf numFmtId="0" fontId="105" fillId="0"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82" fillId="58" borderId="0" applyNumberFormat="0" applyFont="0" applyBorder="0" applyAlignment="0" applyProtection="0"/>
    <xf numFmtId="0" fontId="82" fillId="58" borderId="0" applyNumberFormat="0" applyFont="0" applyBorder="0" applyAlignment="0" applyProtection="0"/>
    <xf numFmtId="37" fontId="150" fillId="0" borderId="0"/>
    <xf numFmtId="0" fontId="151" fillId="0" borderId="0"/>
    <xf numFmtId="0" fontId="82" fillId="0" borderId="0"/>
    <xf numFmtId="0" fontId="82" fillId="0" borderId="0"/>
    <xf numFmtId="0" fontId="124" fillId="0" borderId="0"/>
    <xf numFmtId="0" fontId="124" fillId="0" borderId="0"/>
    <xf numFmtId="0" fontId="124" fillId="0" borderId="0"/>
    <xf numFmtId="0" fontId="82" fillId="0" borderId="0"/>
    <xf numFmtId="0" fontId="124" fillId="0" borderId="0"/>
    <xf numFmtId="0" fontId="82" fillId="0" borderId="0"/>
    <xf numFmtId="0" fontId="124" fillId="0" borderId="0"/>
    <xf numFmtId="0" fontId="85" fillId="0" borderId="0"/>
    <xf numFmtId="0" fontId="82" fillId="0" borderId="0"/>
    <xf numFmtId="0" fontId="8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9" fillId="0" borderId="0"/>
    <xf numFmtId="0" fontId="152" fillId="0" borderId="0"/>
    <xf numFmtId="0" fontId="79" fillId="0" borderId="0"/>
    <xf numFmtId="0" fontId="125" fillId="0" borderId="0"/>
    <xf numFmtId="0" fontId="82" fillId="0" borderId="0"/>
    <xf numFmtId="0" fontId="82" fillId="0" borderId="0"/>
    <xf numFmtId="0" fontId="82" fillId="0" borderId="0"/>
    <xf numFmtId="0" fontId="82" fillId="0" borderId="0"/>
    <xf numFmtId="0" fontId="82" fillId="0" borderId="0"/>
    <xf numFmtId="0" fontId="82" fillId="0" borderId="0"/>
    <xf numFmtId="0" fontId="79" fillId="0" borderId="0"/>
    <xf numFmtId="0" fontId="82" fillId="0" borderId="0"/>
    <xf numFmtId="0" fontId="82" fillId="0" borderId="0"/>
    <xf numFmtId="0" fontId="82" fillId="0" borderId="0"/>
    <xf numFmtId="0" fontId="153" fillId="0" borderId="0"/>
    <xf numFmtId="0" fontId="82" fillId="0" borderId="0"/>
    <xf numFmtId="0" fontId="10" fillId="0" borderId="0"/>
    <xf numFmtId="0" fontId="79" fillId="0" borderId="0"/>
    <xf numFmtId="0" fontId="79" fillId="0" borderId="0"/>
    <xf numFmtId="0" fontId="82" fillId="0" borderId="0"/>
    <xf numFmtId="0" fontId="50" fillId="0" borderId="0"/>
    <xf numFmtId="0" fontId="109" fillId="0" borderId="0"/>
    <xf numFmtId="0" fontId="79" fillId="0" borderId="0"/>
    <xf numFmtId="0" fontId="124" fillId="0" borderId="0"/>
    <xf numFmtId="0" fontId="82" fillId="0" borderId="0"/>
    <xf numFmtId="0" fontId="82" fillId="0" borderId="0"/>
    <xf numFmtId="0" fontId="82" fillId="52" borderId="0" applyNumberFormat="0" applyBorder="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43" fontId="82" fillId="0" borderId="0" applyFont="0" applyFill="0" applyBorder="0" applyAlignment="0" applyProtection="0"/>
    <xf numFmtId="41" fontId="82" fillId="0" borderId="0" applyFont="0" applyFill="0" applyBorder="0" applyAlignment="0" applyProtection="0"/>
    <xf numFmtId="0" fontId="10" fillId="60" borderId="0" applyNumberFormat="0" applyFont="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6" fillId="0" borderId="0" applyNumberFormat="0" applyBorder="0" applyAlignment="0" applyProtection="0"/>
    <xf numFmtId="0" fontId="10" fillId="61" borderId="0" applyNumberFormat="0" applyFont="0"/>
    <xf numFmtId="14" fontId="115" fillId="0" borderId="0">
      <alignment horizontal="center" wrapText="1"/>
      <protection locked="0"/>
    </xf>
    <xf numFmtId="10" fontId="82" fillId="0" borderId="0" applyFont="0" applyFill="0" applyBorder="0" applyAlignment="0" applyProtection="0"/>
    <xf numFmtId="10" fontId="82" fillId="0" borderId="0" applyFont="0" applyFill="0" applyBorder="0" applyAlignment="0" applyProtection="0"/>
    <xf numFmtId="9" fontId="82" fillId="0" borderId="0" applyFont="0" applyFill="0" applyBorder="0" applyAlignment="0" applyProtection="0"/>
    <xf numFmtId="9" fontId="124"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8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24" fillId="0" borderId="0" applyFont="0" applyFill="0" applyBorder="0" applyAlignment="0" applyProtection="0"/>
    <xf numFmtId="9" fontId="7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82" fillId="0" borderId="0" applyFont="0" applyFill="0" applyBorder="0" applyAlignment="0" applyProtection="0"/>
    <xf numFmtId="9" fontId="124"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57" fillId="0" borderId="0" applyNumberFormat="0" applyBorder="0" applyAlignment="0" applyProtection="0"/>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51" fillId="0" borderId="59">
      <alignment horizontal="center"/>
    </xf>
    <xf numFmtId="0" fontId="51" fillId="0" borderId="59">
      <alignment horizontal="center"/>
    </xf>
    <xf numFmtId="0" fontId="51" fillId="0" borderId="59">
      <alignment horizontal="center"/>
    </xf>
    <xf numFmtId="0" fontId="51" fillId="0" borderId="59">
      <alignment horizontal="center"/>
    </xf>
    <xf numFmtId="0" fontId="51" fillId="0" borderId="59">
      <alignment horizontal="center"/>
    </xf>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0" fontId="50" fillId="2" borderId="0" applyNumberFormat="0" applyFont="0" applyBorder="0" applyAlignment="0" applyProtection="0"/>
    <xf numFmtId="0" fontId="50" fillId="2" borderId="0" applyNumberFormat="0" applyFont="0" applyBorder="0" applyAlignment="0" applyProtection="0"/>
    <xf numFmtId="0" fontId="50" fillId="2" borderId="0" applyNumberFormat="0" applyFont="0" applyBorder="0" applyAlignment="0" applyProtection="0"/>
    <xf numFmtId="0" fontId="50" fillId="2" borderId="0" applyNumberFormat="0" applyFont="0" applyBorder="0" applyAlignment="0" applyProtection="0"/>
    <xf numFmtId="0" fontId="82" fillId="62" borderId="0" applyNumberFormat="0" applyFont="0" applyBorder="0" applyAlignment="0" applyProtection="0"/>
    <xf numFmtId="0" fontId="82" fillId="62" borderId="0" applyNumberFormat="0" applyFont="0" applyBorder="0" applyAlignment="0" applyProtection="0"/>
    <xf numFmtId="191" fontId="158" fillId="0" borderId="0" applyNumberFormat="0" applyFill="0" applyBorder="0" applyAlignment="0" applyProtection="0">
      <alignment horizontal="left"/>
    </xf>
    <xf numFmtId="4" fontId="159" fillId="28" borderId="60">
      <alignment vertical="center"/>
    </xf>
    <xf numFmtId="4" fontId="159" fillId="28" borderId="60">
      <alignment vertical="center"/>
    </xf>
    <xf numFmtId="4" fontId="160" fillId="28" borderId="60">
      <alignment vertical="center"/>
    </xf>
    <xf numFmtId="4" fontId="160" fillId="28" borderId="60">
      <alignment vertical="center"/>
    </xf>
    <xf numFmtId="4" fontId="161" fillId="63" borderId="53">
      <alignment vertical="center"/>
    </xf>
    <xf numFmtId="4" fontId="162" fillId="63" borderId="53">
      <alignment vertical="center"/>
    </xf>
    <xf numFmtId="4" fontId="161" fillId="64" borderId="53">
      <alignment vertical="center"/>
    </xf>
    <xf numFmtId="4" fontId="162" fillId="64" borderId="53">
      <alignment vertical="center"/>
    </xf>
    <xf numFmtId="4" fontId="125" fillId="28" borderId="60">
      <alignment horizontal="left" vertical="center" indent="1"/>
    </xf>
    <xf numFmtId="4" fontId="125" fillId="28" borderId="60">
      <alignment horizontal="left" vertical="center" indent="1"/>
    </xf>
    <xf numFmtId="0" fontId="82" fillId="0" borderId="0">
      <protection locked="0"/>
    </xf>
    <xf numFmtId="0" fontId="82" fillId="0" borderId="0">
      <protection locked="0"/>
    </xf>
    <xf numFmtId="0" fontId="82" fillId="0" borderId="0">
      <protection locked="0"/>
    </xf>
    <xf numFmtId="0" fontId="82" fillId="0" borderId="0">
      <protection locked="0"/>
    </xf>
    <xf numFmtId="4" fontId="125" fillId="65" borderId="0">
      <alignment horizontal="left" vertical="center" indent="1"/>
    </xf>
    <xf numFmtId="4" fontId="125" fillId="8" borderId="60" applyNumberFormat="0" applyProtection="0">
      <alignment horizontal="right" vertical="center"/>
    </xf>
    <xf numFmtId="4" fontId="125" fillId="8"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59" fillId="69" borderId="61">
      <alignment horizontal="left" vertical="center" indent="1"/>
    </xf>
    <xf numFmtId="4" fontId="159" fillId="51" borderId="0">
      <alignment horizontal="left" vertical="center" indent="1"/>
    </xf>
    <xf numFmtId="4" fontId="159" fillId="65" borderId="0">
      <alignment horizontal="left" vertical="center" indent="1"/>
    </xf>
    <xf numFmtId="4" fontId="125" fillId="51" borderId="60">
      <alignment horizontal="right" vertical="center"/>
    </xf>
    <xf numFmtId="4" fontId="125" fillId="51" borderId="60">
      <alignment horizontal="right" vertical="center"/>
    </xf>
    <xf numFmtId="4" fontId="125" fillId="51" borderId="0">
      <alignment horizontal="left" vertical="center" indent="1"/>
    </xf>
    <xf numFmtId="4" fontId="110" fillId="51" borderId="0">
      <alignment horizontal="left" vertical="center" indent="1"/>
    </xf>
    <xf numFmtId="0" fontId="82" fillId="0" borderId="0"/>
    <xf numFmtId="0" fontId="82" fillId="0" borderId="0"/>
    <xf numFmtId="0" fontId="82" fillId="0" borderId="0"/>
    <xf numFmtId="0" fontId="82" fillId="0" borderId="0"/>
    <xf numFmtId="0" fontId="82" fillId="0" borderId="0" applyNumberFormat="0" applyFont="0" applyFill="0" applyBorder="0" applyAlignment="0" applyProtection="0">
      <protection locked="0"/>
    </xf>
    <xf numFmtId="0" fontId="82" fillId="0" borderId="0" applyNumberFormat="0" applyFont="0" applyFill="0" applyBorder="0" applyAlignment="0" applyProtection="0">
      <protection locked="0"/>
    </xf>
    <xf numFmtId="0" fontId="82" fillId="0" borderId="0" applyNumberFormat="0" applyFont="0" applyFill="0" applyBorder="0" applyAlignment="0" applyProtection="0">
      <protection locked="0"/>
    </xf>
    <xf numFmtId="0" fontId="82" fillId="0" borderId="0" applyNumberFormat="0" applyFont="0" applyFill="0" applyBorder="0" applyAlignment="0" applyProtection="0">
      <protection locked="0"/>
    </xf>
    <xf numFmtId="0" fontId="163" fillId="0" borderId="0">
      <alignment horizontal="left" vertical="center"/>
      <protection locked="0"/>
    </xf>
    <xf numFmtId="0" fontId="82" fillId="70" borderId="62" applyNumberFormat="0" applyFont="0" applyAlignment="0"/>
    <xf numFmtId="0" fontId="82" fillId="70" borderId="62" applyNumberFormat="0" applyFont="0" applyAlignment="0"/>
    <xf numFmtId="0" fontId="82" fillId="70" borderId="62" applyNumberFormat="0" applyFont="0" applyAlignment="0"/>
    <xf numFmtId="0" fontId="82" fillId="70" borderId="62" applyNumberFormat="0" applyFont="0" applyAlignment="0"/>
    <xf numFmtId="4" fontId="110" fillId="65" borderId="0">
      <alignment horizontal="left" vertical="center" indent="1"/>
    </xf>
    <xf numFmtId="4" fontId="125" fillId="5" borderId="60">
      <alignment vertical="center"/>
    </xf>
    <xf numFmtId="4" fontId="125" fillId="5" borderId="60">
      <alignment vertical="center"/>
    </xf>
    <xf numFmtId="4" fontId="164" fillId="5" borderId="60">
      <alignment vertical="center"/>
    </xf>
    <xf numFmtId="4" fontId="164" fillId="5" borderId="60">
      <alignment vertical="center"/>
    </xf>
    <xf numFmtId="4" fontId="165" fillId="63" borderId="63">
      <alignment vertical="center"/>
    </xf>
    <xf numFmtId="4" fontId="166" fillId="63" borderId="63">
      <alignment vertical="center"/>
    </xf>
    <xf numFmtId="4" fontId="165" fillId="64" borderId="63">
      <alignment vertical="center"/>
    </xf>
    <xf numFmtId="4" fontId="166" fillId="64" borderId="63">
      <alignment vertical="center"/>
    </xf>
    <xf numFmtId="4" fontId="159" fillId="51" borderId="64">
      <alignment horizontal="left" vertical="center" indent="1"/>
    </xf>
    <xf numFmtId="4" fontId="159" fillId="51" borderId="64">
      <alignment horizontal="left" vertical="center" indent="1"/>
    </xf>
    <xf numFmtId="4" fontId="125" fillId="71" borderId="60">
      <alignment horizontal="right" vertical="center"/>
    </xf>
    <xf numFmtId="4" fontId="125" fillId="71" borderId="60">
      <alignment horizontal="right" vertical="center"/>
    </xf>
    <xf numFmtId="4" fontId="164" fillId="5" borderId="60">
      <alignment horizontal="right" vertical="center"/>
    </xf>
    <xf numFmtId="4" fontId="164" fillId="5" borderId="60">
      <alignment horizontal="right" vertical="center"/>
    </xf>
    <xf numFmtId="4" fontId="167" fillId="63" borderId="63">
      <alignment vertical="center"/>
    </xf>
    <xf numFmtId="4" fontId="168" fillId="63" borderId="63">
      <alignment vertical="center"/>
    </xf>
    <xf numFmtId="4" fontId="167" fillId="64" borderId="63">
      <alignment vertical="center"/>
    </xf>
    <xf numFmtId="4" fontId="168" fillId="8" borderId="63">
      <alignment vertical="center"/>
    </xf>
    <xf numFmtId="4" fontId="159" fillId="0" borderId="60">
      <alignment horizontal="left" vertical="center" indent="1"/>
    </xf>
    <xf numFmtId="4" fontId="159" fillId="0" borderId="60">
      <alignment horizontal="left" vertical="center" indent="1"/>
    </xf>
    <xf numFmtId="4" fontId="159" fillId="51" borderId="60">
      <alignment horizontal="right" vertical="center"/>
    </xf>
    <xf numFmtId="4" fontId="159" fillId="51" borderId="60">
      <alignment horizontal="right" vertical="center"/>
    </xf>
    <xf numFmtId="4" fontId="159" fillId="51" borderId="60">
      <alignment horizontal="left" vertical="center" indent="1"/>
    </xf>
    <xf numFmtId="4" fontId="159" fillId="51"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vertical="center"/>
    </xf>
    <xf numFmtId="4" fontId="159" fillId="5" borderId="60">
      <alignment vertical="center"/>
    </xf>
    <xf numFmtId="4" fontId="160" fillId="5" borderId="60">
      <alignment vertical="center"/>
    </xf>
    <xf numFmtId="4" fontId="160" fillId="5" borderId="60">
      <alignment vertical="center"/>
    </xf>
    <xf numFmtId="4" fontId="161" fillId="63" borderId="65">
      <alignment vertical="center"/>
    </xf>
    <xf numFmtId="4" fontId="162" fillId="63" borderId="65">
      <alignment vertical="center"/>
    </xf>
    <xf numFmtId="4" fontId="161" fillId="64" borderId="63">
      <alignment vertical="center"/>
    </xf>
    <xf numFmtId="4" fontId="162" fillId="64" borderId="63">
      <alignment vertical="center"/>
    </xf>
    <xf numFmtId="4" fontId="159" fillId="56" borderId="60">
      <alignment horizontal="left" vertical="center" indent="1"/>
    </xf>
    <xf numFmtId="4" fontId="159" fillId="56" borderId="60">
      <alignment horizontal="left" vertical="center" indent="1"/>
    </xf>
    <xf numFmtId="4" fontId="169" fillId="6" borderId="0">
      <alignment horizontal="left" vertical="center" indent="1"/>
    </xf>
    <xf numFmtId="4" fontId="170" fillId="5" borderId="60">
      <alignment horizontal="right" vertical="center"/>
    </xf>
    <xf numFmtId="4" fontId="170" fillId="5" borderId="60">
      <alignment horizontal="right" vertical="center"/>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40" fontId="171" fillId="0" borderId="0" applyBorder="0">
      <alignment horizontal="right"/>
    </xf>
    <xf numFmtId="0" fontId="65" fillId="48" borderId="0" applyNumberFormat="0" applyBorder="0" applyAlignment="0" applyProtection="0"/>
    <xf numFmtId="49" fontId="82" fillId="0" borderId="0"/>
    <xf numFmtId="49" fontId="82" fillId="0" borderId="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0" fillId="72" borderId="0" applyNumberFormat="0" applyFont="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37" fontId="105" fillId="0" borderId="0"/>
    <xf numFmtId="37" fontId="105" fillId="0" borderId="0"/>
    <xf numFmtId="3" fontId="175" fillId="0" borderId="55" applyProtection="0"/>
    <xf numFmtId="0" fontId="9" fillId="0" borderId="0" applyNumberFormat="0" applyFill="0" applyBorder="0" applyAlignment="0" applyProtection="0"/>
    <xf numFmtId="0" fontId="9"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77" fillId="32" borderId="50" applyNumberFormat="0">
      <alignment readingOrder="1"/>
      <protection locked="0"/>
    </xf>
    <xf numFmtId="0" fontId="177" fillId="32" borderId="50" applyNumberFormat="0">
      <alignment readingOrder="1"/>
      <protection locked="0"/>
    </xf>
    <xf numFmtId="192" fontId="178" fillId="6" borderId="50">
      <alignment readingOrder="1"/>
      <protection locked="0"/>
    </xf>
    <xf numFmtId="192" fontId="178" fillId="6" borderId="50">
      <alignment readingOrder="1"/>
      <protection locked="0"/>
    </xf>
    <xf numFmtId="192" fontId="178" fillId="73" borderId="50">
      <alignment readingOrder="1"/>
      <protection locked="0"/>
    </xf>
    <xf numFmtId="192" fontId="178" fillId="73" borderId="50">
      <alignment readingOrder="1"/>
      <protection locked="0"/>
    </xf>
    <xf numFmtId="0" fontId="178" fillId="6" borderId="50" applyNumberFormat="0">
      <alignment horizontal="center" readingOrder="1"/>
      <protection locked="0"/>
    </xf>
    <xf numFmtId="0" fontId="178" fillId="6" borderId="50" applyNumberFormat="0">
      <alignment horizontal="center" readingOrder="1"/>
      <protection locked="0"/>
    </xf>
    <xf numFmtId="0" fontId="3" fillId="15" borderId="0" applyNumberFormat="0" applyBorder="0" applyAlignment="0" applyProtection="0"/>
    <xf numFmtId="0" fontId="79" fillId="39" borderId="0" applyNumberFormat="0" applyBorder="0" applyAlignment="0" applyProtection="0"/>
    <xf numFmtId="0" fontId="110" fillId="33" borderId="0" applyNumberFormat="0" applyBorder="0" applyAlignment="0" applyProtection="0"/>
    <xf numFmtId="0" fontId="79" fillId="33" borderId="0" applyNumberFormat="0" applyBorder="0" applyAlignment="0" applyProtection="0"/>
    <xf numFmtId="0" fontId="3" fillId="17" borderId="0" applyNumberFormat="0" applyBorder="0" applyAlignment="0" applyProtection="0"/>
    <xf numFmtId="0" fontId="79" fillId="40" borderId="0" applyNumberFormat="0" applyBorder="0" applyAlignment="0" applyProtection="0"/>
    <xf numFmtId="0" fontId="110" fillId="34" borderId="0" applyNumberFormat="0" applyBorder="0" applyAlignment="0" applyProtection="0"/>
    <xf numFmtId="0" fontId="79" fillId="34" borderId="0" applyNumberFormat="0" applyBorder="0" applyAlignment="0" applyProtection="0"/>
    <xf numFmtId="0" fontId="3" fillId="19" borderId="0" applyNumberFormat="0" applyBorder="0" applyAlignment="0" applyProtection="0"/>
    <xf numFmtId="0" fontId="79" fillId="59" borderId="0" applyNumberFormat="0" applyBorder="0" applyAlignment="0" applyProtection="0"/>
    <xf numFmtId="0" fontId="110" fillId="35" borderId="0" applyNumberFormat="0" applyBorder="0" applyAlignment="0" applyProtection="0"/>
    <xf numFmtId="0" fontId="79" fillId="35" borderId="0" applyNumberFormat="0" applyBorder="0" applyAlignment="0" applyProtection="0"/>
    <xf numFmtId="0" fontId="3" fillId="21" borderId="0" applyNumberFormat="0" applyBorder="0" applyAlignment="0" applyProtection="0"/>
    <xf numFmtId="0" fontId="79" fillId="38"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3" fillId="23" borderId="0" applyNumberFormat="0" applyBorder="0" applyAlignment="0" applyProtection="0"/>
    <xf numFmtId="0" fontId="110" fillId="37" borderId="0" applyNumberFormat="0" applyBorder="0" applyAlignment="0" applyProtection="0"/>
    <xf numFmtId="0" fontId="79" fillId="37" borderId="0" applyNumberFormat="0" applyBorder="0" applyAlignment="0" applyProtection="0"/>
    <xf numFmtId="0" fontId="3" fillId="25" borderId="0" applyNumberFormat="0" applyBorder="0" applyAlignment="0" applyProtection="0"/>
    <xf numFmtId="0" fontId="79" fillId="59" borderId="0" applyNumberFormat="0" applyBorder="0" applyAlignment="0" applyProtection="0"/>
    <xf numFmtId="0" fontId="110" fillId="38" borderId="0" applyNumberFormat="0" applyBorder="0" applyAlignment="0" applyProtection="0"/>
    <xf numFmtId="0" fontId="79" fillId="3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10"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7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10"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110" fillId="40" borderId="0" applyNumberFormat="0" applyBorder="0" applyAlignment="0" applyProtection="0"/>
    <xf numFmtId="0" fontId="79" fillId="40" borderId="0" applyNumberFormat="0" applyBorder="0" applyAlignment="0" applyProtection="0"/>
    <xf numFmtId="0" fontId="3" fillId="20" borderId="0" applyNumberFormat="0" applyBorder="0" applyAlignment="0" applyProtection="0"/>
    <xf numFmtId="0" fontId="79" fillId="57" borderId="0" applyNumberFormat="0" applyBorder="0" applyAlignment="0" applyProtection="0"/>
    <xf numFmtId="0" fontId="110" fillId="41" borderId="0" applyNumberFormat="0" applyBorder="0" applyAlignment="0" applyProtection="0"/>
    <xf numFmtId="0" fontId="79" fillId="4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10" fillId="4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79" fillId="34"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3" fillId="24" borderId="0" applyNumberFormat="0" applyBorder="0" applyAlignment="0" applyProtection="0"/>
    <xf numFmtId="0" fontId="79" fillId="37" borderId="0" applyNumberFormat="0" applyBorder="0" applyAlignment="0" applyProtection="0"/>
    <xf numFmtId="0" fontId="110" fillId="39" borderId="0" applyNumberFormat="0" applyBorder="0" applyAlignment="0" applyProtection="0"/>
    <xf numFmtId="0" fontId="79" fillId="39" borderId="0" applyNumberFormat="0" applyBorder="0" applyAlignment="0" applyProtection="0"/>
    <xf numFmtId="0" fontId="3" fillId="26" borderId="0" applyNumberFormat="0" applyBorder="0" applyAlignment="0" applyProtection="0"/>
    <xf numFmtId="0" fontId="79" fillId="59" borderId="0" applyNumberFormat="0" applyBorder="0" applyAlignment="0" applyProtection="0"/>
    <xf numFmtId="0" fontId="110" fillId="42" borderId="0" applyNumberFormat="0" applyBorder="0" applyAlignment="0" applyProtection="0"/>
    <xf numFmtId="0" fontId="79" fillId="42" borderId="0" applyNumberFormat="0" applyBorder="0" applyAlignment="0" applyProtection="0"/>
    <xf numFmtId="0" fontId="112" fillId="37" borderId="0" applyNumberFormat="0" applyBorder="0" applyAlignment="0" applyProtection="0"/>
    <xf numFmtId="0" fontId="111" fillId="43" borderId="0" applyNumberFormat="0" applyBorder="0" applyAlignment="0" applyProtection="0"/>
    <xf numFmtId="0" fontId="112" fillId="43" borderId="0" applyNumberFormat="0" applyBorder="0" applyAlignment="0" applyProtection="0"/>
    <xf numFmtId="0" fontId="112" fillId="50" borderId="0" applyNumberFormat="0" applyBorder="0" applyAlignment="0" applyProtection="0"/>
    <xf numFmtId="0" fontId="111"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41" borderId="0" applyNumberFormat="0" applyBorder="0" applyAlignment="0" applyProtection="0"/>
    <xf numFmtId="0" fontId="112" fillId="41" borderId="0" applyNumberFormat="0" applyBorder="0" applyAlignment="0" applyProtection="0"/>
    <xf numFmtId="0" fontId="112" fillId="34"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2" fillId="37"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1" fillId="46" borderId="0" applyNumberFormat="0" applyBorder="0" applyAlignment="0" applyProtection="0"/>
    <xf numFmtId="0" fontId="112" fillId="46" borderId="0" applyNumberFormat="0" applyBorder="0" applyAlignment="0" applyProtection="0"/>
    <xf numFmtId="0" fontId="112" fillId="74" borderId="0" applyNumberFormat="0" applyBorder="0" applyAlignment="0" applyProtection="0"/>
    <xf numFmtId="0" fontId="111"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1" fillId="48" borderId="0" applyNumberFormat="0" applyBorder="0" applyAlignment="0" applyProtection="0"/>
    <xf numFmtId="0" fontId="112" fillId="48" borderId="0" applyNumberFormat="0" applyBorder="0" applyAlignment="0" applyProtection="0"/>
    <xf numFmtId="0" fontId="112" fillId="42" borderId="0" applyNumberFormat="0" applyBorder="0" applyAlignment="0" applyProtection="0"/>
    <xf numFmtId="0" fontId="111" fillId="49" borderId="0" applyNumberFormat="0" applyBorder="0" applyAlignment="0" applyProtection="0"/>
    <xf numFmtId="0" fontId="112" fillId="49" borderId="0" applyNumberFormat="0" applyBorder="0" applyAlignment="0" applyProtection="0"/>
    <xf numFmtId="0" fontId="112" fillId="75"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8" borderId="0" applyNumberFormat="0" applyBorder="0" applyAlignment="0" applyProtection="0"/>
    <xf numFmtId="0" fontId="111" fillId="50" borderId="0" applyNumberFormat="0" applyBorder="0" applyAlignment="0" applyProtection="0"/>
    <xf numFmtId="0" fontId="112" fillId="50" borderId="0" applyNumberFormat="0" applyBorder="0" applyAlignment="0" applyProtection="0"/>
    <xf numFmtId="0" fontId="117" fillId="36" borderId="0" applyNumberFormat="0" applyBorder="0" applyAlignment="0" applyProtection="0"/>
    <xf numFmtId="0" fontId="116" fillId="34" borderId="0" applyNumberFormat="0" applyBorder="0" applyAlignment="0" applyProtection="0"/>
    <xf numFmtId="0" fontId="117" fillId="34" borderId="0" applyNumberFormat="0" applyBorder="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79" fillId="76"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20"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72" fillId="54" borderId="51" applyNumberFormat="0" applyAlignment="0" applyProtection="0"/>
    <xf numFmtId="0" fontId="122" fillId="54" borderId="51" applyNumberFormat="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124"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2" fillId="0" borderId="0" applyFont="0" applyFill="0" applyBorder="0" applyAlignment="0" applyProtection="0"/>
    <xf numFmtId="3" fontId="82" fillId="77" borderId="0" applyFont="0" applyFill="0" applyBorder="0" applyAlignment="0" applyProtection="0"/>
    <xf numFmtId="3" fontId="82" fillId="0" borderId="0" applyFont="0" applyFill="0" applyBorder="0" applyAlignment="0" applyProtection="0"/>
    <xf numFmtId="3" fontId="82" fillId="77" borderId="0" applyFont="0" applyFill="0" applyBorder="0" applyAlignment="0" applyProtection="0"/>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44" fontId="3" fillId="0" borderId="0" applyFont="0" applyFill="0" applyBorder="0" applyAlignment="0" applyProtection="0"/>
    <xf numFmtId="44" fontId="82" fillId="0" borderId="0" applyFont="0" applyFill="0" applyBorder="0" applyAlignment="0" applyProtection="0"/>
    <xf numFmtId="44" fontId="110" fillId="0" borderId="0" applyFont="0" applyFill="0" applyBorder="0" applyAlignment="0" applyProtection="0"/>
    <xf numFmtId="44" fontId="82" fillId="0" borderId="0" applyFont="0" applyFill="0" applyBorder="0" applyAlignment="0" applyProtection="0"/>
    <xf numFmtId="170" fontId="82" fillId="0" borderId="0" applyFont="0" applyFill="0" applyBorder="0" applyAlignment="0" applyProtection="0"/>
    <xf numFmtId="44" fontId="79" fillId="0" borderId="0" applyFont="0" applyFill="0" applyBorder="0" applyAlignment="0" applyProtection="0"/>
    <xf numFmtId="170" fontId="82"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185" fontId="82" fillId="0" borderId="0" applyFont="0" applyFill="0" applyBorder="0" applyAlignment="0" applyProtection="0"/>
    <xf numFmtId="5" fontId="82" fillId="77" borderId="0" applyFont="0" applyFill="0" applyBorder="0" applyAlignment="0" applyProtection="0"/>
    <xf numFmtId="185" fontId="82" fillId="0" borderId="0" applyFont="0" applyFill="0" applyBorder="0" applyAlignment="0" applyProtection="0"/>
    <xf numFmtId="5" fontId="82" fillId="77" borderId="0" applyFont="0" applyFill="0" applyBorder="0" applyAlignment="0" applyProtection="0"/>
    <xf numFmtId="0" fontId="82" fillId="0" borderId="0" applyFont="0" applyFill="0" applyBorder="0" applyAlignment="0" applyProtection="0"/>
    <xf numFmtId="0" fontId="82" fillId="77" borderId="0" applyFont="0" applyFill="0" applyBorder="0" applyAlignment="0" applyProtection="0"/>
    <xf numFmtId="0" fontId="82" fillId="0" borderId="0" applyFont="0" applyFill="0" applyBorder="0" applyAlignment="0" applyProtection="0"/>
    <xf numFmtId="0" fontId="82" fillId="77" borderId="0" applyFon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2" fontId="82" fillId="0" borderId="0" applyFont="0" applyFill="0" applyBorder="0" applyAlignment="0" applyProtection="0"/>
    <xf numFmtId="2" fontId="82" fillId="77" borderId="0" applyFont="0" applyFill="0" applyBorder="0" applyAlignment="0" applyProtection="0"/>
    <xf numFmtId="2" fontId="82" fillId="0" borderId="0" applyFont="0" applyFill="0" applyBorder="0" applyAlignment="0" applyProtection="0"/>
    <xf numFmtId="2" fontId="82" fillId="77" borderId="0" applyFont="0" applyFill="0" applyBorder="0" applyAlignment="0" applyProtection="0"/>
    <xf numFmtId="0" fontId="133" fillId="37" borderId="0" applyNumberFormat="0" applyBorder="0" applyAlignment="0" applyProtection="0"/>
    <xf numFmtId="0" fontId="132" fillId="35" borderId="0" applyNumberFormat="0" applyBorder="0" applyAlignment="0" applyProtection="0"/>
    <xf numFmtId="0" fontId="133" fillId="35" borderId="0" applyNumberFormat="0" applyBorder="0" applyAlignment="0" applyProtection="0"/>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29" fillId="77" borderId="0" applyNumberFormat="0" applyFill="0" applyBorder="0" applyAlignment="0" applyProtection="0"/>
    <xf numFmtId="0" fontId="137" fillId="0" borderId="52" applyNumberFormat="0" applyFill="0" applyAlignment="0" applyProtection="0"/>
    <xf numFmtId="0" fontId="138" fillId="0" borderId="52" applyNumberFormat="0" applyFill="0" applyAlignment="0" applyProtection="0"/>
    <xf numFmtId="0" fontId="8" fillId="77" borderId="0" applyNumberFormat="0" applyFill="0" applyBorder="0" applyAlignment="0" applyProtection="0"/>
    <xf numFmtId="0" fontId="139" fillId="0" borderId="53" applyNumberFormat="0" applyFill="0" applyAlignment="0" applyProtection="0"/>
    <xf numFmtId="0" fontId="140" fillId="0" borderId="53" applyNumberFormat="0" applyFill="0" applyAlignment="0" applyProtection="0"/>
    <xf numFmtId="0" fontId="180" fillId="0" borderId="69" applyNumberFormat="0" applyFill="0" applyAlignment="0" applyProtection="0"/>
    <xf numFmtId="0" fontId="141" fillId="0" borderId="54" applyNumberFormat="0" applyFill="0" applyAlignment="0" applyProtection="0"/>
    <xf numFmtId="0" fontId="142" fillId="0" borderId="54" applyNumberFormat="0" applyFill="0" applyAlignment="0" applyProtection="0"/>
    <xf numFmtId="0" fontId="180"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81" fillId="0" borderId="0" applyNumberFormat="0" applyFill="0" applyBorder="0" applyAlignment="0" applyProtection="0">
      <alignment vertical="top"/>
      <protection locked="0"/>
    </xf>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57"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76" fillId="0" borderId="70" applyNumberFormat="0" applyFill="0" applyAlignment="0" applyProtection="0"/>
    <xf numFmtId="0" fontId="146" fillId="0" borderId="56" applyNumberFormat="0" applyFill="0" applyAlignment="0" applyProtection="0"/>
    <xf numFmtId="0" fontId="147" fillId="0" borderId="56" applyNumberFormat="0" applyFill="0" applyAlignment="0" applyProtection="0"/>
    <xf numFmtId="0" fontId="182" fillId="57" borderId="0" applyNumberFormat="0" applyBorder="0" applyAlignment="0" applyProtection="0"/>
    <xf numFmtId="0" fontId="148" fillId="57" borderId="0" applyNumberFormat="0" applyBorder="0" applyAlignment="0" applyProtection="0"/>
    <xf numFmtId="0" fontId="149" fillId="57" borderId="0" applyNumberFormat="0" applyBorder="0" applyAlignment="0" applyProtection="0"/>
    <xf numFmtId="0" fontId="82" fillId="58" borderId="0" applyNumberFormat="0" applyFon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125"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82" fillId="0" borderId="0"/>
    <xf numFmtId="0" fontId="82" fillId="0" borderId="0"/>
    <xf numFmtId="0" fontId="125"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79" fillId="0" borderId="0"/>
    <xf numFmtId="0" fontId="3" fillId="0" borderId="0"/>
    <xf numFmtId="0" fontId="79" fillId="0" borderId="0"/>
    <xf numFmtId="0" fontId="3" fillId="0" borderId="0"/>
    <xf numFmtId="0" fontId="82" fillId="0" borderId="0"/>
    <xf numFmtId="0" fontId="3" fillId="0" borderId="0"/>
    <xf numFmtId="0" fontId="3" fillId="0" borderId="0"/>
    <xf numFmtId="0" fontId="15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79" fillId="0" borderId="0"/>
    <xf numFmtId="0" fontId="1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9"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3" fillId="14" borderId="48" applyNumberFormat="0" applyFont="0" applyAlignment="0" applyProtection="0"/>
    <xf numFmtId="0" fontId="3" fillId="14" borderId="48"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0" borderId="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76" borderId="58" applyNumberFormat="0" applyAlignment="0" applyProtection="0"/>
    <xf numFmtId="0" fontId="155" fillId="76"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82" fillId="0" borderId="0"/>
    <xf numFmtId="9" fontId="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10" fillId="0" borderId="0" applyFont="0" applyFill="0" applyBorder="0" applyAlignment="0" applyProtection="0"/>
    <xf numFmtId="0" fontId="82" fillId="0" borderId="0"/>
    <xf numFmtId="9" fontId="82" fillId="0" borderId="0" applyFont="0" applyFill="0" applyBorder="0" applyAlignment="0" applyProtection="0"/>
    <xf numFmtId="0" fontId="82" fillId="0" borderId="0"/>
    <xf numFmtId="9" fontId="110" fillId="0" borderId="0" applyFont="0" applyFill="0" applyBorder="0" applyAlignment="0" applyProtection="0"/>
    <xf numFmtId="0" fontId="82" fillId="0" borderId="0"/>
    <xf numFmtId="9" fontId="82" fillId="0" borderId="0" applyFont="0" applyFill="0" applyBorder="0" applyAlignment="0" applyProtection="0"/>
    <xf numFmtId="0" fontId="82" fillId="0" borderId="0"/>
    <xf numFmtId="9" fontId="8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124" fillId="0" borderId="0" applyFont="0" applyFill="0" applyBorder="0" applyAlignment="0" applyProtection="0"/>
    <xf numFmtId="0" fontId="82" fillId="0" borderId="0"/>
    <xf numFmtId="9" fontId="110" fillId="0" borderId="0" applyFont="0" applyFill="0" applyBorder="0" applyAlignment="0" applyProtection="0"/>
    <xf numFmtId="9" fontId="82" fillId="0" borderId="0" applyFont="0" applyFill="0" applyBorder="0" applyAlignment="0" applyProtection="0"/>
    <xf numFmtId="0" fontId="82" fillId="0" borderId="0"/>
    <xf numFmtId="9" fontId="79" fillId="0" borderId="0" applyFont="0" applyFill="0" applyBorder="0" applyAlignment="0" applyProtection="0"/>
    <xf numFmtId="0" fontId="82" fillId="0" borderId="0"/>
    <xf numFmtId="9" fontId="82" fillId="0" borderId="0" applyFont="0" applyFill="0" applyBorder="0" applyAlignment="0" applyProtection="0"/>
    <xf numFmtId="9" fontId="79" fillId="0" borderId="0" applyFont="0" applyFill="0" applyBorder="0" applyAlignment="0" applyProtection="0"/>
    <xf numFmtId="9"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62" borderId="0" applyNumberFormat="0" applyFont="0" applyBorder="0" applyAlignment="0" applyProtection="0"/>
    <xf numFmtId="0" fontId="82" fillId="0" borderId="0"/>
    <xf numFmtId="0" fontId="82" fillId="0" borderId="0"/>
    <xf numFmtId="0" fontId="82" fillId="0" borderId="0"/>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180" fontId="82" fillId="0" borderId="0">
      <alignment horizontal="left" wrapText="1"/>
    </xf>
    <xf numFmtId="0" fontId="82" fillId="0" borderId="0"/>
    <xf numFmtId="0" fontId="82" fillId="0" borderId="0"/>
    <xf numFmtId="0" fontId="82" fillId="0" borderId="0"/>
    <xf numFmtId="0" fontId="183" fillId="0" borderId="0" applyNumberFormat="0" applyFill="0" applyBorder="0" applyAlignment="0" applyProtection="0"/>
    <xf numFmtId="0" fontId="82" fillId="0" borderId="0"/>
    <xf numFmtId="0" fontId="82" fillId="0" borderId="0"/>
    <xf numFmtId="0" fontId="82" fillId="0" borderId="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82" fillId="77" borderId="71" applyNumberFormat="0" applyFont="0" applyFill="0" applyAlignment="0" applyProtection="0"/>
    <xf numFmtId="0" fontId="82" fillId="0" borderId="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82" fillId="77" borderId="71" applyNumberFormat="0" applyFon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9" fillId="0" borderId="0" applyNumberFormat="0" applyFill="0" applyBorder="0" applyAlignment="0" applyProtection="0"/>
    <xf numFmtId="0" fontId="82" fillId="0" borderId="0"/>
    <xf numFmtId="0" fontId="176" fillId="0" borderId="0" applyNumberForma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84" fillId="0" borderId="0"/>
    <xf numFmtId="44" fontId="18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185"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18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8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82" fillId="0" borderId="0" applyFont="0" applyFill="0" applyBorder="0" applyAlignment="0" applyProtection="0"/>
    <xf numFmtId="0" fontId="152" fillId="0" borderId="0"/>
    <xf numFmtId="0" fontId="152" fillId="0" borderId="0"/>
    <xf numFmtId="9" fontId="8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9" fontId="82"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1" fillId="0" borderId="0"/>
    <xf numFmtId="44" fontId="1" fillId="0" borderId="0" applyFont="0" applyFill="0" applyBorder="0" applyAlignment="0" applyProtection="0"/>
    <xf numFmtId="0" fontId="91"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cellStyleXfs>
  <cellXfs count="1661">
    <xf numFmtId="0" fontId="0" fillId="0" borderId="0" xfId="0"/>
    <xf numFmtId="0" fontId="8" fillId="0" borderId="0" xfId="0" applyFont="1"/>
    <xf numFmtId="0" fontId="0" fillId="0" borderId="0" xfId="0" applyFill="1"/>
    <xf numFmtId="0" fontId="10" fillId="0" borderId="0" xfId="0" applyNumberFormat="1" applyFont="1" applyAlignment="1"/>
    <xf numFmtId="0" fontId="10" fillId="0" borderId="0" xfId="0" applyNumberFormat="1" applyFont="1" applyAlignment="1">
      <alignment horizontal="left"/>
    </xf>
    <xf numFmtId="3" fontId="10" fillId="0" borderId="0" xfId="0" applyNumberFormat="1" applyFont="1" applyAlignment="1"/>
    <xf numFmtId="0" fontId="10" fillId="0" borderId="0" xfId="0" applyNumberFormat="1" applyFont="1" applyAlignment="1">
      <alignment horizontal="center"/>
    </xf>
    <xf numFmtId="3" fontId="10" fillId="0" borderId="0" xfId="0" applyNumberFormat="1" applyFont="1"/>
    <xf numFmtId="0" fontId="10" fillId="0" borderId="0" xfId="0" applyFont="1" applyAlignment="1"/>
    <xf numFmtId="3" fontId="10" fillId="0" borderId="0" xfId="0" applyNumberFormat="1" applyFont="1" applyFill="1" applyAlignment="1"/>
    <xf numFmtId="168" fontId="10" fillId="0" borderId="0" xfId="0" applyNumberFormat="1" applyFont="1" applyAlignment="1">
      <alignment horizontal="left"/>
    </xf>
    <xf numFmtId="169" fontId="10" fillId="0" borderId="0" xfId="0" applyNumberFormat="1" applyFont="1" applyAlignment="1">
      <alignment horizontal="center"/>
    </xf>
    <xf numFmtId="3" fontId="10" fillId="0" borderId="0" xfId="0" applyNumberFormat="1" applyFont="1" applyAlignment="1">
      <alignment horizontal="center"/>
    </xf>
    <xf numFmtId="166" fontId="10" fillId="0" borderId="0" xfId="0" applyNumberFormat="1" applyFont="1" applyAlignment="1"/>
    <xf numFmtId="170" fontId="10" fillId="0" borderId="0" xfId="0" applyNumberFormat="1" applyFont="1" applyAlignment="1"/>
    <xf numFmtId="0" fontId="8" fillId="0" borderId="0" xfId="0" applyNumberFormat="1" applyFont="1" applyFill="1" applyAlignment="1"/>
    <xf numFmtId="3" fontId="10" fillId="0" borderId="0" xfId="0" applyNumberFormat="1" applyFont="1" applyBorder="1" applyAlignment="1"/>
    <xf numFmtId="0" fontId="10" fillId="0" borderId="0" xfId="0" applyNumberFormat="1" applyFont="1" applyFill="1" applyAlignment="1"/>
    <xf numFmtId="0" fontId="10" fillId="0" borderId="0" xfId="0" applyFont="1" applyFill="1" applyAlignment="1"/>
    <xf numFmtId="3" fontId="10" fillId="0" borderId="0" xfId="0" applyNumberFormat="1" applyFont="1" applyFill="1" applyAlignment="1">
      <alignment horizontal="center"/>
    </xf>
    <xf numFmtId="0" fontId="10" fillId="0" borderId="0" xfId="0" applyNumberFormat="1" applyFont="1" applyFill="1" applyAlignment="1">
      <alignment horizontal="center"/>
    </xf>
    <xf numFmtId="3" fontId="10" fillId="0" borderId="0" xfId="0" quotePrefix="1" applyNumberFormat="1" applyFont="1" applyAlignment="1">
      <alignment horizontal="right"/>
    </xf>
    <xf numFmtId="0" fontId="10" fillId="0" borderId="0" xfId="0" applyNumberFormat="1" applyFont="1" applyAlignment="1">
      <alignment horizontal="center"/>
    </xf>
    <xf numFmtId="0" fontId="10" fillId="0" borderId="0" xfId="0" applyFont="1" applyAlignment="1"/>
    <xf numFmtId="0" fontId="16" fillId="0" borderId="0" xfId="0" applyNumberFormat="1" applyFont="1" applyFill="1"/>
    <xf numFmtId="0" fontId="14" fillId="0" borderId="0" xfId="0" applyNumberFormat="1" applyFont="1" applyFill="1" applyAlignment="1"/>
    <xf numFmtId="3" fontId="10" fillId="0" borderId="2" xfId="0" applyNumberFormat="1" applyFont="1" applyBorder="1" applyAlignment="1"/>
    <xf numFmtId="0" fontId="10" fillId="0" borderId="0" xfId="0" applyFont="1"/>
    <xf numFmtId="0" fontId="10" fillId="0" borderId="0" xfId="0" applyFont="1" applyBorder="1" applyAlignment="1"/>
    <xf numFmtId="172" fontId="8" fillId="0" borderId="0" xfId="1" applyNumberFormat="1" applyFont="1" applyAlignment="1"/>
    <xf numFmtId="3" fontId="8" fillId="0" borderId="3" xfId="0" applyNumberFormat="1" applyFont="1" applyBorder="1" applyAlignment="1"/>
    <xf numFmtId="3" fontId="10" fillId="0" borderId="0" xfId="0" applyNumberFormat="1" applyFont="1" applyFill="1" applyBorder="1" applyAlignment="1"/>
    <xf numFmtId="0" fontId="8" fillId="0" borderId="0" xfId="0" applyNumberFormat="1" applyFont="1" applyFill="1" applyAlignment="1">
      <alignment horizontal="center"/>
    </xf>
    <xf numFmtId="0" fontId="10" fillId="0" borderId="0" xfId="0" applyNumberFormat="1" applyFont="1" applyFill="1" applyBorder="1" applyAlignment="1"/>
    <xf numFmtId="0" fontId="10" fillId="0" borderId="2" xfId="0" applyNumberFormat="1" applyFont="1" applyFill="1" applyBorder="1" applyAlignment="1"/>
    <xf numFmtId="0" fontId="10" fillId="0" borderId="0" xfId="0" applyFont="1"/>
    <xf numFmtId="0" fontId="10" fillId="0" borderId="0" xfId="0" applyNumberFormat="1" applyFont="1" applyAlignment="1">
      <alignment horizontal="left"/>
    </xf>
    <xf numFmtId="0" fontId="10" fillId="0" borderId="0" xfId="0" applyNumberFormat="1" applyFont="1" applyFill="1" applyAlignment="1">
      <alignment horizontal="right"/>
    </xf>
    <xf numFmtId="0" fontId="10" fillId="0" borderId="0" xfId="0" applyNumberFormat="1" applyFont="1" applyFill="1" applyAlignment="1">
      <alignment horizontal="left"/>
    </xf>
    <xf numFmtId="0" fontId="10" fillId="0" borderId="0" xfId="0" applyFont="1" applyFill="1" applyAlignment="1"/>
    <xf numFmtId="0" fontId="10" fillId="0" borderId="0" xfId="0" applyFont="1" applyFill="1"/>
    <xf numFmtId="0" fontId="10" fillId="0" borderId="2" xfId="0" applyFont="1" applyFill="1" applyBorder="1" applyAlignment="1"/>
    <xf numFmtId="0" fontId="10" fillId="0" borderId="2" xfId="0" applyFont="1" applyBorder="1"/>
    <xf numFmtId="0" fontId="10" fillId="0" borderId="2" xfId="0" applyFont="1" applyFill="1" applyBorder="1"/>
    <xf numFmtId="3" fontId="10" fillId="0" borderId="2" xfId="0" applyNumberFormat="1" applyFont="1" applyFill="1" applyBorder="1" applyAlignment="1"/>
    <xf numFmtId="0" fontId="10" fillId="0" borderId="2" xfId="0" applyFont="1" applyBorder="1" applyAlignment="1"/>
    <xf numFmtId="0" fontId="10" fillId="0" borderId="0" xfId="0" applyFont="1" applyBorder="1" applyAlignment="1"/>
    <xf numFmtId="0" fontId="10" fillId="0" borderId="0" xfId="0" applyFont="1" applyFill="1" applyAlignment="1">
      <alignment horizontal="left"/>
    </xf>
    <xf numFmtId="0" fontId="10" fillId="0" borderId="0" xfId="0" applyFont="1" applyAlignment="1">
      <alignment horizontal="left"/>
    </xf>
    <xf numFmtId="3" fontId="10" fillId="0" borderId="2" xfId="0" applyNumberFormat="1" applyFont="1" applyBorder="1" applyAlignment="1">
      <alignment horizontal="right"/>
    </xf>
    <xf numFmtId="0" fontId="8" fillId="0" borderId="2" xfId="0" applyFont="1" applyBorder="1" applyAlignment="1">
      <alignment horizontal="left"/>
    </xf>
    <xf numFmtId="0" fontId="8" fillId="0" borderId="0" xfId="0" applyFont="1"/>
    <xf numFmtId="0" fontId="10" fillId="0" borderId="0" xfId="0" applyFont="1" applyAlignment="1">
      <alignment horizontal="right"/>
    </xf>
    <xf numFmtId="166" fontId="8" fillId="0" borderId="0" xfId="0" applyNumberFormat="1" applyFont="1" applyAlignment="1"/>
    <xf numFmtId="0" fontId="10" fillId="0" borderId="0" xfId="0" applyNumberFormat="1" applyFont="1" applyFill="1" applyAlignment="1">
      <alignment horizontal="center"/>
    </xf>
    <xf numFmtId="0" fontId="10" fillId="0" borderId="0" xfId="0" applyNumberFormat="1" applyFont="1" applyBorder="1" applyAlignment="1">
      <alignment horizontal="center"/>
    </xf>
    <xf numFmtId="0" fontId="10" fillId="0" borderId="0" xfId="0" applyNumberFormat="1" applyFont="1" applyBorder="1" applyAlignment="1">
      <alignment horizontal="left"/>
    </xf>
    <xf numFmtId="0" fontId="10" fillId="0" borderId="0" xfId="0" applyFont="1" applyFill="1" applyBorder="1" applyAlignment="1"/>
    <xf numFmtId="3" fontId="19" fillId="0" borderId="0" xfId="0" applyNumberFormat="1" applyFont="1" applyBorder="1" applyAlignment="1">
      <alignment horizontal="right"/>
    </xf>
    <xf numFmtId="0" fontId="10" fillId="0" borderId="0" xfId="0" applyFont="1" applyBorder="1"/>
    <xf numFmtId="3" fontId="19" fillId="0" borderId="2" xfId="0" applyNumberFormat="1" applyFont="1" applyBorder="1" applyAlignment="1">
      <alignment horizontal="right"/>
    </xf>
    <xf numFmtId="0" fontId="8" fillId="0" borderId="0" xfId="0" applyNumberFormat="1" applyFont="1" applyBorder="1" applyAlignment="1"/>
    <xf numFmtId="3" fontId="8" fillId="0" borderId="0" xfId="0" applyNumberFormat="1" applyFont="1" applyBorder="1" applyAlignment="1"/>
    <xf numFmtId="3" fontId="8" fillId="0" borderId="0" xfId="0" quotePrefix="1" applyNumberFormat="1" applyFont="1" applyBorder="1" applyAlignment="1">
      <alignment horizontal="right"/>
    </xf>
    <xf numFmtId="0" fontId="8" fillId="0" borderId="2" xfId="0" applyNumberFormat="1" applyFont="1" applyBorder="1" applyAlignment="1"/>
    <xf numFmtId="0" fontId="10" fillId="0" borderId="0" xfId="0" applyFont="1" applyAlignment="1">
      <alignment horizontal="center"/>
    </xf>
    <xf numFmtId="0" fontId="10" fillId="0" borderId="0" xfId="0" applyFont="1" applyFill="1" applyAlignment="1">
      <alignment horizontal="center"/>
    </xf>
    <xf numFmtId="0" fontId="10" fillId="0" borderId="4" xfId="0" applyFont="1" applyFill="1" applyBorder="1" applyAlignment="1">
      <alignment horizontal="left"/>
    </xf>
    <xf numFmtId="0" fontId="10" fillId="0" borderId="4" xfId="0" applyNumberFormat="1" applyFont="1" applyBorder="1" applyAlignment="1">
      <alignment horizontal="left"/>
    </xf>
    <xf numFmtId="0" fontId="10" fillId="0" borderId="0" xfId="0" applyFont="1" applyFill="1" applyBorder="1" applyAlignment="1">
      <alignment horizontal="left"/>
    </xf>
    <xf numFmtId="0" fontId="10" fillId="0" borderId="4" xfId="0" applyFont="1" applyBorder="1" applyAlignment="1"/>
    <xf numFmtId="0" fontId="8" fillId="0" borderId="0" xfId="0" applyNumberFormat="1" applyFont="1" applyAlignment="1">
      <alignment horizontal="left"/>
    </xf>
    <xf numFmtId="0" fontId="14" fillId="0" borderId="0" xfId="0" applyNumberFormat="1" applyFont="1" applyFill="1" applyAlignment="1">
      <alignment horizontal="center"/>
    </xf>
    <xf numFmtId="0" fontId="10" fillId="0" borderId="0" xfId="0" applyFont="1" applyFill="1" applyAlignment="1">
      <alignment horizontal="right"/>
    </xf>
    <xf numFmtId="0" fontId="10" fillId="0" borderId="0" xfId="0" applyFont="1" applyFill="1" applyBorder="1"/>
    <xf numFmtId="0" fontId="8" fillId="0" borderId="3" xfId="0" applyFont="1" applyBorder="1" applyAlignment="1"/>
    <xf numFmtId="0" fontId="10" fillId="0" borderId="3" xfId="0" applyFont="1" applyBorder="1"/>
    <xf numFmtId="3" fontId="10" fillId="0" borderId="4" xfId="0" applyNumberFormat="1" applyFont="1" applyBorder="1" applyAlignment="1"/>
    <xf numFmtId="3" fontId="10" fillId="0" borderId="4" xfId="0" applyNumberFormat="1" applyFont="1" applyBorder="1" applyAlignment="1">
      <alignment horizontal="right"/>
    </xf>
    <xf numFmtId="3" fontId="10" fillId="0" borderId="4" xfId="0" applyNumberFormat="1" applyFont="1" applyFill="1" applyBorder="1" applyAlignment="1"/>
    <xf numFmtId="169" fontId="8" fillId="0" borderId="3" xfId="0" applyNumberFormat="1" applyFont="1" applyBorder="1" applyAlignment="1">
      <alignment horizontal="center"/>
    </xf>
    <xf numFmtId="0" fontId="10" fillId="0" borderId="0" xfId="0" applyFont="1" applyFill="1" applyBorder="1" applyAlignment="1">
      <alignment horizontal="center" wrapText="1"/>
    </xf>
    <xf numFmtId="0" fontId="10" fillId="3" borderId="0" xfId="0" applyFont="1" applyFill="1" applyBorder="1" applyAlignment="1"/>
    <xf numFmtId="0" fontId="10" fillId="3" borderId="0" xfId="0" applyFont="1" applyFill="1" applyBorder="1"/>
    <xf numFmtId="0" fontId="10" fillId="0" borderId="3" xfId="0" applyFont="1" applyFill="1" applyBorder="1" applyAlignment="1"/>
    <xf numFmtId="0" fontId="24" fillId="0" borderId="0" xfId="0" applyFont="1" applyFill="1" applyBorder="1" applyAlignment="1">
      <alignment horizontal="center"/>
    </xf>
    <xf numFmtId="0" fontId="25" fillId="0" borderId="0" xfId="0" applyFont="1" applyFill="1" applyBorder="1" applyAlignment="1"/>
    <xf numFmtId="0" fontId="26" fillId="3" borderId="0" xfId="0" applyFont="1" applyFill="1" applyAlignment="1">
      <alignment horizontal="left"/>
    </xf>
    <xf numFmtId="0" fontId="26" fillId="3" borderId="0" xfId="0" applyFont="1" applyFill="1" applyAlignment="1"/>
    <xf numFmtId="0" fontId="21" fillId="3" borderId="0" xfId="0" applyNumberFormat="1" applyFont="1" applyFill="1" applyAlignment="1">
      <alignment horizontal="left"/>
    </xf>
    <xf numFmtId="0" fontId="10" fillId="3" borderId="0" xfId="0" applyFont="1" applyFill="1" applyAlignment="1"/>
    <xf numFmtId="0" fontId="10" fillId="3" borderId="0" xfId="0" applyFont="1" applyFill="1"/>
    <xf numFmtId="0" fontId="10" fillId="3" borderId="0" xfId="0" applyFont="1" applyFill="1" applyBorder="1" applyAlignment="1">
      <alignment horizontal="center" wrapText="1"/>
    </xf>
    <xf numFmtId="0" fontId="10" fillId="0" borderId="0" xfId="0" applyNumberFormat="1" applyFont="1" applyBorder="1"/>
    <xf numFmtId="0" fontId="8" fillId="0" borderId="0" xfId="0" applyFont="1" applyBorder="1" applyAlignment="1"/>
    <xf numFmtId="0" fontId="20" fillId="0" borderId="0" xfId="0" applyFont="1" applyAlignment="1"/>
    <xf numFmtId="168" fontId="8" fillId="0" borderId="0" xfId="0" applyNumberFormat="1" applyFont="1" applyBorder="1" applyAlignment="1">
      <alignment horizontal="left"/>
    </xf>
    <xf numFmtId="173" fontId="10" fillId="0" borderId="0" xfId="1" applyNumberFormat="1" applyFont="1" applyFill="1" applyAlignment="1">
      <alignment horizontal="right"/>
    </xf>
    <xf numFmtId="3" fontId="8" fillId="0" borderId="2" xfId="0" applyNumberFormat="1" applyFont="1" applyBorder="1"/>
    <xf numFmtId="37" fontId="20" fillId="0" borderId="0" xfId="0" applyNumberFormat="1" applyFont="1" applyBorder="1" applyAlignment="1">
      <alignment horizontal="left"/>
    </xf>
    <xf numFmtId="0" fontId="8" fillId="0" borderId="0" xfId="0" applyFont="1" applyFill="1" applyBorder="1"/>
    <xf numFmtId="0" fontId="9" fillId="0" borderId="0" xfId="0" applyFont="1"/>
    <xf numFmtId="0" fontId="27" fillId="0" borderId="5" xfId="0" applyNumberFormat="1" applyFont="1" applyBorder="1" applyAlignment="1">
      <alignment horizontal="center"/>
    </xf>
    <xf numFmtId="0" fontId="18" fillId="0" borderId="5" xfId="0" applyFont="1" applyFill="1" applyBorder="1" applyAlignment="1"/>
    <xf numFmtId="0" fontId="18" fillId="0" borderId="6" xfId="0" applyNumberFormat="1" applyFont="1" applyBorder="1" applyAlignment="1">
      <alignment horizontal="center"/>
    </xf>
    <xf numFmtId="164" fontId="10" fillId="0" borderId="0" xfId="4" applyNumberFormat="1" applyFont="1"/>
    <xf numFmtId="3" fontId="19" fillId="0" borderId="0" xfId="0" applyNumberFormat="1" applyFont="1" applyFill="1" applyAlignment="1">
      <alignment horizontal="right"/>
    </xf>
    <xf numFmtId="0" fontId="10" fillId="0" borderId="4" xfId="0" applyNumberFormat="1" applyFont="1" applyFill="1" applyBorder="1" applyAlignment="1">
      <alignment horizontal="left"/>
    </xf>
    <xf numFmtId="0" fontId="10" fillId="0" borderId="0" xfId="0" applyNumberFormat="1" applyFont="1" applyFill="1" applyAlignment="1">
      <alignment horizontal="left"/>
    </xf>
    <xf numFmtId="0" fontId="10" fillId="0" borderId="0" xfId="0" applyNumberFormat="1" applyFont="1" applyBorder="1" applyAlignment="1">
      <alignment horizontal="left"/>
    </xf>
    <xf numFmtId="3" fontId="10" fillId="0" borderId="0" xfId="0" applyNumberFormat="1" applyFont="1" applyAlignment="1">
      <alignment horizontal="left"/>
    </xf>
    <xf numFmtId="164" fontId="10" fillId="0" borderId="0" xfId="4" applyNumberFormat="1" applyFont="1" applyFill="1" applyAlignment="1"/>
    <xf numFmtId="0" fontId="10" fillId="0" borderId="4" xfId="0" applyNumberFormat="1" applyFont="1" applyBorder="1" applyAlignment="1">
      <alignment horizontal="center"/>
    </xf>
    <xf numFmtId="0" fontId="10" fillId="0" borderId="4" xfId="0" applyNumberFormat="1" applyFont="1" applyBorder="1" applyAlignment="1">
      <alignment horizontal="left"/>
    </xf>
    <xf numFmtId="0" fontId="10" fillId="0" borderId="4" xfId="0" applyNumberFormat="1" applyFont="1" applyBorder="1" applyAlignment="1"/>
    <xf numFmtId="0" fontId="12" fillId="0" borderId="0" xfId="0" applyFont="1" applyFill="1" applyAlignment="1">
      <alignment horizontal="center"/>
    </xf>
    <xf numFmtId="0" fontId="21" fillId="3" borderId="0" xfId="0" applyNumberFormat="1" applyFont="1" applyFill="1" applyAlignment="1">
      <alignment horizontal="center"/>
    </xf>
    <xf numFmtId="0" fontId="10" fillId="0" borderId="0" xfId="0" applyNumberFormat="1" applyFont="1" applyFill="1" applyBorder="1" applyAlignment="1">
      <alignment horizontal="center"/>
    </xf>
    <xf numFmtId="0" fontId="22" fillId="0" borderId="0" xfId="0" applyFont="1" applyBorder="1" applyAlignment="1">
      <alignment horizontal="center"/>
    </xf>
    <xf numFmtId="0" fontId="10" fillId="0" borderId="4" xfId="0" applyFont="1" applyFill="1" applyBorder="1" applyAlignment="1"/>
    <xf numFmtId="0" fontId="12" fillId="0" borderId="0" xfId="0" applyFont="1" applyFill="1" applyBorder="1" applyAlignment="1">
      <alignment horizontal="center"/>
    </xf>
    <xf numFmtId="0" fontId="12" fillId="0" borderId="2" xfId="0" applyFont="1" applyFill="1" applyBorder="1" applyAlignment="1"/>
    <xf numFmtId="0" fontId="12" fillId="0" borderId="4" xfId="0" applyFont="1" applyFill="1" applyBorder="1" applyAlignment="1"/>
    <xf numFmtId="0" fontId="12" fillId="0" borderId="0" xfId="0" applyFont="1" applyFill="1" applyAlignment="1">
      <alignment horizontal="left"/>
    </xf>
    <xf numFmtId="10" fontId="10" fillId="0" borderId="0" xfId="1" applyNumberFormat="1" applyFont="1" applyFill="1" applyAlignment="1"/>
    <xf numFmtId="0" fontId="14" fillId="0" borderId="0" xfId="0" applyNumberFormat="1" applyFont="1" applyFill="1" applyBorder="1" applyAlignment="1">
      <alignment horizontal="center"/>
    </xf>
    <xf numFmtId="0" fontId="0" fillId="4" borderId="0" xfId="0" applyFill="1"/>
    <xf numFmtId="0" fontId="30" fillId="0" borderId="0" xfId="0" applyFont="1"/>
    <xf numFmtId="0" fontId="0" fillId="0" borderId="0" xfId="0" applyAlignment="1">
      <alignment horizontal="center"/>
    </xf>
    <xf numFmtId="0" fontId="0" fillId="0" borderId="0" xfId="0" applyAlignment="1">
      <alignment horizontal="left" wrapText="1"/>
    </xf>
    <xf numFmtId="0" fontId="0" fillId="0" borderId="0" xfId="0" applyFont="1" applyFill="1"/>
    <xf numFmtId="0" fontId="33" fillId="0" borderId="0" xfId="0" applyFont="1" applyAlignment="1">
      <alignment horizontal="left"/>
    </xf>
    <xf numFmtId="0" fontId="33" fillId="0" borderId="0" xfId="0" applyFont="1"/>
    <xf numFmtId="0" fontId="34" fillId="0" borderId="0" xfId="0" applyFont="1"/>
    <xf numFmtId="0" fontId="34" fillId="0" borderId="0" xfId="0" applyFont="1" applyBorder="1"/>
    <xf numFmtId="0" fontId="34" fillId="0" borderId="0" xfId="0" applyFont="1" applyFill="1" applyBorder="1"/>
    <xf numFmtId="0" fontId="15" fillId="0" borderId="0" xfId="0" applyFont="1"/>
    <xf numFmtId="0" fontId="10" fillId="0" borderId="0" xfId="0" applyFont="1" applyAlignment="1">
      <alignment horizontal="left"/>
    </xf>
    <xf numFmtId="0" fontId="35" fillId="0" borderId="0" xfId="0" applyFont="1" applyAlignment="1">
      <alignment horizontal="center"/>
    </xf>
    <xf numFmtId="0" fontId="15" fillId="0" borderId="0" xfId="0" applyFont="1" applyFill="1"/>
    <xf numFmtId="0" fontId="10" fillId="0" borderId="4" xfId="0" applyFont="1" applyBorder="1" applyAlignment="1"/>
    <xf numFmtId="0" fontId="8" fillId="0" borderId="0" xfId="0" applyFont="1" applyFill="1" applyBorder="1" applyAlignment="1"/>
    <xf numFmtId="0" fontId="8" fillId="0" borderId="0" xfId="0" applyFont="1" applyFill="1" applyBorder="1" applyAlignment="1">
      <alignment horizontal="center" wrapText="1"/>
    </xf>
    <xf numFmtId="0" fontId="8" fillId="0" borderId="0" xfId="0" applyFont="1" applyFill="1" applyBorder="1" applyAlignment="1">
      <alignment horizontal="center" wrapText="1"/>
    </xf>
    <xf numFmtId="0" fontId="8" fillId="0" borderId="0" xfId="0" applyFont="1" applyFill="1"/>
    <xf numFmtId="0" fontId="10" fillId="0" borderId="0" xfId="0" applyFont="1" applyAlignment="1">
      <alignment wrapText="1"/>
    </xf>
    <xf numFmtId="0" fontId="10" fillId="0" borderId="4" xfId="0" applyFont="1" applyBorder="1"/>
    <xf numFmtId="10" fontId="10" fillId="0" borderId="0" xfId="1" applyNumberFormat="1" applyFont="1" applyFill="1"/>
    <xf numFmtId="43" fontId="0" fillId="0" borderId="0" xfId="0" applyNumberFormat="1"/>
    <xf numFmtId="0" fontId="0" fillId="0" borderId="0" xfId="0" applyBorder="1"/>
    <xf numFmtId="0" fontId="7" fillId="0" borderId="0" xfId="0" applyFont="1" applyAlignment="1">
      <alignment horizontal="left"/>
    </xf>
    <xf numFmtId="0" fontId="8" fillId="0" borderId="0" xfId="0" applyNumberFormat="1" applyFont="1" applyFill="1" applyBorder="1" applyAlignment="1">
      <alignment horizontal="left"/>
    </xf>
    <xf numFmtId="0" fontId="8" fillId="0" borderId="0" xfId="0" applyFont="1" applyBorder="1" applyAlignment="1">
      <alignment horizontal="left"/>
    </xf>
    <xf numFmtId="164" fontId="8" fillId="0" borderId="0" xfId="4" applyNumberFormat="1" applyFont="1" applyFill="1" applyAlignment="1"/>
    <xf numFmtId="10" fontId="16" fillId="0" borderId="0" xfId="0" applyNumberFormat="1" applyFont="1" applyFill="1"/>
    <xf numFmtId="0" fontId="0" fillId="0" borderId="0" xfId="0" applyNumberFormat="1" applyFont="1" applyFill="1" applyBorder="1" applyAlignment="1">
      <alignment horizontal="left"/>
    </xf>
    <xf numFmtId="0" fontId="34" fillId="0" borderId="7" xfId="0" applyFont="1" applyBorder="1"/>
    <xf numFmtId="0" fontId="34" fillId="0" borderId="8" xfId="0" applyFont="1" applyBorder="1"/>
    <xf numFmtId="0" fontId="34" fillId="0" borderId="0" xfId="0" applyFont="1" applyFill="1" applyBorder="1" applyAlignment="1">
      <alignment horizontal="center"/>
    </xf>
    <xf numFmtId="0" fontId="34" fillId="0" borderId="7" xfId="0" applyFont="1" applyFill="1" applyBorder="1" applyAlignment="1">
      <alignment horizontal="center"/>
    </xf>
    <xf numFmtId="3" fontId="8" fillId="0" borderId="0" xfId="0" applyNumberFormat="1" applyFont="1" applyAlignment="1">
      <alignment horizontal="left"/>
    </xf>
    <xf numFmtId="3" fontId="10" fillId="0" borderId="0" xfId="0" applyNumberFormat="1" applyFont="1" applyBorder="1" applyAlignment="1">
      <alignment horizontal="left"/>
    </xf>
    <xf numFmtId="3" fontId="10" fillId="0" borderId="0" xfId="0" applyNumberFormat="1" applyFont="1" applyFill="1" applyAlignment="1">
      <alignment horizontal="left"/>
    </xf>
    <xf numFmtId="0" fontId="10" fillId="0" borderId="0" xfId="0" applyFont="1" applyFill="1" applyBorder="1" applyAlignment="1">
      <alignment horizontal="left"/>
    </xf>
    <xf numFmtId="0" fontId="10" fillId="0" borderId="2" xfId="0" applyFont="1" applyBorder="1" applyAlignment="1">
      <alignment horizontal="left"/>
    </xf>
    <xf numFmtId="0" fontId="10" fillId="0" borderId="4" xfId="0" applyFont="1" applyBorder="1" applyAlignment="1">
      <alignment horizontal="left"/>
    </xf>
    <xf numFmtId="0" fontId="8" fillId="0" borderId="0" xfId="0" applyFont="1" applyBorder="1" applyAlignment="1">
      <alignment horizontal="left"/>
    </xf>
    <xf numFmtId="3" fontId="8" fillId="0" borderId="3" xfId="0" applyNumberFormat="1" applyFont="1" applyBorder="1" applyAlignment="1">
      <alignment horizontal="left"/>
    </xf>
    <xf numFmtId="0" fontId="34" fillId="0" borderId="9" xfId="0" applyFont="1" applyBorder="1"/>
    <xf numFmtId="0" fontId="34" fillId="0" borderId="10" xfId="0" applyFont="1" applyBorder="1" applyAlignment="1">
      <alignment horizontal="center"/>
    </xf>
    <xf numFmtId="0" fontId="37" fillId="0" borderId="9" xfId="0" applyFont="1" applyBorder="1" applyAlignment="1">
      <alignment horizontal="center"/>
    </xf>
    <xf numFmtId="0" fontId="37" fillId="0" borderId="10" xfId="0" applyFont="1" applyBorder="1" applyAlignment="1">
      <alignment horizontal="center"/>
    </xf>
    <xf numFmtId="0" fontId="37" fillId="0" borderId="11" xfId="0" applyFont="1" applyBorder="1" applyAlignment="1">
      <alignment horizontal="center"/>
    </xf>
    <xf numFmtId="0" fontId="34" fillId="0" borderId="0" xfId="0" applyFont="1" applyBorder="1" applyAlignment="1">
      <alignment horizontal="center"/>
    </xf>
    <xf numFmtId="164" fontId="34" fillId="0" borderId="7" xfId="4" applyNumberFormat="1" applyFont="1" applyBorder="1" applyAlignment="1">
      <alignment horizontal="center"/>
    </xf>
    <xf numFmtId="0" fontId="34" fillId="0" borderId="7" xfId="0" applyFont="1" applyBorder="1" applyAlignment="1">
      <alignment horizontal="center"/>
    </xf>
    <xf numFmtId="164" fontId="34" fillId="0" borderId="7" xfId="4" applyNumberFormat="1" applyFont="1" applyBorder="1"/>
    <xf numFmtId="164" fontId="34" fillId="0" borderId="8" xfId="4" applyNumberFormat="1" applyFont="1" applyBorder="1"/>
    <xf numFmtId="164" fontId="34" fillId="0" borderId="0" xfId="4" applyNumberFormat="1" applyFont="1" applyBorder="1"/>
    <xf numFmtId="0" fontId="37" fillId="0" borderId="12" xfId="0" applyFont="1" applyBorder="1" applyAlignment="1">
      <alignment horizontal="center"/>
    </xf>
    <xf numFmtId="0" fontId="34" fillId="0" borderId="13" xfId="0" applyFont="1" applyBorder="1" applyAlignment="1">
      <alignment horizontal="center"/>
    </xf>
    <xf numFmtId="164" fontId="34" fillId="0" borderId="0" xfId="0" applyNumberFormat="1" applyFont="1" applyBorder="1"/>
    <xf numFmtId="167" fontId="34" fillId="0" borderId="7" xfId="0" applyNumberFormat="1" applyFont="1" applyBorder="1"/>
    <xf numFmtId="164" fontId="34" fillId="0" borderId="8" xfId="0" applyNumberFormat="1" applyFont="1" applyBorder="1"/>
    <xf numFmtId="164" fontId="37" fillId="0" borderId="0" xfId="0" applyNumberFormat="1" applyFont="1" applyBorder="1"/>
    <xf numFmtId="164" fontId="37" fillId="0" borderId="7" xfId="4" applyNumberFormat="1" applyFont="1" applyBorder="1"/>
    <xf numFmtId="164" fontId="37" fillId="0" borderId="14" xfId="0" applyNumberFormat="1" applyFont="1" applyBorder="1"/>
    <xf numFmtId="164" fontId="37" fillId="0" borderId="1" xfId="0" applyNumberFormat="1" applyFont="1" applyBorder="1"/>
    <xf numFmtId="164" fontId="37" fillId="0" borderId="15" xfId="4" applyNumberFormat="1" applyFont="1" applyBorder="1"/>
    <xf numFmtId="0" fontId="34" fillId="0" borderId="0" xfId="0" applyFont="1" applyAlignment="1">
      <alignment horizontal="center"/>
    </xf>
    <xf numFmtId="164" fontId="34" fillId="0" borderId="0" xfId="4" applyNumberFormat="1" applyFont="1"/>
    <xf numFmtId="167" fontId="34" fillId="0" borderId="0" xfId="2" applyNumberFormat="1" applyFont="1"/>
    <xf numFmtId="0" fontId="37" fillId="0" borderId="12" xfId="0" applyFont="1" applyFill="1" applyBorder="1" applyAlignment="1">
      <alignment horizontal="center"/>
    </xf>
    <xf numFmtId="167" fontId="34" fillId="0" borderId="13" xfId="2" applyNumberFormat="1" applyFont="1" applyBorder="1"/>
    <xf numFmtId="0" fontId="34" fillId="0" borderId="8" xfId="0" applyFont="1" applyFill="1" applyBorder="1"/>
    <xf numFmtId="164" fontId="34" fillId="0" borderId="0" xfId="4" applyNumberFormat="1" applyFont="1" applyFill="1" applyBorder="1"/>
    <xf numFmtId="164" fontId="34" fillId="0" borderId="7" xfId="4" applyNumberFormat="1" applyFont="1" applyFill="1" applyBorder="1"/>
    <xf numFmtId="37" fontId="2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4" fillId="0" borderId="11" xfId="0" applyFont="1" applyBorder="1"/>
    <xf numFmtId="0" fontId="40" fillId="3" borderId="0" xfId="0" applyFont="1" applyFill="1"/>
    <xf numFmtId="0" fontId="27" fillId="0" borderId="0" xfId="0" applyNumberFormat="1" applyFont="1" applyFill="1" applyBorder="1" applyAlignment="1">
      <alignment horizontal="center"/>
    </xf>
    <xf numFmtId="3" fontId="10" fillId="0" borderId="0" xfId="0" applyNumberFormat="1" applyFont="1" applyAlignment="1">
      <alignment horizontal="center"/>
    </xf>
    <xf numFmtId="0" fontId="8" fillId="5" borderId="1" xfId="0" applyFont="1" applyFill="1" applyBorder="1" applyAlignment="1"/>
    <xf numFmtId="0" fontId="21" fillId="5" borderId="1" xfId="0" applyNumberFormat="1" applyFont="1" applyFill="1" applyBorder="1" applyAlignment="1">
      <alignment horizontal="center"/>
    </xf>
    <xf numFmtId="0" fontId="8" fillId="5" borderId="15" xfId="0" applyFont="1" applyFill="1" applyBorder="1" applyAlignment="1">
      <alignment horizontal="center" wrapText="1"/>
    </xf>
    <xf numFmtId="0" fontId="10" fillId="0" borderId="0" xfId="0" applyFont="1" applyFill="1"/>
    <xf numFmtId="0" fontId="0" fillId="0" borderId="0" xfId="0" applyFill="1" applyAlignment="1">
      <alignment wrapText="1"/>
    </xf>
    <xf numFmtId="0" fontId="9" fillId="0" borderId="0" xfId="0" applyFont="1" applyFill="1"/>
    <xf numFmtId="0" fontId="7" fillId="0" borderId="0" xfId="0" applyFont="1" applyAlignment="1"/>
    <xf numFmtId="0" fontId="0" fillId="0" borderId="0" xfId="0" applyAlignment="1">
      <alignment horizontal="left"/>
    </xf>
    <xf numFmtId="0" fontId="0" fillId="0" borderId="0" xfId="0" applyFont="1" applyFill="1" applyAlignment="1"/>
    <xf numFmtId="0" fontId="0" fillId="0" borderId="0" xfId="0" applyFont="1"/>
    <xf numFmtId="0" fontId="10" fillId="0" borderId="4" xfId="0" applyNumberFormat="1" applyFont="1" applyFill="1" applyBorder="1" applyAlignment="1">
      <alignment horizontal="left"/>
    </xf>
    <xf numFmtId="164" fontId="0" fillId="0" borderId="0" xfId="4" applyNumberFormat="1" applyFont="1"/>
    <xf numFmtId="172" fontId="0" fillId="0" borderId="0" xfId="1" applyNumberFormat="1" applyFont="1"/>
    <xf numFmtId="3" fontId="36" fillId="0" borderId="0" xfId="0" applyNumberFormat="1" applyFont="1"/>
    <xf numFmtId="0" fontId="34" fillId="4" borderId="8" xfId="0" applyFont="1" applyFill="1" applyBorder="1" applyAlignment="1">
      <alignment horizontal="center"/>
    </xf>
    <xf numFmtId="164" fontId="34" fillId="4" borderId="8" xfId="4" applyNumberFormat="1" applyFont="1" applyFill="1" applyBorder="1"/>
    <xf numFmtId="164" fontId="0" fillId="0" borderId="0" xfId="4" applyNumberFormat="1" applyFont="1" applyFill="1" applyBorder="1" applyAlignment="1"/>
    <xf numFmtId="0" fontId="7" fillId="0" borderId="0" xfId="0" applyFont="1" applyFill="1" applyAlignment="1">
      <alignment horizontal="center"/>
    </xf>
    <xf numFmtId="0" fontId="34" fillId="0" borderId="10" xfId="0" applyFont="1" applyBorder="1"/>
    <xf numFmtId="0" fontId="30" fillId="0" borderId="0" xfId="0" applyFont="1" applyBorder="1"/>
    <xf numFmtId="0" fontId="0" fillId="0" borderId="0" xfId="0" applyFill="1" applyAlignment="1"/>
    <xf numFmtId="0" fontId="41" fillId="0" borderId="0" xfId="0" applyFont="1" applyFill="1" applyBorder="1"/>
    <xf numFmtId="0" fontId="10" fillId="0" borderId="2" xfId="0" applyFont="1" applyFill="1" applyBorder="1" applyAlignment="1"/>
    <xf numFmtId="0" fontId="0" fillId="0" borderId="0" xfId="0" applyBorder="1" applyAlignment="1">
      <alignment horizontal="center"/>
    </xf>
    <xf numFmtId="0" fontId="0" fillId="0" borderId="7" xfId="0" applyBorder="1" applyAlignment="1">
      <alignment horizontal="center"/>
    </xf>
    <xf numFmtId="164" fontId="0" fillId="0" borderId="0" xfId="4" applyNumberFormat="1" applyFont="1" applyFill="1" applyAlignment="1"/>
    <xf numFmtId="0" fontId="0" fillId="0" borderId="0" xfId="0" applyFont="1" applyFill="1"/>
    <xf numFmtId="0" fontId="10" fillId="0" borderId="2" xfId="0" applyFont="1" applyFill="1" applyBorder="1" applyAlignment="1">
      <alignment horizontal="left"/>
    </xf>
    <xf numFmtId="164" fontId="10" fillId="0" borderId="0" xfId="4" applyNumberFormat="1" applyFont="1" applyFill="1"/>
    <xf numFmtId="0" fontId="28" fillId="0" borderId="0" xfId="0" applyNumberFormat="1" applyFont="1" applyFill="1"/>
    <xf numFmtId="0" fontId="15" fillId="0" borderId="0" xfId="0" applyFont="1" applyFill="1" applyAlignment="1"/>
    <xf numFmtId="0" fontId="34" fillId="0" borderId="9" xfId="0" applyFont="1" applyFill="1" applyBorder="1"/>
    <xf numFmtId="0" fontId="7" fillId="0" borderId="0" xfId="0" applyFont="1" applyFill="1"/>
    <xf numFmtId="0" fontId="0" fillId="0" borderId="0" xfId="0" applyFont="1" applyFill="1" applyBorder="1"/>
    <xf numFmtId="0" fontId="14" fillId="0" borderId="0" xfId="0" applyFont="1" applyFill="1" applyAlignment="1"/>
    <xf numFmtId="0" fontId="14" fillId="0" borderId="0" xfId="0" applyFont="1" applyFill="1" applyBorder="1" applyAlignment="1"/>
    <xf numFmtId="0" fontId="10" fillId="0" borderId="0" xfId="0" applyFont="1" applyFill="1" applyAlignment="1">
      <alignment wrapText="1"/>
    </xf>
    <xf numFmtId="0" fontId="40" fillId="0" borderId="0" xfId="0" applyFont="1" applyFill="1"/>
    <xf numFmtId="0" fontId="8" fillId="0" borderId="0" xfId="0" applyFont="1" applyFill="1" applyAlignment="1">
      <alignment horizontal="center"/>
    </xf>
    <xf numFmtId="3" fontId="18" fillId="0" borderId="5" xfId="0" applyNumberFormat="1" applyFont="1" applyFill="1" applyBorder="1" applyAlignment="1"/>
    <xf numFmtId="0" fontId="18" fillId="0" borderId="0" xfId="0" applyNumberFormat="1" applyFont="1" applyFill="1" applyBorder="1" applyAlignment="1">
      <alignment horizontal="center"/>
    </xf>
    <xf numFmtId="0" fontId="45" fillId="0" borderId="0" xfId="0" applyFont="1" applyBorder="1"/>
    <xf numFmtId="43" fontId="34" fillId="4" borderId="8" xfId="4" applyNumberFormat="1" applyFont="1" applyFill="1" applyBorder="1"/>
    <xf numFmtId="164" fontId="37" fillId="0" borderId="10" xfId="4" applyNumberFormat="1" applyFont="1" applyBorder="1" applyAlignment="1">
      <alignment horizontal="center"/>
    </xf>
    <xf numFmtId="164" fontId="37" fillId="0" borderId="8" xfId="0" applyNumberFormat="1" applyFont="1" applyBorder="1"/>
    <xf numFmtId="164" fontId="37" fillId="0" borderId="16" xfId="0" applyNumberFormat="1" applyFont="1" applyBorder="1"/>
    <xf numFmtId="167" fontId="0" fillId="0" borderId="0" xfId="0" applyNumberFormat="1"/>
    <xf numFmtId="0" fontId="47" fillId="0" borderId="0" xfId="0" applyFont="1" applyFill="1" applyBorder="1" applyAlignment="1">
      <alignment horizontal="left"/>
    </xf>
    <xf numFmtId="0" fontId="47" fillId="0" borderId="0" xfId="0" applyFont="1" applyFill="1" applyBorder="1" applyAlignment="1">
      <alignment horizontal="center"/>
    </xf>
    <xf numFmtId="0" fontId="47" fillId="0" borderId="7" xfId="0" applyFont="1" applyFill="1" applyBorder="1" applyAlignment="1">
      <alignment horizontal="center"/>
    </xf>
    <xf numFmtId="0" fontId="8" fillId="0" borderId="0" xfId="0" applyNumberFormat="1" applyFont="1" applyFill="1" applyAlignment="1">
      <alignment horizontal="left"/>
    </xf>
    <xf numFmtId="0" fontId="48" fillId="0" borderId="0" xfId="0" applyNumberFormat="1" applyFont="1" applyFill="1" applyAlignment="1">
      <alignment horizontal="left"/>
    </xf>
    <xf numFmtId="0" fontId="34" fillId="0" borderId="8" xfId="0" applyFont="1" applyFill="1" applyBorder="1"/>
    <xf numFmtId="37" fontId="8" fillId="0" borderId="0" xfId="0" applyNumberFormat="1" applyFont="1" applyBorder="1" applyAlignment="1">
      <alignment horizontal="right"/>
    </xf>
    <xf numFmtId="4" fontId="12" fillId="0" borderId="0" xfId="0" applyNumberFormat="1" applyFont="1" applyFill="1" applyAlignment="1">
      <alignment horizontal="right"/>
    </xf>
    <xf numFmtId="3" fontId="12" fillId="0" borderId="0" xfId="0" applyNumberFormat="1" applyFont="1" applyFill="1" applyAlignment="1">
      <alignment horizontal="right"/>
    </xf>
    <xf numFmtId="0" fontId="7" fillId="0" borderId="0" xfId="0" applyFont="1" applyFill="1" applyAlignment="1">
      <alignment horizontal="left"/>
    </xf>
    <xf numFmtId="0" fontId="0" fillId="0" borderId="0" xfId="0" applyFont="1" applyFill="1" applyAlignment="1">
      <alignment wrapText="1"/>
    </xf>
    <xf numFmtId="16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horizontal="center"/>
    </xf>
    <xf numFmtId="0" fontId="0" fillId="0" borderId="0" xfId="0" applyFont="1"/>
    <xf numFmtId="0" fontId="42" fillId="0" borderId="0" xfId="0" applyFont="1" applyFill="1" applyAlignment="1"/>
    <xf numFmtId="164" fontId="0" fillId="0" borderId="0" xfId="4" applyNumberFormat="1" applyFont="1" applyFill="1" applyBorder="1" applyAlignment="1"/>
    <xf numFmtId="0" fontId="0" fillId="0" borderId="0" xfId="0" applyFont="1" applyFill="1" applyAlignment="1">
      <alignment horizontal="center" vertical="top"/>
    </xf>
    <xf numFmtId="0" fontId="34" fillId="0" borderId="0" xfId="0" applyFont="1" applyFill="1" applyAlignment="1">
      <alignment vertical="center" wrapText="1"/>
    </xf>
    <xf numFmtId="0" fontId="10" fillId="0" borderId="0" xfId="0" applyNumberFormat="1" applyFont="1" applyFill="1"/>
    <xf numFmtId="0" fontId="18" fillId="0" borderId="5" xfId="0" applyNumberFormat="1" applyFont="1" applyFill="1" applyBorder="1" applyAlignment="1"/>
    <xf numFmtId="0" fontId="8" fillId="0" borderId="2" xfId="0" applyFont="1" applyFill="1" applyBorder="1" applyAlignment="1"/>
    <xf numFmtId="0" fontId="10" fillId="0" borderId="4" xfId="0" applyFont="1" applyFill="1" applyBorder="1"/>
    <xf numFmtId="0" fontId="10" fillId="0" borderId="2" xfId="0" applyNumberFormat="1" applyFont="1" applyFill="1" applyBorder="1" applyAlignment="1">
      <alignment horizontal="left"/>
    </xf>
    <xf numFmtId="0" fontId="12" fillId="0" borderId="0" xfId="0" applyNumberFormat="1" applyFont="1" applyFill="1" applyAlignment="1"/>
    <xf numFmtId="0" fontId="26" fillId="3" borderId="0" xfId="0" applyNumberFormat="1" applyFont="1" applyFill="1" applyAlignment="1">
      <alignment horizontal="left"/>
    </xf>
    <xf numFmtId="0" fontId="7" fillId="0" borderId="0" xfId="0" applyFont="1"/>
    <xf numFmtId="0" fontId="0" fillId="0" borderId="0" xfId="0" applyFill="1" applyAlignment="1">
      <alignment horizontal="left" wrapText="1"/>
    </xf>
    <xf numFmtId="0" fontId="0" fillId="0" borderId="10" xfId="0" applyBorder="1" applyAlignment="1">
      <alignment horizontal="center"/>
    </xf>
    <xf numFmtId="0" fontId="0" fillId="0" borderId="10" xfId="0" applyBorder="1"/>
    <xf numFmtId="0" fontId="0" fillId="0" borderId="11" xfId="0" applyBorder="1" applyAlignment="1">
      <alignment horizontal="center"/>
    </xf>
    <xf numFmtId="0" fontId="34" fillId="0" borderId="12" xfId="0" applyFont="1" applyBorder="1"/>
    <xf numFmtId="0" fontId="34" fillId="0" borderId="13" xfId="0" applyFont="1" applyBorder="1"/>
    <xf numFmtId="0" fontId="34" fillId="0" borderId="13" xfId="0" applyFont="1" applyFill="1" applyBorder="1" applyAlignment="1">
      <alignment horizontal="center"/>
    </xf>
    <xf numFmtId="0" fontId="34" fillId="0" borderId="14" xfId="0" applyFont="1" applyBorder="1"/>
    <xf numFmtId="2" fontId="34" fillId="4" borderId="8" xfId="0" applyNumberFormat="1" applyFont="1" applyFill="1" applyBorder="1" applyAlignment="1">
      <alignment horizontal="center"/>
    </xf>
    <xf numFmtId="10" fontId="10" fillId="0" borderId="0" xfId="0" applyNumberFormat="1" applyFont="1" applyFill="1"/>
    <xf numFmtId="0" fontId="34" fillId="0" borderId="15" xfId="0" applyFont="1" applyFill="1" applyBorder="1"/>
    <xf numFmtId="0" fontId="49" fillId="0" borderId="0" xfId="0" applyNumberFormat="1" applyFont="1" applyFill="1" applyBorder="1" applyAlignment="1">
      <alignment horizontal="center"/>
    </xf>
    <xf numFmtId="0" fontId="49" fillId="0" borderId="0" xfId="0" applyNumberFormat="1" applyFont="1" applyFill="1" applyBorder="1" applyAlignment="1">
      <alignment horizontal="left"/>
    </xf>
    <xf numFmtId="0" fontId="52" fillId="0" borderId="0" xfId="0" applyFont="1" applyFill="1" applyBorder="1" applyAlignment="1"/>
    <xf numFmtId="0" fontId="53" fillId="0" borderId="0" xfId="0" applyFont="1" applyFill="1" applyBorder="1" applyAlignment="1">
      <alignment horizontal="center"/>
    </xf>
    <xf numFmtId="37" fontId="54" fillId="0" borderId="0" xfId="0" applyNumberFormat="1" applyFont="1" applyFill="1" applyBorder="1" applyAlignment="1">
      <alignment horizontal="left"/>
    </xf>
    <xf numFmtId="0" fontId="55" fillId="0" borderId="0" xfId="0" applyNumberFormat="1" applyFont="1" applyFill="1" applyBorder="1" applyAlignment="1">
      <alignment horizontal="center"/>
    </xf>
    <xf numFmtId="0" fontId="56" fillId="0" borderId="0" xfId="0" applyNumberFormat="1" applyFont="1" applyFill="1" applyAlignment="1">
      <alignment horizontal="center"/>
    </xf>
    <xf numFmtId="0" fontId="57" fillId="0" borderId="0" xfId="0" applyNumberFormat="1" applyFont="1" applyFill="1" applyBorder="1" applyAlignment="1">
      <alignment horizontal="left"/>
    </xf>
    <xf numFmtId="0" fontId="52" fillId="0" borderId="0" xfId="0" applyNumberFormat="1" applyFont="1" applyFill="1" applyBorder="1" applyAlignment="1">
      <alignment horizontal="center"/>
    </xf>
    <xf numFmtId="0" fontId="52" fillId="0" borderId="0" xfId="0" applyNumberFormat="1" applyFont="1" applyFill="1" applyAlignment="1">
      <alignment horizontal="left"/>
    </xf>
    <xf numFmtId="0" fontId="58" fillId="0" borderId="0" xfId="0" applyNumberFormat="1" applyFont="1" applyFill="1" applyAlignment="1">
      <alignment horizontal="left"/>
    </xf>
    <xf numFmtId="0" fontId="52" fillId="0" borderId="0" xfId="0" applyFont="1" applyFill="1" applyAlignment="1">
      <alignment horizontal="left"/>
    </xf>
    <xf numFmtId="37" fontId="18" fillId="0" borderId="0" xfId="0" applyNumberFormat="1" applyFont="1" applyFill="1" applyBorder="1" applyAlignment="1">
      <alignment horizontal="right"/>
    </xf>
    <xf numFmtId="0" fontId="27" fillId="0" borderId="0" xfId="0" applyFont="1" applyFill="1" applyAlignment="1"/>
    <xf numFmtId="37" fontId="27" fillId="0" borderId="0" xfId="0" applyNumberFormat="1" applyFont="1" applyFill="1" applyBorder="1" applyAlignment="1">
      <alignment horizontal="left"/>
    </xf>
    <xf numFmtId="0" fontId="27" fillId="0" borderId="0" xfId="0" applyFont="1" applyFill="1" applyBorder="1" applyAlignment="1">
      <alignment horizontal="left"/>
    </xf>
    <xf numFmtId="0" fontId="0" fillId="0" borderId="0" xfId="0" applyFont="1" applyFill="1" applyAlignment="1">
      <alignment horizontal="left"/>
    </xf>
    <xf numFmtId="0" fontId="7" fillId="0" borderId="0" xfId="0" applyFont="1" applyFill="1" applyAlignment="1"/>
    <xf numFmtId="0" fontId="34" fillId="0" borderId="16" xfId="0" applyFont="1" applyFill="1" applyBorder="1"/>
    <xf numFmtId="0" fontId="37" fillId="0" borderId="9" xfId="0" applyFont="1" applyFill="1" applyBorder="1" applyAlignment="1">
      <alignment horizontal="center" wrapText="1"/>
    </xf>
    <xf numFmtId="0" fontId="37" fillId="0" borderId="11" xfId="0" applyFont="1" applyFill="1" applyBorder="1" applyAlignment="1">
      <alignment horizontal="center" wrapText="1"/>
    </xf>
    <xf numFmtId="167" fontId="34" fillId="0" borderId="8" xfId="0" applyNumberFormat="1" applyFont="1" applyBorder="1"/>
    <xf numFmtId="0" fontId="10" fillId="0" borderId="0" xfId="0" applyNumberFormat="1" applyFont="1" applyFill="1" applyBorder="1" applyAlignment="1">
      <alignment horizontal="left"/>
    </xf>
    <xf numFmtId="164" fontId="10" fillId="0" borderId="4" xfId="4" applyNumberFormat="1" applyFont="1" applyFill="1" applyBorder="1"/>
    <xf numFmtId="3" fontId="8" fillId="0" borderId="4" xfId="0" applyNumberFormat="1" applyFont="1" applyBorder="1" applyAlignment="1"/>
    <xf numFmtId="3" fontId="10" fillId="0" borderId="4" xfId="0" applyNumberFormat="1" applyFont="1" applyFill="1" applyBorder="1" applyAlignment="1">
      <alignment horizontal="left"/>
    </xf>
    <xf numFmtId="0" fontId="8" fillId="0" borderId="0" xfId="0" applyFont="1" applyAlignment="1">
      <alignment horizontal="left"/>
    </xf>
    <xf numFmtId="10" fontId="10" fillId="0" borderId="0" xfId="1" applyNumberFormat="1" applyFont="1" applyFill="1" applyBorder="1"/>
    <xf numFmtId="0" fontId="45" fillId="0" borderId="0" xfId="0" applyFont="1" applyFill="1" applyBorder="1"/>
    <xf numFmtId="0" fontId="46" fillId="0" borderId="0" xfId="0" applyFont="1" applyFill="1" applyBorder="1" applyAlignment="1">
      <alignment horizontal="left"/>
    </xf>
    <xf numFmtId="164" fontId="34" fillId="0" borderId="7" xfId="4" applyNumberFormat="1" applyFont="1" applyFill="1" applyBorder="1" applyAlignment="1">
      <alignment horizontal="center"/>
    </xf>
    <xf numFmtId="0" fontId="0" fillId="0" borderId="0" xfId="0" applyFont="1" applyAlignment="1">
      <alignment horizontal="left"/>
    </xf>
    <xf numFmtId="0" fontId="13" fillId="0" borderId="0" xfId="0" applyFont="1" applyFill="1"/>
    <xf numFmtId="0" fontId="60" fillId="0" borderId="0" xfId="0" applyFont="1" applyFill="1"/>
    <xf numFmtId="0" fontId="39" fillId="0" borderId="0" xfId="0" applyFont="1" applyFill="1"/>
    <xf numFmtId="172" fontId="34" fillId="0" borderId="8" xfId="0" applyNumberFormat="1" applyFont="1" applyBorder="1"/>
    <xf numFmtId="0" fontId="0" fillId="0" borderId="4" xfId="0" applyBorder="1" applyAlignment="1">
      <alignment horizontal="center"/>
    </xf>
    <xf numFmtId="49" fontId="0" fillId="0" borderId="0" xfId="0" applyNumberFormat="1" applyAlignment="1">
      <alignment horizontal="left" indent="1"/>
    </xf>
    <xf numFmtId="0" fontId="44" fillId="0" borderId="0" xfId="0" applyFont="1" applyFill="1" applyBorder="1"/>
    <xf numFmtId="0" fontId="7" fillId="0" borderId="0" xfId="0" applyFont="1" applyFill="1" applyBorder="1" applyAlignment="1">
      <alignment horizontal="center" wrapText="1"/>
    </xf>
    <xf numFmtId="0" fontId="0" fillId="0" borderId="0" xfId="0" applyFont="1" applyFill="1" applyBorder="1" applyAlignment="1">
      <alignment horizontal="center" wrapText="1"/>
    </xf>
    <xf numFmtId="0" fontId="7" fillId="0" borderId="0" xfId="0" applyFont="1" applyFill="1" applyBorder="1" applyAlignment="1">
      <alignment horizontal="center"/>
    </xf>
    <xf numFmtId="0" fontId="61" fillId="0" borderId="0" xfId="0" applyFont="1" applyFill="1" applyBorder="1" applyAlignment="1"/>
    <xf numFmtId="0" fontId="62" fillId="0" borderId="0" xfId="0" applyFont="1" applyFill="1" applyBorder="1" applyAlignment="1">
      <alignment horizontal="center"/>
    </xf>
    <xf numFmtId="0" fontId="61" fillId="0" borderId="0" xfId="0" applyFont="1" applyFill="1" applyAlignment="1"/>
    <xf numFmtId="0" fontId="61" fillId="0" borderId="0" xfId="0" applyNumberFormat="1" applyFont="1" applyFill="1" applyBorder="1" applyAlignment="1">
      <alignment horizontal="center"/>
    </xf>
    <xf numFmtId="0" fontId="27" fillId="0" borderId="0" xfId="0" applyFont="1" applyFill="1" applyBorder="1" applyAlignment="1"/>
    <xf numFmtId="0" fontId="18" fillId="0" borderId="0" xfId="0" applyFont="1" applyFill="1" applyBorder="1" applyAlignment="1">
      <alignment horizontal="center"/>
    </xf>
    <xf numFmtId="3" fontId="8" fillId="0" borderId="0" xfId="0" applyNumberFormat="1" applyFont="1" applyFill="1" applyBorder="1"/>
    <xf numFmtId="0" fontId="8" fillId="0" borderId="0" xfId="0" applyNumberFormat="1" applyFont="1" applyAlignment="1">
      <alignment horizontal="left"/>
    </xf>
    <xf numFmtId="0" fontId="22" fillId="0" borderId="0" xfId="0" applyFont="1" applyFill="1" applyAlignment="1"/>
    <xf numFmtId="3" fontId="10" fillId="0" borderId="0" xfId="0" applyNumberFormat="1" applyFont="1" applyFill="1" applyBorder="1" applyAlignment="1"/>
    <xf numFmtId="0" fontId="8" fillId="0" borderId="0" xfId="0" applyNumberFormat="1" applyFont="1" applyBorder="1" applyAlignment="1">
      <alignment horizontal="center"/>
    </xf>
    <xf numFmtId="0" fontId="8" fillId="0" borderId="0" xfId="0" applyNumberFormat="1" applyFont="1" applyFill="1" applyBorder="1" applyAlignment="1"/>
    <xf numFmtId="3" fontId="8" fillId="0" borderId="0" xfId="0" applyNumberFormat="1" applyFont="1" applyBorder="1" applyAlignment="1"/>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10" fillId="0" borderId="0" xfId="0" applyNumberFormat="1" applyFont="1" applyFill="1" applyBorder="1" applyAlignment="1"/>
    <xf numFmtId="3" fontId="10" fillId="0" borderId="0" xfId="0" applyNumberFormat="1" applyFont="1" applyFill="1" applyBorder="1"/>
    <xf numFmtId="0" fontId="10" fillId="0" borderId="4" xfId="0" applyNumberFormat="1" applyFont="1" applyFill="1" applyBorder="1" applyAlignment="1"/>
    <xf numFmtId="0" fontId="8" fillId="0" borderId="4" xfId="0" applyFont="1" applyFill="1" applyBorder="1" applyAlignment="1"/>
    <xf numFmtId="3" fontId="10" fillId="0" borderId="4" xfId="0" applyNumberFormat="1" applyFont="1" applyFill="1" applyBorder="1" applyAlignment="1"/>
    <xf numFmtId="3" fontId="10" fillId="0" borderId="4" xfId="0" applyNumberFormat="1" applyFont="1" applyFill="1" applyBorder="1"/>
    <xf numFmtId="0" fontId="8" fillId="0" borderId="2" xfId="0" applyFont="1" applyFill="1" applyBorder="1"/>
    <xf numFmtId="168" fontId="10" fillId="0" borderId="0" xfId="0" applyNumberFormat="1" applyFont="1" applyBorder="1" applyAlignment="1">
      <alignment horizontal="left"/>
    </xf>
    <xf numFmtId="0" fontId="8" fillId="0" borderId="0" xfId="0" applyNumberFormat="1" applyFont="1" applyFill="1" applyAlignment="1">
      <alignment horizontal="center"/>
    </xf>
    <xf numFmtId="0" fontId="8" fillId="0" borderId="0" xfId="0" applyNumberFormat="1" applyFont="1" applyFill="1" applyAlignment="1"/>
    <xf numFmtId="3" fontId="10" fillId="0" borderId="0" xfId="0" applyNumberFormat="1" applyFont="1" applyFill="1" applyAlignment="1"/>
    <xf numFmtId="3" fontId="10" fillId="0" borderId="0" xfId="0" applyNumberFormat="1" applyFont="1" applyAlignment="1"/>
    <xf numFmtId="0" fontId="10" fillId="0" borderId="2" xfId="0" applyNumberFormat="1" applyFont="1" applyFill="1" applyBorder="1" applyAlignment="1"/>
    <xf numFmtId="3" fontId="10" fillId="0" borderId="2" xfId="0" applyNumberFormat="1" applyFont="1" applyBorder="1" applyAlignment="1"/>
    <xf numFmtId="3" fontId="10" fillId="0" borderId="2" xfId="0" applyNumberFormat="1" applyFont="1" applyFill="1" applyBorder="1" applyAlignment="1"/>
    <xf numFmtId="0" fontId="10" fillId="0" borderId="0" xfId="0" applyNumberFormat="1" applyFont="1" applyAlignment="1"/>
    <xf numFmtId="0" fontId="8" fillId="0" borderId="3" xfId="0" applyNumberFormat="1" applyFont="1" applyFill="1" applyBorder="1" applyAlignment="1"/>
    <xf numFmtId="3" fontId="10" fillId="0" borderId="3" xfId="0" applyNumberFormat="1" applyFont="1" applyFill="1" applyBorder="1" applyAlignment="1"/>
    <xf numFmtId="0" fontId="8" fillId="0" borderId="3" xfId="0" applyFont="1" applyBorder="1"/>
    <xf numFmtId="0" fontId="10" fillId="0" borderId="0" xfId="0" applyNumberFormat="1" applyFont="1" applyFill="1" applyAlignment="1"/>
    <xf numFmtId="3" fontId="8" fillId="0" borderId="0" xfId="0" applyNumberFormat="1" applyFont="1" applyFill="1" applyAlignment="1"/>
    <xf numFmtId="0" fontId="8" fillId="0" borderId="0" xfId="0" applyNumberFormat="1" applyFont="1" applyFill="1" applyAlignment="1">
      <alignment horizontal="right"/>
    </xf>
    <xf numFmtId="3" fontId="8" fillId="0" borderId="0" xfId="0" applyNumberFormat="1" applyFont="1" applyFill="1" applyBorder="1" applyAlignment="1"/>
    <xf numFmtId="0" fontId="8" fillId="0" borderId="2" xfId="0" applyNumberFormat="1" applyFont="1" applyFill="1" applyBorder="1" applyAlignment="1"/>
    <xf numFmtId="0" fontId="8" fillId="0" borderId="3" xfId="0" applyFont="1" applyFill="1" applyBorder="1"/>
    <xf numFmtId="3" fontId="8" fillId="0" borderId="3" xfId="0" applyNumberFormat="1" applyFont="1" applyFill="1" applyBorder="1" applyAlignment="1"/>
    <xf numFmtId="0" fontId="8" fillId="0" borderId="3" xfId="0" applyFont="1" applyBorder="1" applyAlignment="1">
      <alignment horizontal="left"/>
    </xf>
    <xf numFmtId="0" fontId="8" fillId="0" borderId="0" xfId="0" applyNumberFormat="1" applyFont="1" applyFill="1" applyAlignment="1">
      <alignment horizontal="left"/>
    </xf>
    <xf numFmtId="3" fontId="10" fillId="0" borderId="0" xfId="0" applyNumberFormat="1" applyFont="1" applyFill="1" applyAlignment="1">
      <alignment horizontal="right"/>
    </xf>
    <xf numFmtId="10" fontId="10" fillId="0" borderId="0" xfId="0" applyNumberFormat="1" applyFont="1" applyFill="1" applyAlignment="1">
      <alignment horizontal="right"/>
    </xf>
    <xf numFmtId="0" fontId="8" fillId="0" borderId="2" xfId="0" applyNumberFormat="1" applyFont="1" applyFill="1" applyBorder="1" applyAlignment="1">
      <alignment horizontal="left"/>
    </xf>
    <xf numFmtId="3" fontId="8" fillId="0" borderId="2" xfId="0" applyNumberFormat="1" applyFont="1" applyBorder="1" applyAlignment="1">
      <alignment horizontal="right"/>
    </xf>
    <xf numFmtId="3" fontId="8" fillId="0" borderId="3" xfId="0" applyNumberFormat="1" applyFont="1" applyFill="1" applyBorder="1"/>
    <xf numFmtId="3" fontId="8" fillId="0" borderId="2" xfId="0" applyNumberFormat="1" applyFont="1" applyFill="1" applyBorder="1" applyAlignment="1"/>
    <xf numFmtId="3" fontId="8" fillId="0" borderId="0" xfId="0" applyNumberFormat="1" applyFont="1" applyFill="1" applyAlignment="1">
      <alignment horizontal="right"/>
    </xf>
    <xf numFmtId="0" fontId="8" fillId="0" borderId="3" xfId="0" applyNumberFormat="1" applyFont="1" applyBorder="1" applyAlignment="1">
      <alignment horizontal="left"/>
    </xf>
    <xf numFmtId="0" fontId="8" fillId="0" borderId="3" xfId="0" applyFont="1" applyBorder="1" applyAlignment="1"/>
    <xf numFmtId="3" fontId="8" fillId="0" borderId="3" xfId="0" applyNumberFormat="1" applyFont="1" applyBorder="1" applyAlignment="1"/>
    <xf numFmtId="3" fontId="8" fillId="0" borderId="3" xfId="0" applyNumberFormat="1" applyFont="1" applyBorder="1" applyAlignment="1">
      <alignment horizontal="right"/>
    </xf>
    <xf numFmtId="165" fontId="10" fillId="0" borderId="4" xfId="6" applyFont="1" applyFill="1" applyBorder="1" applyAlignment="1">
      <alignment vertical="center"/>
    </xf>
    <xf numFmtId="3" fontId="10" fillId="0" borderId="4" xfId="0" applyNumberFormat="1" applyFont="1" applyBorder="1" applyAlignment="1"/>
    <xf numFmtId="3" fontId="8" fillId="0" borderId="0" xfId="0" applyNumberFormat="1" applyFont="1" applyAlignment="1"/>
    <xf numFmtId="0" fontId="8" fillId="0" borderId="0" xfId="0" applyNumberFormat="1" applyFont="1" applyAlignment="1"/>
    <xf numFmtId="171" fontId="10" fillId="0" borderId="0" xfId="0" applyNumberFormat="1" applyFont="1" applyAlignment="1"/>
    <xf numFmtId="3" fontId="10" fillId="0" borderId="0" xfId="0" applyNumberFormat="1" applyFont="1" applyAlignment="1">
      <alignment horizontal="left"/>
    </xf>
    <xf numFmtId="0" fontId="10" fillId="0" borderId="4" xfId="0" applyNumberFormat="1" applyFont="1" applyBorder="1" applyAlignment="1"/>
    <xf numFmtId="0" fontId="8" fillId="0" borderId="0" xfId="0" applyNumberFormat="1" applyFont="1" applyBorder="1" applyAlignment="1"/>
    <xf numFmtId="0" fontId="8" fillId="0" borderId="0" xfId="0" applyFont="1" applyBorder="1" applyAlignment="1"/>
    <xf numFmtId="166" fontId="8" fillId="0" borderId="0" xfId="0" applyNumberFormat="1" applyFont="1" applyAlignment="1"/>
    <xf numFmtId="0" fontId="8" fillId="0" borderId="0" xfId="0" applyNumberFormat="1" applyFont="1" applyAlignment="1">
      <alignment horizontal="center"/>
    </xf>
    <xf numFmtId="168" fontId="8" fillId="0" borderId="3" xfId="0" applyNumberFormat="1" applyFont="1" applyBorder="1" applyAlignment="1">
      <alignment horizontal="left"/>
    </xf>
    <xf numFmtId="168" fontId="8" fillId="0" borderId="0" xfId="0" applyNumberFormat="1" applyFont="1" applyBorder="1" applyAlignment="1">
      <alignment horizontal="left"/>
    </xf>
    <xf numFmtId="169" fontId="10" fillId="0" borderId="0" xfId="0" applyNumberFormat="1" applyFont="1" applyAlignment="1">
      <alignment horizontal="center"/>
    </xf>
    <xf numFmtId="0" fontId="10" fillId="0" borderId="0" xfId="0" applyNumberFormat="1" applyFont="1" applyFill="1"/>
    <xf numFmtId="170" fontId="10" fillId="0" borderId="0" xfId="0" applyNumberFormat="1" applyFont="1" applyAlignment="1"/>
    <xf numFmtId="168" fontId="10" fillId="0" borderId="0" xfId="0" applyNumberFormat="1" applyFont="1" applyFill="1" applyAlignment="1">
      <alignment horizontal="left"/>
    </xf>
    <xf numFmtId="0" fontId="10" fillId="0" borderId="0" xfId="0" applyFont="1" applyFill="1" applyAlignment="1">
      <alignment horizontal="center"/>
    </xf>
    <xf numFmtId="0" fontId="10" fillId="0" borderId="0" xfId="0" applyFont="1" applyFill="1"/>
    <xf numFmtId="0" fontId="10" fillId="0" borderId="0" xfId="0" applyFont="1"/>
    <xf numFmtId="10" fontId="10" fillId="0" borderId="0" xfId="1" applyNumberFormat="1" applyFont="1" applyAlignment="1"/>
    <xf numFmtId="169" fontId="10" fillId="0" borderId="0" xfId="0" applyNumberFormat="1" applyFont="1" applyFill="1" applyAlignment="1">
      <alignment horizontal="center"/>
    </xf>
    <xf numFmtId="0" fontId="8" fillId="0" borderId="2" xfId="0" applyNumberFormat="1" applyFont="1" applyBorder="1" applyAlignment="1">
      <alignment horizontal="left"/>
    </xf>
    <xf numFmtId="0" fontId="63" fillId="0" borderId="4" xfId="0" applyFont="1" applyFill="1" applyBorder="1" applyAlignment="1">
      <alignment horizontal="center"/>
    </xf>
    <xf numFmtId="0" fontId="64" fillId="0" borderId="0" xfId="0" applyNumberFormat="1" applyFont="1" applyFill="1" applyBorder="1" applyAlignment="1">
      <alignment horizontal="center"/>
    </xf>
    <xf numFmtId="0" fontId="64" fillId="3" borderId="0" xfId="0" applyNumberFormat="1" applyFont="1" applyFill="1" applyBorder="1" applyAlignment="1">
      <alignment horizontal="center"/>
    </xf>
    <xf numFmtId="3" fontId="0" fillId="0" borderId="0" xfId="0" applyNumberFormat="1"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3" fontId="0" fillId="0" borderId="2" xfId="0" applyNumberFormat="1" applyFont="1" applyBorder="1" applyAlignment="1">
      <alignment horizontal="center"/>
    </xf>
    <xf numFmtId="3" fontId="0" fillId="0" borderId="3" xfId="0" applyNumberFormat="1" applyFont="1" applyFill="1" applyBorder="1" applyAlignment="1">
      <alignment horizontal="center"/>
    </xf>
    <xf numFmtId="3" fontId="0" fillId="0" borderId="0" xfId="0" applyNumberFormat="1" applyFont="1" applyFill="1" applyAlignment="1">
      <alignment horizontal="center"/>
    </xf>
    <xf numFmtId="0" fontId="17" fillId="0" borderId="0" xfId="0" applyFont="1" applyFill="1" applyBorder="1" applyAlignment="1">
      <alignment horizontal="center"/>
    </xf>
    <xf numFmtId="0" fontId="0" fillId="0" borderId="0" xfId="0" applyFont="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3" fontId="0" fillId="0" borderId="0" xfId="0" applyNumberFormat="1" applyFont="1" applyFill="1" applyAlignment="1">
      <alignment horizontal="center"/>
    </xf>
    <xf numFmtId="0" fontId="0" fillId="0" borderId="2" xfId="0" applyFont="1" applyFill="1" applyBorder="1" applyAlignment="1">
      <alignment horizontal="center"/>
    </xf>
    <xf numFmtId="0" fontId="0" fillId="0" borderId="4" xfId="0" applyFont="1" applyFill="1" applyBorder="1" applyAlignment="1">
      <alignment horizontal="center"/>
    </xf>
    <xf numFmtId="0" fontId="0" fillId="0" borderId="0" xfId="0" applyFont="1" applyFill="1" applyBorder="1" applyAlignment="1">
      <alignment horizontal="center"/>
    </xf>
    <xf numFmtId="3" fontId="0" fillId="0" borderId="2" xfId="0" applyNumberFormat="1" applyFont="1" applyFill="1" applyBorder="1" applyAlignment="1">
      <alignment horizontal="center"/>
    </xf>
    <xf numFmtId="3" fontId="0" fillId="0" borderId="4" xfId="0" applyNumberFormat="1" applyFont="1" applyFill="1" applyBorder="1" applyAlignment="1">
      <alignment horizontal="center"/>
    </xf>
    <xf numFmtId="3" fontId="0" fillId="0" borderId="0" xfId="0" applyNumberFormat="1" applyFont="1" applyFill="1" applyBorder="1" applyAlignment="1">
      <alignment horizontal="center"/>
    </xf>
    <xf numFmtId="0" fontId="7" fillId="0" borderId="3" xfId="0" applyFont="1" applyFill="1" applyBorder="1" applyAlignment="1">
      <alignment horizontal="center"/>
    </xf>
    <xf numFmtId="0" fontId="7" fillId="0" borderId="3" xfId="0" applyFont="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0" fontId="0" fillId="0" borderId="0" xfId="0" applyNumberFormat="1" applyFont="1" applyAlignment="1">
      <alignment horizontal="center"/>
    </xf>
    <xf numFmtId="0" fontId="9" fillId="0" borderId="0" xfId="0" applyFont="1" applyFill="1" applyAlignment="1">
      <alignment horizontal="center"/>
    </xf>
    <xf numFmtId="0" fontId="0" fillId="0" borderId="4" xfId="0" applyNumberFormat="1" applyFont="1" applyFill="1" applyBorder="1" applyAlignment="1">
      <alignment horizontal="center"/>
    </xf>
    <xf numFmtId="0" fontId="0" fillId="0" borderId="0" xfId="0" applyNumberFormat="1" applyFont="1" applyFill="1" applyAlignment="1">
      <alignment horizontal="center"/>
    </xf>
    <xf numFmtId="0" fontId="7" fillId="0" borderId="2" xfId="0" applyNumberFormat="1" applyFont="1" applyBorder="1" applyAlignment="1">
      <alignment horizontal="center"/>
    </xf>
    <xf numFmtId="0" fontId="0" fillId="0" borderId="0" xfId="0" applyNumberFormat="1" applyFont="1" applyAlignment="1">
      <alignment horizontal="center"/>
    </xf>
    <xf numFmtId="0" fontId="7" fillId="0" borderId="2" xfId="0" applyFont="1" applyBorder="1" applyAlignment="1">
      <alignment horizontal="center"/>
    </xf>
    <xf numFmtId="0" fontId="7" fillId="0" borderId="0" xfId="0" applyFont="1" applyBorder="1" applyAlignment="1">
      <alignment horizontal="center"/>
    </xf>
    <xf numFmtId="0" fontId="64" fillId="3" borderId="0" xfId="0" applyNumberFormat="1" applyFont="1" applyFill="1" applyAlignment="1">
      <alignment horizontal="center"/>
    </xf>
    <xf numFmtId="0" fontId="64" fillId="0" borderId="0" xfId="0" applyNumberFormat="1" applyFont="1" applyFill="1" applyAlignment="1">
      <alignment horizontal="center"/>
    </xf>
    <xf numFmtId="3" fontId="0" fillId="0" borderId="2" xfId="0" applyNumberFormat="1" applyFont="1" applyBorder="1" applyAlignment="1">
      <alignment horizontal="center"/>
    </xf>
    <xf numFmtId="3" fontId="0" fillId="0" borderId="0" xfId="0" applyNumberFormat="1" applyFont="1" applyBorder="1" applyAlignment="1">
      <alignment horizontal="center"/>
    </xf>
    <xf numFmtId="0" fontId="9" fillId="0" borderId="0" xfId="0" applyFont="1" applyFill="1" applyAlignment="1">
      <alignment horizontal="center"/>
    </xf>
    <xf numFmtId="3" fontId="0" fillId="0" borderId="3" xfId="0" applyNumberFormat="1" applyFont="1" applyFill="1" applyBorder="1" applyAlignment="1">
      <alignment horizontal="center"/>
    </xf>
    <xf numFmtId="3" fontId="0" fillId="0" borderId="0" xfId="0" applyNumberFormat="1" applyFont="1" applyAlignment="1">
      <alignment horizontal="center"/>
    </xf>
    <xf numFmtId="0" fontId="0" fillId="0" borderId="0" xfId="0" applyNumberFormat="1" applyFont="1" applyFill="1" applyBorder="1" applyAlignment="1">
      <alignment horizontal="center"/>
    </xf>
    <xf numFmtId="0" fontId="7" fillId="0" borderId="3" xfId="0" applyNumberFormat="1" applyFont="1" applyBorder="1" applyAlignment="1">
      <alignment horizontal="center"/>
    </xf>
    <xf numFmtId="0" fontId="65" fillId="3" borderId="0" xfId="0" applyFont="1" applyFill="1" applyBorder="1" applyAlignment="1">
      <alignment horizontal="center"/>
    </xf>
    <xf numFmtId="3" fontId="0" fillId="0" borderId="0" xfId="0" applyNumberFormat="1" applyFont="1" applyBorder="1" applyAlignment="1">
      <alignment horizontal="center"/>
    </xf>
    <xf numFmtId="0" fontId="0" fillId="0" borderId="0" xfId="0" applyFont="1" applyBorder="1" applyAlignment="1">
      <alignment horizontal="center"/>
    </xf>
    <xf numFmtId="3" fontId="7" fillId="0" borderId="3" xfId="0" applyNumberFormat="1" applyFont="1" applyBorder="1" applyAlignment="1">
      <alignment horizontal="center"/>
    </xf>
    <xf numFmtId="0" fontId="0" fillId="0" borderId="0" xfId="0" applyFont="1" applyFill="1"/>
    <xf numFmtId="168" fontId="0" fillId="0" borderId="0" xfId="0" applyNumberFormat="1" applyFont="1" applyAlignment="1">
      <alignment horizontal="center"/>
    </xf>
    <xf numFmtId="0" fontId="0" fillId="0" borderId="4" xfId="0" applyNumberFormat="1" applyFont="1" applyBorder="1" applyAlignment="1">
      <alignment horizontal="center"/>
    </xf>
    <xf numFmtId="0" fontId="9" fillId="0" borderId="0" xfId="0" applyNumberFormat="1" applyFont="1" applyFill="1" applyBorder="1" applyAlignment="1">
      <alignment horizontal="center"/>
    </xf>
    <xf numFmtId="3" fontId="7" fillId="0" borderId="2" xfId="0" applyNumberFormat="1" applyFont="1" applyBorder="1" applyAlignment="1">
      <alignment horizontal="center"/>
    </xf>
    <xf numFmtId="3" fontId="7" fillId="0" borderId="5" xfId="0" applyNumberFormat="1" applyFont="1" applyBorder="1" applyAlignment="1">
      <alignment horizontal="center"/>
    </xf>
    <xf numFmtId="3" fontId="7" fillId="0" borderId="0" xfId="0" applyNumberFormat="1" applyFont="1" applyBorder="1" applyAlignment="1">
      <alignment horizontal="center"/>
    </xf>
    <xf numFmtId="3" fontId="7" fillId="0" borderId="0" xfId="0" applyNumberFormat="1" applyFont="1" applyFill="1" applyBorder="1" applyAlignment="1">
      <alignment horizontal="center"/>
    </xf>
    <xf numFmtId="3" fontId="7" fillId="0" borderId="4" xfId="0" applyNumberFormat="1" applyFont="1" applyBorder="1" applyAlignment="1">
      <alignment horizontal="center"/>
    </xf>
    <xf numFmtId="0" fontId="7" fillId="0" borderId="5" xfId="0" applyFont="1" applyBorder="1" applyAlignment="1">
      <alignment horizontal="center"/>
    </xf>
    <xf numFmtId="0" fontId="31" fillId="0" borderId="0" xfId="0" applyFont="1" applyFill="1" applyBorder="1" applyAlignment="1">
      <alignment horizontal="center"/>
    </xf>
    <xf numFmtId="0" fontId="31" fillId="0" borderId="0" xfId="0" applyFont="1" applyBorder="1" applyAlignment="1">
      <alignment horizontal="center"/>
    </xf>
    <xf numFmtId="0" fontId="7" fillId="0" borderId="5" xfId="0" applyNumberFormat="1" applyFont="1" applyBorder="1" applyAlignment="1">
      <alignment horizontal="center"/>
    </xf>
    <xf numFmtId="0" fontId="8" fillId="0" borderId="6" xfId="0" applyNumberFormat="1" applyFont="1" applyBorder="1" applyAlignment="1">
      <alignment horizontal="center"/>
    </xf>
    <xf numFmtId="0" fontId="8" fillId="0" borderId="5" xfId="0" applyFont="1" applyBorder="1"/>
    <xf numFmtId="0" fontId="8" fillId="0" borderId="5" xfId="0" applyNumberFormat="1" applyFont="1" applyBorder="1" applyAlignment="1">
      <alignment horizontal="left"/>
    </xf>
    <xf numFmtId="0" fontId="8" fillId="0" borderId="5" xfId="0" applyFont="1" applyFill="1" applyBorder="1"/>
    <xf numFmtId="3" fontId="8" fillId="0" borderId="5" xfId="0" applyNumberFormat="1" applyFont="1" applyBorder="1" applyAlignment="1"/>
    <xf numFmtId="0" fontId="8" fillId="0" borderId="5" xfId="0" applyNumberFormat="1" applyFont="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8" xfId="0" applyFont="1" applyBorder="1"/>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center"/>
    </xf>
    <xf numFmtId="0" fontId="0" fillId="0" borderId="8" xfId="0" applyFont="1" applyFill="1" applyBorder="1"/>
    <xf numFmtId="0" fontId="0" fillId="0" borderId="16" xfId="0" applyFont="1" applyBorder="1"/>
    <xf numFmtId="0" fontId="0" fillId="0" borderId="1" xfId="0" applyFont="1" applyBorder="1"/>
    <xf numFmtId="0" fontId="0" fillId="0" borderId="1" xfId="0" applyFont="1" applyFill="1" applyBorder="1"/>
    <xf numFmtId="0" fontId="0" fillId="0" borderId="0" xfId="0" applyFont="1" applyFill="1" applyBorder="1" applyAlignment="1">
      <alignment horizontal="left"/>
    </xf>
    <xf numFmtId="0" fontId="0" fillId="0" borderId="1" xfId="0" applyNumberFormat="1" applyFont="1" applyFill="1" applyBorder="1" applyAlignment="1">
      <alignment horizontal="left"/>
    </xf>
    <xf numFmtId="0" fontId="0" fillId="0" borderId="1" xfId="0" applyFont="1" applyFill="1" applyBorder="1" applyAlignment="1">
      <alignment horizontal="center"/>
    </xf>
    <xf numFmtId="0" fontId="7" fillId="0" borderId="8" xfId="0" applyFont="1" applyBorder="1"/>
    <xf numFmtId="0" fontId="7" fillId="0" borderId="8" xfId="0" applyFont="1" applyBorder="1" applyAlignment="1">
      <alignment horizontal="center"/>
    </xf>
    <xf numFmtId="0" fontId="0" fillId="0" borderId="0" xfId="0" applyFont="1" applyFill="1" applyBorder="1" applyAlignment="1">
      <alignment horizontal="right"/>
    </xf>
    <xf numFmtId="164" fontId="0" fillId="0" borderId="0" xfId="4" applyNumberFormat="1" applyFont="1" applyFill="1" applyBorder="1"/>
    <xf numFmtId="0" fontId="0" fillId="0" borderId="0" xfId="0" applyFont="1" applyBorder="1" applyAlignment="1">
      <alignment horizontal="left"/>
    </xf>
    <xf numFmtId="0" fontId="0" fillId="0" borderId="7" xfId="0" applyFont="1" applyBorder="1" applyAlignment="1">
      <alignment horizontal="left"/>
    </xf>
    <xf numFmtId="0" fontId="0" fillId="0" borderId="7" xfId="0" applyFont="1" applyFill="1" applyBorder="1" applyAlignment="1">
      <alignment horizontal="left"/>
    </xf>
    <xf numFmtId="0" fontId="7" fillId="0" borderId="0" xfId="0" applyFont="1" applyBorder="1"/>
    <xf numFmtId="0" fontId="0" fillId="0" borderId="1" xfId="0" applyFont="1" applyBorder="1"/>
    <xf numFmtId="0" fontId="0" fillId="0" borderId="8" xfId="0" applyFont="1" applyBorder="1" applyAlignment="1">
      <alignment horizontal="center"/>
    </xf>
    <xf numFmtId="0" fontId="0" fillId="0" borderId="0" xfId="0" applyFont="1" applyBorder="1" applyAlignment="1"/>
    <xf numFmtId="2" fontId="0" fillId="0" borderId="0" xfId="0" applyNumberFormat="1" applyFont="1" applyFill="1" applyBorder="1" applyAlignment="1">
      <alignment horizontal="center"/>
    </xf>
    <xf numFmtId="0" fontId="0" fillId="0" borderId="0" xfId="0" applyNumberFormat="1" applyFont="1" applyFill="1" applyBorder="1" applyAlignment="1">
      <alignment horizontal="left"/>
    </xf>
    <xf numFmtId="0" fontId="62" fillId="0" borderId="0" xfId="0" applyNumberFormat="1" applyFont="1" applyFill="1" applyBorder="1" applyAlignment="1">
      <alignment horizontal="center"/>
    </xf>
    <xf numFmtId="0" fontId="0" fillId="6" borderId="0" xfId="0" applyFont="1" applyFill="1"/>
    <xf numFmtId="0" fontId="0" fillId="6" borderId="0" xfId="0" applyFont="1" applyFill="1"/>
    <xf numFmtId="0" fontId="18" fillId="6" borderId="0" xfId="0" applyFont="1" applyFill="1" applyAlignment="1">
      <alignment horizontal="center"/>
    </xf>
    <xf numFmtId="0" fontId="66" fillId="6" borderId="0" xfId="0" applyFont="1" applyFill="1" applyAlignment="1">
      <alignment horizontal="center"/>
    </xf>
    <xf numFmtId="0" fontId="7" fillId="6" borderId="0" xfId="0" applyNumberFormat="1" applyFont="1" applyFill="1" applyBorder="1" applyAlignment="1">
      <alignment horizontal="center"/>
    </xf>
    <xf numFmtId="0" fontId="0" fillId="6" borderId="0" xfId="0" applyNumberFormat="1" applyFont="1" applyFill="1" applyBorder="1" applyAlignment="1">
      <alignment horizontal="center"/>
    </xf>
    <xf numFmtId="0" fontId="0" fillId="6" borderId="0" xfId="0" applyFont="1" applyFill="1" applyBorder="1" applyAlignment="1"/>
    <xf numFmtId="0" fontId="15" fillId="6" borderId="0" xfId="0" applyFont="1" applyFill="1" applyBorder="1" applyAlignment="1">
      <alignment horizontal="center"/>
    </xf>
    <xf numFmtId="37" fontId="0" fillId="6" borderId="0" xfId="0" applyNumberFormat="1" applyFont="1" applyFill="1" applyBorder="1" applyAlignment="1">
      <alignment horizontal="left"/>
    </xf>
    <xf numFmtId="0" fontId="15" fillId="6" borderId="0" xfId="0" applyFont="1" applyFill="1"/>
    <xf numFmtId="0" fontId="7" fillId="0" borderId="0" xfId="0" applyNumberFormat="1" applyFont="1" applyFill="1" applyBorder="1" applyAlignment="1"/>
    <xf numFmtId="0" fontId="0" fillId="0" borderId="8" xfId="0" applyNumberFormat="1" applyFont="1" applyFill="1" applyBorder="1" applyAlignment="1">
      <alignment horizontal="center"/>
    </xf>
    <xf numFmtId="0" fontId="17" fillId="0" borderId="0" xfId="0" applyNumberFormat="1" applyFont="1" applyFill="1" applyBorder="1" applyAlignment="1">
      <alignment horizontal="center"/>
    </xf>
    <xf numFmtId="3" fontId="0" fillId="0" borderId="8" xfId="0" applyNumberFormat="1" applyFont="1" applyFill="1" applyBorder="1" applyAlignment="1">
      <alignment horizontal="center"/>
    </xf>
    <xf numFmtId="0" fontId="0" fillId="0" borderId="8" xfId="0" applyNumberFormat="1" applyFont="1" applyFill="1" applyBorder="1" applyAlignment="1">
      <alignment horizontal="center"/>
    </xf>
    <xf numFmtId="0" fontId="0" fillId="0" borderId="0" xfId="0" applyNumberFormat="1" applyFont="1" applyBorder="1" applyAlignment="1">
      <alignment horizontal="center"/>
    </xf>
    <xf numFmtId="0" fontId="0" fillId="0" borderId="0" xfId="0" applyFont="1" applyBorder="1" applyAlignment="1"/>
    <xf numFmtId="3" fontId="0" fillId="0" borderId="8" xfId="0" applyNumberFormat="1" applyFont="1" applyBorder="1" applyAlignment="1">
      <alignment horizontal="center"/>
    </xf>
    <xf numFmtId="0" fontId="7" fillId="0" borderId="0" xfId="0" applyNumberFormat="1" applyFont="1" applyFill="1" applyBorder="1" applyAlignment="1">
      <alignment horizontal="left"/>
    </xf>
    <xf numFmtId="0" fontId="0" fillId="0" borderId="0" xfId="0" applyNumberFormat="1" applyFont="1" applyFill="1" applyBorder="1" applyAlignment="1">
      <alignment horizontal="center"/>
    </xf>
    <xf numFmtId="3" fontId="0" fillId="0" borderId="8" xfId="0" applyNumberFormat="1" applyFont="1" applyFill="1" applyBorder="1" applyAlignment="1">
      <alignment horizontal="right"/>
    </xf>
    <xf numFmtId="3" fontId="0" fillId="0" borderId="0" xfId="0" applyNumberFormat="1" applyFont="1" applyFill="1" applyBorder="1" applyAlignment="1">
      <alignment horizontal="right"/>
    </xf>
    <xf numFmtId="0" fontId="0" fillId="0" borderId="8" xfId="0" applyFont="1" applyFill="1" applyBorder="1"/>
    <xf numFmtId="0" fontId="0" fillId="0" borderId="0" xfId="0" applyFont="1" applyFill="1" applyBorder="1"/>
    <xf numFmtId="0" fontId="0" fillId="0" borderId="0" xfId="0" applyFont="1" applyBorder="1"/>
    <xf numFmtId="0" fontId="0" fillId="0" borderId="8" xfId="0" applyFont="1" applyFill="1" applyBorder="1" applyAlignment="1">
      <alignment horizontal="center"/>
    </xf>
    <xf numFmtId="0" fontId="0" fillId="0" borderId="0" xfId="0" applyFont="1" applyFill="1" applyBorder="1" applyAlignment="1"/>
    <xf numFmtId="0" fontId="0" fillId="0" borderId="0" xfId="0" applyFont="1" applyFill="1" applyBorder="1" applyAlignment="1"/>
    <xf numFmtId="3" fontId="17" fillId="0" borderId="0" xfId="0" applyNumberFormat="1" applyFont="1" applyFill="1" applyBorder="1" applyAlignment="1">
      <alignment horizontal="center"/>
    </xf>
    <xf numFmtId="0" fontId="0" fillId="0" borderId="8" xfId="0" applyFont="1" applyBorder="1" applyAlignment="1">
      <alignment horizontal="center"/>
    </xf>
    <xf numFmtId="0" fontId="7" fillId="0" borderId="0" xfId="0" applyNumberFormat="1" applyFont="1" applyBorder="1" applyAlignment="1">
      <alignment horizontal="left"/>
    </xf>
    <xf numFmtId="0" fontId="17" fillId="0" borderId="0" xfId="0" applyFont="1" applyBorder="1" applyAlignment="1">
      <alignment horizontal="center"/>
    </xf>
    <xf numFmtId="0" fontId="0" fillId="0" borderId="8" xfId="0" applyFont="1" applyBorder="1"/>
    <xf numFmtId="0" fontId="0" fillId="0" borderId="0" xfId="0" applyNumberFormat="1" applyFont="1" applyFill="1" applyBorder="1" applyAlignment="1">
      <alignment horizontal="right"/>
    </xf>
    <xf numFmtId="0" fontId="0" fillId="0" borderId="8" xfId="0" applyNumberFormat="1" applyFont="1" applyBorder="1" applyAlignment="1">
      <alignment horizontal="center"/>
    </xf>
    <xf numFmtId="0" fontId="0" fillId="0" borderId="0" xfId="0" applyNumberFormat="1" applyFont="1" applyFill="1" applyBorder="1" applyAlignment="1">
      <alignment horizontal="right"/>
    </xf>
    <xf numFmtId="0" fontId="0" fillId="0" borderId="0" xfId="0" applyNumberFormat="1" applyFont="1" applyBorder="1" applyAlignment="1">
      <alignment horizontal="left"/>
    </xf>
    <xf numFmtId="0" fontId="17" fillId="0" borderId="0" xfId="0" applyNumberFormat="1"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right"/>
    </xf>
    <xf numFmtId="0" fontId="0" fillId="0" borderId="1" xfId="0" applyFont="1" applyFill="1" applyBorder="1" applyAlignment="1"/>
    <xf numFmtId="0" fontId="17" fillId="0" borderId="1" xfId="0" applyNumberFormat="1" applyFont="1" applyFill="1" applyBorder="1" applyAlignment="1">
      <alignment horizontal="center"/>
    </xf>
    <xf numFmtId="3" fontId="0" fillId="0" borderId="16" xfId="0" applyNumberFormat="1" applyFont="1" applyBorder="1" applyAlignment="1">
      <alignment horizontal="center"/>
    </xf>
    <xf numFmtId="3" fontId="0" fillId="0" borderId="1" xfId="0" applyNumberFormat="1" applyFont="1" applyFill="1" applyBorder="1" applyAlignment="1">
      <alignment horizontal="center"/>
    </xf>
    <xf numFmtId="3" fontId="0" fillId="0" borderId="1" xfId="0" applyNumberFormat="1" applyFont="1" applyBorder="1" applyAlignment="1">
      <alignment horizontal="center"/>
    </xf>
    <xf numFmtId="0" fontId="17" fillId="0" borderId="0" xfId="0" applyFont="1" applyFill="1" applyBorder="1" applyAlignment="1"/>
    <xf numFmtId="0" fontId="0" fillId="0" borderId="0" xfId="0" applyFont="1" applyBorder="1" applyAlignment="1">
      <alignment horizontal="left"/>
    </xf>
    <xf numFmtId="3" fontId="0" fillId="0" borderId="0" xfId="0" applyNumberFormat="1" applyFont="1" applyFill="1" applyBorder="1" applyAlignment="1"/>
    <xf numFmtId="3" fontId="17" fillId="0" borderId="0" xfId="0" applyNumberFormat="1" applyFont="1" applyBorder="1" applyAlignment="1">
      <alignment horizontal="center"/>
    </xf>
    <xf numFmtId="0" fontId="0" fillId="0" borderId="1" xfId="0" applyNumberFormat="1" applyFont="1" applyBorder="1" applyAlignment="1">
      <alignment horizontal="center"/>
    </xf>
    <xf numFmtId="0" fontId="0" fillId="0" borderId="1" xfId="0" applyFont="1" applyBorder="1" applyAlignment="1"/>
    <xf numFmtId="0" fontId="0" fillId="0" borderId="1" xfId="0"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center"/>
    </xf>
    <xf numFmtId="0" fontId="0" fillId="0" borderId="1" xfId="0" applyNumberFormat="1" applyFont="1" applyFill="1" applyBorder="1" applyAlignment="1">
      <alignment horizontal="left"/>
    </xf>
    <xf numFmtId="0" fontId="0" fillId="0" borderId="8" xfId="0" applyFont="1" applyFill="1" applyBorder="1" applyAlignment="1">
      <alignment horizontal="center"/>
    </xf>
    <xf numFmtId="0" fontId="0" fillId="0" borderId="0" xfId="0" applyNumberFormat="1" applyFont="1" applyFill="1" applyBorder="1" applyAlignment="1"/>
    <xf numFmtId="0" fontId="9" fillId="0" borderId="16" xfId="0" applyFont="1" applyFill="1" applyBorder="1" applyAlignment="1">
      <alignment horizontal="left"/>
    </xf>
    <xf numFmtId="0" fontId="0" fillId="0" borderId="1" xfId="0" applyFont="1" applyFill="1" applyBorder="1" applyAlignment="1">
      <alignment horizontal="left"/>
    </xf>
    <xf numFmtId="0" fontId="0" fillId="0" borderId="1" xfId="0" applyNumberFormat="1" applyFont="1" applyFill="1" applyBorder="1" applyAlignment="1">
      <alignment horizontal="right"/>
    </xf>
    <xf numFmtId="0" fontId="17" fillId="0" borderId="1" xfId="0" applyFont="1" applyFill="1" applyBorder="1" applyAlignment="1">
      <alignment horizontal="center"/>
    </xf>
    <xf numFmtId="0" fontId="0" fillId="0" borderId="16" xfId="0" applyNumberFormat="1" applyFont="1" applyBorder="1" applyAlignment="1">
      <alignment horizontal="center"/>
    </xf>
    <xf numFmtId="0" fontId="0" fillId="0" borderId="1" xfId="0" applyNumberFormat="1" applyFont="1" applyBorder="1" applyAlignment="1">
      <alignment horizontal="left"/>
    </xf>
    <xf numFmtId="0" fontId="0" fillId="0" borderId="1" xfId="0" applyFont="1" applyFill="1" applyBorder="1" applyAlignment="1"/>
    <xf numFmtId="164" fontId="0" fillId="0" borderId="1" xfId="4" applyNumberFormat="1" applyFont="1" applyFill="1" applyBorder="1" applyAlignment="1">
      <alignment horizontal="center"/>
    </xf>
    <xf numFmtId="0" fontId="0" fillId="6" borderId="0" xfId="0" applyNumberFormat="1" applyFont="1" applyFill="1" applyBorder="1" applyAlignment="1">
      <alignment horizontal="center"/>
    </xf>
    <xf numFmtId="0" fontId="0" fillId="0" borderId="8" xfId="0" applyNumberFormat="1" applyFont="1" applyBorder="1" applyAlignment="1">
      <alignment horizontal="center"/>
    </xf>
    <xf numFmtId="168" fontId="7" fillId="0" borderId="0" xfId="0" applyNumberFormat="1" applyFont="1" applyBorder="1" applyAlignment="1">
      <alignment horizontal="left"/>
    </xf>
    <xf numFmtId="0" fontId="0" fillId="0" borderId="1" xfId="0" applyNumberFormat="1" applyFont="1" applyBorder="1" applyAlignment="1">
      <alignment horizontal="center"/>
    </xf>
    <xf numFmtId="170" fontId="0" fillId="0" borderId="1" xfId="0" applyNumberFormat="1" applyFont="1" applyBorder="1" applyAlignment="1"/>
    <xf numFmtId="168" fontId="0" fillId="0" borderId="1" xfId="1" applyNumberFormat="1" applyFont="1" applyBorder="1" applyAlignment="1">
      <alignment horizontal="center"/>
    </xf>
    <xf numFmtId="0" fontId="17" fillId="0" borderId="1" xfId="0" applyFont="1" applyFill="1" applyBorder="1" applyAlignment="1"/>
    <xf numFmtId="164" fontId="0" fillId="0" borderId="1" xfId="0" applyNumberFormat="1" applyFont="1" applyFill="1" applyBorder="1" applyAlignment="1">
      <alignment horizontal="center"/>
    </xf>
    <xf numFmtId="0" fontId="7" fillId="0" borderId="8" xfId="0" applyNumberFormat="1" applyFont="1" applyBorder="1" applyAlignment="1">
      <alignment horizontal="center"/>
    </xf>
    <xf numFmtId="0" fontId="7" fillId="0" borderId="0" xfId="0" applyFont="1" applyFill="1" applyBorder="1" applyAlignment="1"/>
    <xf numFmtId="3" fontId="7" fillId="0" borderId="0" xfId="0" applyNumberFormat="1" applyFont="1" applyBorder="1" applyAlignment="1"/>
    <xf numFmtId="3" fontId="0" fillId="0" borderId="0" xfId="0" applyNumberFormat="1" applyFont="1" applyFill="1" applyBorder="1" applyAlignment="1"/>
    <xf numFmtId="0" fontId="7" fillId="0" borderId="0" xfId="0" applyFont="1" applyBorder="1" applyAlignment="1">
      <alignment horizontal="left"/>
    </xf>
    <xf numFmtId="3" fontId="7" fillId="0" borderId="7" xfId="0" applyNumberFormat="1" applyFont="1" applyBorder="1" applyAlignment="1">
      <alignment horizontal="center"/>
    </xf>
    <xf numFmtId="164" fontId="0" fillId="0" borderId="7" xfId="4" applyNumberFormat="1" applyFont="1" applyFill="1" applyBorder="1" applyAlignment="1">
      <alignment horizontal="left"/>
    </xf>
    <xf numFmtId="168" fontId="0" fillId="0" borderId="0" xfId="1" applyNumberFormat="1" applyFont="1" applyFill="1" applyBorder="1"/>
    <xf numFmtId="0" fontId="0" fillId="0" borderId="0" xfId="0" applyFont="1" applyFill="1" applyBorder="1" applyAlignment="1">
      <alignment vertical="top" wrapText="1"/>
    </xf>
    <xf numFmtId="164" fontId="7" fillId="0" borderId="7" xfId="4" applyNumberFormat="1" applyFont="1" applyFill="1" applyBorder="1"/>
    <xf numFmtId="164" fontId="0" fillId="0" borderId="15" xfId="4" applyNumberFormat="1" applyFont="1" applyFill="1" applyBorder="1" applyAlignment="1">
      <alignment horizontal="left"/>
    </xf>
    <xf numFmtId="0" fontId="0" fillId="0" borderId="16" xfId="0" applyFont="1" applyBorder="1"/>
    <xf numFmtId="3" fontId="0" fillId="0" borderId="0" xfId="0" applyNumberFormat="1" applyFont="1" applyFill="1" applyBorder="1" applyAlignment="1">
      <alignment horizontal="left"/>
    </xf>
    <xf numFmtId="0" fontId="0" fillId="0" borderId="1" xfId="0" applyNumberFormat="1" applyFont="1" applyFill="1" applyBorder="1" applyAlignment="1">
      <alignment horizontal="center"/>
    </xf>
    <xf numFmtId="0" fontId="0" fillId="0" borderId="1" xfId="0" applyFont="1" applyFill="1" applyBorder="1"/>
    <xf numFmtId="2" fontId="7" fillId="0" borderId="8" xfId="0" applyNumberFormat="1" applyFont="1" applyFill="1" applyBorder="1" applyAlignment="1">
      <alignment horizontal="center"/>
    </xf>
    <xf numFmtId="0" fontId="0" fillId="6" borderId="0" xfId="0" applyFont="1" applyFill="1" applyAlignment="1">
      <alignment horizontal="left"/>
    </xf>
    <xf numFmtId="0" fontId="0" fillId="6" borderId="0" xfId="0" applyFont="1" applyFill="1" applyAlignment="1">
      <alignment horizontal="left"/>
    </xf>
    <xf numFmtId="0" fontId="0" fillId="0" borderId="1" xfId="0" applyFont="1" applyBorder="1" applyAlignment="1">
      <alignment horizontal="left"/>
    </xf>
    <xf numFmtId="0" fontId="0" fillId="0" borderId="15" xfId="0" applyFont="1" applyBorder="1" applyAlignment="1">
      <alignment horizontal="left"/>
    </xf>
    <xf numFmtId="0" fontId="0" fillId="0" borderId="7" xfId="0" applyFont="1" applyFill="1" applyBorder="1" applyAlignment="1">
      <alignment horizontal="left"/>
    </xf>
    <xf numFmtId="0" fontId="0" fillId="0" borderId="1" xfId="0" applyFont="1" applyBorder="1" applyAlignment="1">
      <alignment horizontal="left"/>
    </xf>
    <xf numFmtId="0" fontId="15" fillId="0" borderId="1" xfId="0" applyFont="1" applyBorder="1" applyAlignment="1">
      <alignment horizontal="left"/>
    </xf>
    <xf numFmtId="0" fontId="7" fillId="0" borderId="0" xfId="0" applyFont="1" applyFill="1" applyBorder="1" applyAlignment="1">
      <alignment horizontal="left"/>
    </xf>
    <xf numFmtId="164" fontId="0" fillId="0" borderId="16" xfId="4" applyNumberFormat="1" applyFont="1" applyFill="1" applyBorder="1" applyAlignment="1">
      <alignment horizontal="center"/>
    </xf>
    <xf numFmtId="3" fontId="0" fillId="0" borderId="0" xfId="0" applyNumberFormat="1" applyFont="1" applyBorder="1" applyAlignment="1"/>
    <xf numFmtId="0" fontId="0" fillId="0" borderId="1" xfId="0" applyNumberFormat="1" applyFont="1" applyBorder="1" applyAlignment="1">
      <alignment horizontal="left"/>
    </xf>
    <xf numFmtId="3" fontId="0" fillId="0" borderId="0" xfId="0" applyNumberFormat="1" applyFont="1" applyBorder="1" applyAlignment="1"/>
    <xf numFmtId="0" fontId="0" fillId="0" borderId="16" xfId="0" applyFont="1" applyFill="1" applyBorder="1"/>
    <xf numFmtId="0" fontId="9" fillId="0" borderId="16" xfId="0" applyFont="1" applyFill="1" applyBorder="1"/>
    <xf numFmtId="0" fontId="0" fillId="0" borderId="0" xfId="0" applyNumberFormat="1" applyFont="1" applyFill="1" applyBorder="1" applyAlignment="1"/>
    <xf numFmtId="3" fontId="17" fillId="0" borderId="0" xfId="0" applyNumberFormat="1" applyFont="1" applyFill="1" applyBorder="1" applyAlignment="1"/>
    <xf numFmtId="0" fontId="0" fillId="0" borderId="0" xfId="0" applyNumberFormat="1" applyFont="1" applyBorder="1" applyAlignment="1"/>
    <xf numFmtId="0" fontId="0" fillId="0" borderId="1" xfId="0" applyNumberFormat="1" applyFont="1" applyFill="1" applyBorder="1" applyAlignment="1"/>
    <xf numFmtId="3" fontId="0" fillId="0" borderId="0" xfId="0" applyNumberFormat="1" applyFont="1" applyBorder="1" applyAlignment="1">
      <alignment horizontal="left"/>
    </xf>
    <xf numFmtId="3" fontId="0" fillId="0" borderId="8" xfId="0" applyNumberFormat="1" applyFont="1" applyBorder="1" applyAlignment="1">
      <alignment horizontal="right"/>
    </xf>
    <xf numFmtId="0" fontId="0" fillId="0" borderId="8" xfId="0" applyFont="1" applyBorder="1" applyAlignment="1">
      <alignment horizontal="right"/>
    </xf>
    <xf numFmtId="164" fontId="0" fillId="0" borderId="16" xfId="4" applyNumberFormat="1" applyFont="1" applyFill="1" applyBorder="1" applyAlignment="1">
      <alignment horizontal="right"/>
    </xf>
    <xf numFmtId="164" fontId="0" fillId="0" borderId="16" xfId="0" applyNumberFormat="1" applyFont="1" applyFill="1" applyBorder="1" applyAlignment="1">
      <alignment horizontal="center"/>
    </xf>
    <xf numFmtId="9" fontId="0" fillId="0" borderId="0" xfId="1" applyFont="1" applyBorder="1" applyAlignment="1">
      <alignment horizontal="center"/>
    </xf>
    <xf numFmtId="0" fontId="63" fillId="0" borderId="0" xfId="0" applyFont="1" applyFill="1" applyBorder="1" applyAlignment="1">
      <alignment horizontal="center"/>
    </xf>
    <xf numFmtId="0" fontId="15" fillId="6" borderId="0" xfId="0" applyFont="1" applyFill="1" applyAlignment="1">
      <alignment horizontal="left"/>
    </xf>
    <xf numFmtId="37" fontId="0" fillId="0" borderId="0" xfId="0" applyNumberFormat="1" applyFont="1" applyFill="1"/>
    <xf numFmtId="0" fontId="0" fillId="0" borderId="0" xfId="0" applyFont="1" applyAlignment="1">
      <alignment horizontal="right"/>
    </xf>
    <xf numFmtId="37" fontId="0" fillId="0" borderId="0" xfId="0" applyNumberFormat="1" applyFont="1" applyFill="1" applyAlignment="1">
      <alignment horizontal="right" wrapText="1"/>
    </xf>
    <xf numFmtId="37" fontId="0" fillId="0" borderId="0" xfId="0" applyNumberFormat="1" applyFont="1" applyFill="1" applyAlignment="1">
      <alignment horizontal="right"/>
    </xf>
    <xf numFmtId="41" fontId="0" fillId="0" borderId="0" xfId="0" applyNumberFormat="1" applyFont="1" applyFill="1" applyBorder="1" applyAlignment="1">
      <alignment horizontal="right"/>
    </xf>
    <xf numFmtId="164" fontId="0" fillId="0" borderId="0" xfId="4" applyNumberFormat="1" applyFont="1" applyFill="1" applyAlignment="1">
      <alignment horizontal="right"/>
    </xf>
    <xf numFmtId="0" fontId="0" fillId="0" borderId="0" xfId="0" applyFont="1" applyAlignment="1">
      <alignment horizontal="right"/>
    </xf>
    <xf numFmtId="0" fontId="0" fillId="0" borderId="0" xfId="0" applyFont="1" applyAlignment="1">
      <alignment horizontal="right" wrapText="1"/>
    </xf>
    <xf numFmtId="41" fontId="0" fillId="0" borderId="0" xfId="0" applyNumberFormat="1" applyFont="1" applyFill="1" applyAlignment="1">
      <alignment horizontal="right"/>
    </xf>
    <xf numFmtId="0" fontId="36" fillId="0" borderId="0" xfId="0" applyFont="1"/>
    <xf numFmtId="0" fontId="36" fillId="0" borderId="0" xfId="0" applyFont="1" applyAlignment="1">
      <alignment horizontal="right"/>
    </xf>
    <xf numFmtId="0" fontId="36" fillId="0" borderId="0" xfId="0" applyFont="1" applyAlignment="1">
      <alignment horizontal="center"/>
    </xf>
    <xf numFmtId="0" fontId="44" fillId="0" borderId="0" xfId="0" applyFont="1"/>
    <xf numFmtId="0" fontId="44" fillId="0" borderId="0" xfId="0" applyFont="1" applyFill="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0" fontId="36" fillId="0" borderId="0" xfId="0" applyFont="1" applyAlignment="1">
      <alignment horizontal="left" wrapText="1"/>
    </xf>
    <xf numFmtId="0" fontId="36" fillId="0" borderId="0" xfId="0" applyFont="1" applyAlignment="1">
      <alignment horizontal="right" wrapText="1"/>
    </xf>
    <xf numFmtId="0" fontId="44" fillId="0" borderId="0" xfId="0" applyNumberFormat="1" applyFont="1" applyFill="1" applyBorder="1" applyAlignment="1">
      <alignment horizontal="center"/>
    </xf>
    <xf numFmtId="37" fontId="36" fillId="0" borderId="0" xfId="0" applyNumberFormat="1" applyFont="1" applyAlignment="1">
      <alignment horizontal="right" wrapText="1"/>
    </xf>
    <xf numFmtId="37" fontId="36" fillId="0" borderId="0" xfId="0" applyNumberFormat="1" applyFont="1" applyAlignment="1">
      <alignment horizontal="right"/>
    </xf>
    <xf numFmtId="0" fontId="44" fillId="0" borderId="0" xfId="0" applyFont="1" applyFill="1"/>
    <xf numFmtId="0" fontId="36" fillId="0" borderId="0" xfId="0" applyFont="1" applyFill="1"/>
    <xf numFmtId="41" fontId="36" fillId="0" borderId="0" xfId="0" applyNumberFormat="1" applyFont="1" applyFill="1" applyBorder="1" applyAlignment="1">
      <alignment horizontal="right"/>
    </xf>
    <xf numFmtId="0" fontId="42" fillId="0" borderId="0" xfId="0" applyFont="1" applyFill="1"/>
    <xf numFmtId="10" fontId="0" fillId="0" borderId="16" xfId="1" applyNumberFormat="1" applyFont="1" applyFill="1" applyBorder="1" applyAlignment="1">
      <alignment horizontal="center"/>
    </xf>
    <xf numFmtId="0" fontId="7" fillId="0" borderId="8" xfId="0" applyFont="1" applyFill="1" applyBorder="1" applyAlignment="1">
      <alignment horizontal="center"/>
    </xf>
    <xf numFmtId="16" fontId="0" fillId="0" borderId="0" xfId="0" applyNumberFormat="1" applyFont="1" applyAlignment="1">
      <alignment horizontal="center"/>
    </xf>
    <xf numFmtId="0" fontId="0" fillId="0" borderId="0" xfId="0" applyFont="1" applyAlignment="1">
      <alignment horizontal="center" vertical="top"/>
    </xf>
    <xf numFmtId="0" fontId="0" fillId="0" borderId="0" xfId="0" applyFont="1" applyAlignment="1"/>
    <xf numFmtId="164" fontId="0" fillId="0" borderId="0" xfId="4" applyNumberFormat="1" applyFont="1"/>
    <xf numFmtId="167" fontId="0" fillId="4" borderId="0" xfId="2" applyNumberFormat="1" applyFont="1" applyFill="1"/>
    <xf numFmtId="43" fontId="43" fillId="0" borderId="0" xfId="0" applyNumberFormat="1" applyFont="1" applyFill="1" applyBorder="1"/>
    <xf numFmtId="167" fontId="0" fillId="0" borderId="0" xfId="2" applyNumberFormat="1" applyFont="1"/>
    <xf numFmtId="167" fontId="0" fillId="0" borderId="0" xfId="0" applyNumberFormat="1" applyFont="1"/>
    <xf numFmtId="164" fontId="0" fillId="0" borderId="0" xfId="0" applyNumberFormat="1" applyFont="1" applyFill="1" applyBorder="1"/>
    <xf numFmtId="167" fontId="0" fillId="0" borderId="0" xfId="2" applyNumberFormat="1" applyFont="1" applyFill="1" applyAlignment="1">
      <alignment horizontal="left"/>
    </xf>
    <xf numFmtId="167" fontId="0" fillId="0" borderId="0" xfId="2" applyNumberFormat="1" applyFont="1" applyAlignment="1">
      <alignment horizontal="left"/>
    </xf>
    <xf numFmtId="0" fontId="0" fillId="0" borderId="16" xfId="0" applyFont="1" applyBorder="1" applyAlignment="1">
      <alignment horizontal="center"/>
    </xf>
    <xf numFmtId="0" fontId="0" fillId="0" borderId="15" xfId="0" applyFont="1" applyBorder="1" applyAlignment="1">
      <alignment horizontal="center"/>
    </xf>
    <xf numFmtId="0" fontId="0" fillId="0" borderId="0" xfId="0" applyFont="1" applyAlignment="1">
      <alignment wrapText="1"/>
    </xf>
    <xf numFmtId="0" fontId="0" fillId="0" borderId="0" xfId="0" applyFont="1" applyAlignment="1">
      <alignment horizontal="center" wrapText="1"/>
    </xf>
    <xf numFmtId="164" fontId="0" fillId="0" borderId="0" xfId="4" applyNumberFormat="1" applyFont="1" applyFill="1" applyBorder="1" applyAlignment="1">
      <alignment horizontal="center" wrapText="1"/>
    </xf>
    <xf numFmtId="164" fontId="0" fillId="0" borderId="0" xfId="0" applyNumberFormat="1" applyFont="1"/>
    <xf numFmtId="164" fontId="0" fillId="0" borderId="4" xfId="0" applyNumberFormat="1" applyFont="1" applyBorder="1"/>
    <xf numFmtId="43" fontId="0" fillId="0" borderId="0" xfId="0" applyNumberFormat="1" applyFont="1" applyFill="1" applyBorder="1"/>
    <xf numFmtId="0" fontId="43" fillId="0" borderId="0" xfId="0" applyFont="1" applyFill="1" applyBorder="1"/>
    <xf numFmtId="164" fontId="43" fillId="0" borderId="0" xfId="0" applyNumberFormat="1" applyFont="1" applyFill="1" applyBorder="1"/>
    <xf numFmtId="43" fontId="43" fillId="0" borderId="0" xfId="0" applyNumberFormat="1" applyFont="1"/>
    <xf numFmtId="0" fontId="9" fillId="0" borderId="0" xfId="0" applyFont="1" applyFill="1" applyAlignment="1">
      <alignment horizontal="left"/>
    </xf>
    <xf numFmtId="0" fontId="0" fillId="0" borderId="0" xfId="0" applyNumberFormat="1" applyFont="1" applyAlignment="1">
      <alignment horizontal="left"/>
    </xf>
    <xf numFmtId="167" fontId="0" fillId="0" borderId="0" xfId="0" applyNumberFormat="1" applyFont="1" applyAlignment="1">
      <alignment horizontal="center"/>
    </xf>
    <xf numFmtId="44" fontId="0" fillId="0" borderId="0" xfId="2" applyFont="1" applyBorder="1" applyAlignment="1">
      <alignment horizontal="center"/>
    </xf>
    <xf numFmtId="43" fontId="0" fillId="0" borderId="0" xfId="4" applyFont="1" applyBorder="1" applyAlignment="1">
      <alignment horizontal="center"/>
    </xf>
    <xf numFmtId="43" fontId="0" fillId="0" borderId="0" xfId="4" applyFont="1"/>
    <xf numFmtId="43" fontId="0" fillId="0" borderId="0" xfId="4" applyFont="1" applyFill="1" applyBorder="1" applyAlignment="1">
      <alignment horizontal="center"/>
    </xf>
    <xf numFmtId="3" fontId="0" fillId="0" borderId="8" xfId="0" applyNumberFormat="1" applyFont="1" applyFill="1" applyBorder="1" applyAlignment="1"/>
    <xf numFmtId="171" fontId="10" fillId="0" borderId="0" xfId="0" applyNumberFormat="1" applyFont="1" applyFill="1" applyAlignment="1"/>
    <xf numFmtId="167" fontId="0" fillId="0" borderId="0" xfId="4" applyNumberFormat="1" applyFont="1" applyFill="1" applyBorder="1" applyAlignment="1">
      <alignment horizontal="center" wrapText="1"/>
    </xf>
    <xf numFmtId="167" fontId="0" fillId="0" borderId="0" xfId="0" applyNumberFormat="1" applyFont="1" applyFill="1" applyBorder="1"/>
    <xf numFmtId="0" fontId="67" fillId="6" borderId="0" xfId="0" applyFont="1" applyFill="1" applyBorder="1" applyAlignment="1">
      <alignment horizontal="left"/>
    </xf>
    <xf numFmtId="0" fontId="9" fillId="6" borderId="0" xfId="0" applyNumberFormat="1" applyFont="1" applyFill="1" applyBorder="1" applyAlignment="1">
      <alignment horizontal="center"/>
    </xf>
    <xf numFmtId="0" fontId="9" fillId="6" borderId="0" xfId="0" applyFont="1" applyFill="1"/>
    <xf numFmtId="0" fontId="9" fillId="6" borderId="0" xfId="0" applyFont="1" applyFill="1" applyBorder="1" applyAlignment="1"/>
    <xf numFmtId="37" fontId="9" fillId="6" borderId="0" xfId="0" applyNumberFormat="1" applyFont="1" applyFill="1" applyBorder="1" applyAlignment="1">
      <alignment horizontal="left"/>
    </xf>
    <xf numFmtId="0" fontId="9" fillId="6" borderId="0" xfId="0" applyFont="1" applyFill="1"/>
    <xf numFmtId="0" fontId="9" fillId="6" borderId="0" xfId="0" applyFont="1" applyFill="1" applyAlignment="1">
      <alignment horizontal="left"/>
    </xf>
    <xf numFmtId="0" fontId="15" fillId="4" borderId="17" xfId="0" applyFont="1" applyFill="1" applyBorder="1" applyAlignment="1">
      <alignment horizontal="center"/>
    </xf>
    <xf numFmtId="0" fontId="15" fillId="4" borderId="18" xfId="0" applyFont="1" applyFill="1" applyBorder="1" applyAlignment="1">
      <alignment horizontal="center" wrapText="1"/>
    </xf>
    <xf numFmtId="0" fontId="15" fillId="4" borderId="19" xfId="0" applyFont="1" applyFill="1" applyBorder="1" applyAlignment="1">
      <alignment horizontal="center" wrapText="1"/>
    </xf>
    <xf numFmtId="3" fontId="15" fillId="4" borderId="0" xfId="0" applyNumberFormat="1" applyFont="1" applyFill="1" applyBorder="1" applyAlignment="1">
      <alignment horizontal="center"/>
    </xf>
    <xf numFmtId="0" fontId="9" fillId="6" borderId="0" xfId="0" applyFont="1" applyFill="1" applyAlignment="1">
      <alignment horizontal="left"/>
    </xf>
    <xf numFmtId="0" fontId="9" fillId="4" borderId="17" xfId="0" applyFont="1" applyFill="1" applyBorder="1" applyAlignment="1">
      <alignment horizontal="left"/>
    </xf>
    <xf numFmtId="0" fontId="9" fillId="4" borderId="20" xfId="0" applyFont="1" applyFill="1" applyBorder="1" applyAlignment="1">
      <alignment horizontal="left"/>
    </xf>
    <xf numFmtId="3" fontId="20" fillId="0" borderId="0" xfId="0" applyNumberFormat="1" applyFont="1" applyFill="1" applyAlignment="1">
      <alignment horizontal="right"/>
    </xf>
    <xf numFmtId="3" fontId="10" fillId="0" borderId="0" xfId="0" applyNumberFormat="1" applyFont="1" applyFill="1" applyBorder="1" applyAlignment="1"/>
    <xf numFmtId="0" fontId="10" fillId="0" borderId="4" xfId="0" applyNumberFormat="1" applyFont="1" applyFill="1" applyBorder="1" applyAlignment="1">
      <alignment horizontal="left"/>
    </xf>
    <xf numFmtId="3" fontId="10" fillId="0" borderId="3" xfId="0" applyNumberFormat="1" applyFont="1" applyFill="1" applyBorder="1" applyAlignment="1"/>
    <xf numFmtId="0" fontId="10" fillId="3" borderId="0" xfId="0" applyFont="1" applyFill="1"/>
    <xf numFmtId="3" fontId="10" fillId="0" borderId="0" xfId="0" applyNumberFormat="1" applyFont="1" applyFill="1" applyAlignment="1"/>
    <xf numFmtId="3" fontId="10" fillId="0" borderId="4" xfId="0" applyNumberFormat="1" applyFont="1" applyFill="1" applyBorder="1" applyAlignment="1"/>
    <xf numFmtId="0" fontId="10" fillId="0" borderId="0" xfId="0" applyFont="1" applyFill="1" applyAlignment="1"/>
    <xf numFmtId="0" fontId="10" fillId="0" borderId="0" xfId="0" applyNumberFormat="1" applyFont="1" applyFill="1" applyAlignment="1"/>
    <xf numFmtId="0" fontId="10" fillId="0" borderId="4" xfId="0" applyFont="1" applyFill="1" applyBorder="1" applyAlignment="1"/>
    <xf numFmtId="0" fontId="10" fillId="0" borderId="0" xfId="0" applyFont="1" applyBorder="1" applyAlignment="1"/>
    <xf numFmtId="0" fontId="10" fillId="0" borderId="0" xfId="0" applyNumberFormat="1" applyFont="1" applyFill="1" applyAlignment="1">
      <alignment horizontal="left"/>
    </xf>
    <xf numFmtId="3" fontId="10" fillId="0" borderId="0" xfId="0" applyNumberFormat="1" applyFont="1" applyBorder="1" applyAlignment="1"/>
    <xf numFmtId="3" fontId="8" fillId="0" borderId="3" xfId="0" applyNumberFormat="1" applyFont="1" applyFill="1" applyBorder="1" applyAlignment="1"/>
    <xf numFmtId="0" fontId="10" fillId="0" borderId="0" xfId="0" applyFont="1" applyAlignment="1"/>
    <xf numFmtId="3" fontId="10" fillId="0" borderId="0" xfId="0" applyNumberFormat="1" applyFont="1" applyAlignment="1"/>
    <xf numFmtId="168" fontId="10" fillId="0" borderId="0" xfId="0" applyNumberFormat="1" applyFont="1" applyFill="1" applyAlignment="1">
      <alignment horizontal="left"/>
    </xf>
    <xf numFmtId="3" fontId="10" fillId="0" borderId="0" xfId="0" applyNumberFormat="1" applyFont="1" applyFill="1" applyBorder="1" applyAlignment="1">
      <alignment horizontal="right"/>
    </xf>
    <xf numFmtId="0" fontId="10" fillId="0" borderId="0" xfId="0" applyFont="1" applyFill="1" applyAlignment="1">
      <alignment horizontal="left"/>
    </xf>
    <xf numFmtId="0" fontId="10" fillId="0" borderId="0" xfId="0" applyFont="1" applyFill="1" applyBorder="1" applyAlignment="1"/>
    <xf numFmtId="0" fontId="10" fillId="0" borderId="0" xfId="0" applyFont="1" applyFill="1" applyBorder="1"/>
    <xf numFmtId="0" fontId="10" fillId="3" borderId="0" xfId="0" applyFont="1" applyFill="1" applyBorder="1" applyAlignment="1">
      <alignment horizontal="center" wrapText="1"/>
    </xf>
    <xf numFmtId="0" fontId="10" fillId="0" borderId="0" xfId="0" applyFont="1" applyFill="1" applyBorder="1" applyAlignment="1">
      <alignment horizontal="center" wrapText="1"/>
    </xf>
    <xf numFmtId="3" fontId="10" fillId="0" borderId="2" xfId="0" applyNumberFormat="1" applyFont="1" applyBorder="1" applyAlignment="1"/>
    <xf numFmtId="3" fontId="10" fillId="0" borderId="0" xfId="0" applyNumberFormat="1" applyFont="1"/>
    <xf numFmtId="3" fontId="8" fillId="0" borderId="0" xfId="0" applyNumberFormat="1" applyFont="1" applyFill="1" applyBorder="1" applyAlignment="1"/>
    <xf numFmtId="3" fontId="10" fillId="0" borderId="0" xfId="0" applyNumberFormat="1" applyFont="1" applyAlignment="1">
      <alignment horizontal="center"/>
    </xf>
    <xf numFmtId="3" fontId="8" fillId="0" borderId="3" xfId="0" applyNumberFormat="1" applyFont="1" applyBorder="1"/>
    <xf numFmtId="3" fontId="10" fillId="0" borderId="0" xfId="0" applyNumberFormat="1" applyFont="1" applyFill="1" applyAlignment="1">
      <alignment horizontal="right"/>
    </xf>
    <xf numFmtId="3" fontId="8" fillId="0" borderId="0" xfId="0" applyNumberFormat="1" applyFont="1" applyBorder="1" applyAlignment="1">
      <alignment horizontal="right"/>
    </xf>
    <xf numFmtId="3" fontId="8" fillId="0" borderId="2" xfId="0" applyNumberFormat="1" applyFont="1" applyBorder="1" applyAlignment="1"/>
    <xf numFmtId="3" fontId="8" fillId="0" borderId="2" xfId="0" applyNumberFormat="1" applyFont="1" applyFill="1" applyBorder="1" applyAlignment="1">
      <alignment horizontal="right"/>
    </xf>
    <xf numFmtId="3" fontId="8" fillId="0" borderId="0" xfId="0" applyNumberFormat="1" applyFont="1" applyFill="1" applyBorder="1" applyAlignment="1">
      <alignment horizontal="right"/>
    </xf>
    <xf numFmtId="3" fontId="10" fillId="0" borderId="0" xfId="0" applyNumberFormat="1" applyFont="1" applyBorder="1" applyAlignment="1">
      <alignment horizontal="right"/>
    </xf>
    <xf numFmtId="3" fontId="10" fillId="0" borderId="4" xfId="0" applyNumberFormat="1" applyFont="1" applyFill="1" applyBorder="1" applyAlignment="1">
      <alignment horizontal="right"/>
    </xf>
    <xf numFmtId="10" fontId="8" fillId="0" borderId="0" xfId="0" applyNumberFormat="1" applyFont="1" applyFill="1" applyAlignment="1">
      <alignment horizontal="right"/>
    </xf>
    <xf numFmtId="3" fontId="18" fillId="0" borderId="5" xfId="0" applyNumberFormat="1" applyFont="1" applyBorder="1"/>
    <xf numFmtId="3" fontId="8" fillId="0" borderId="0" xfId="0" applyNumberFormat="1" applyFont="1" applyBorder="1"/>
    <xf numFmtId="3" fontId="8" fillId="0" borderId="5" xfId="0" applyNumberFormat="1" applyFont="1" applyFill="1" applyBorder="1"/>
    <xf numFmtId="0" fontId="27" fillId="0" borderId="0" xfId="0" applyFont="1" applyFill="1"/>
    <xf numFmtId="164" fontId="0" fillId="0" borderId="0" xfId="4" applyNumberFormat="1" applyFont="1" applyAlignment="1"/>
    <xf numFmtId="164" fontId="0" fillId="0" borderId="0" xfId="4" applyNumberFormat="1" applyFont="1" applyFill="1" applyAlignment="1"/>
    <xf numFmtId="9" fontId="0" fillId="0" borderId="0" xfId="1" applyFont="1" applyFill="1" applyBorder="1" applyAlignment="1">
      <alignment horizontal="center"/>
    </xf>
    <xf numFmtId="3" fontId="0" fillId="0" borderId="0" xfId="0" applyNumberFormat="1" applyFont="1" applyFill="1" applyBorder="1" applyAlignment="1">
      <alignment horizontal="left"/>
    </xf>
    <xf numFmtId="2" fontId="0" fillId="0" borderId="0" xfId="0" applyNumberFormat="1" applyFont="1"/>
    <xf numFmtId="0" fontId="15" fillId="4" borderId="21" xfId="0" applyFont="1" applyFill="1" applyBorder="1" applyAlignment="1">
      <alignment horizontal="center"/>
    </xf>
    <xf numFmtId="0" fontId="0" fillId="0" borderId="0" xfId="0" applyFont="1" applyFill="1" applyAlignment="1">
      <alignment horizontal="center" wrapText="1"/>
    </xf>
    <xf numFmtId="0" fontId="0" fillId="0" borderId="16" xfId="0" applyFont="1" applyBorder="1" applyAlignment="1"/>
    <xf numFmtId="0" fontId="0" fillId="0" borderId="15" xfId="0" applyFont="1" applyBorder="1" applyAlignment="1"/>
    <xf numFmtId="43" fontId="0" fillId="0" borderId="0" xfId="4" applyFont="1" applyFill="1" applyAlignment="1">
      <alignment horizontal="center" wrapText="1"/>
    </xf>
    <xf numFmtId="164" fontId="0" fillId="0" borderId="0" xfId="4" applyNumberFormat="1" applyFont="1" applyFill="1" applyAlignment="1">
      <alignment horizontal="center" wrapText="1"/>
    </xf>
    <xf numFmtId="164" fontId="0" fillId="0" borderId="0" xfId="0" applyNumberFormat="1" applyFont="1" applyFill="1" applyBorder="1" applyAlignment="1">
      <alignment horizontal="center" wrapText="1"/>
    </xf>
    <xf numFmtId="43" fontId="0" fillId="0" borderId="0" xfId="0" applyNumberFormat="1" applyFont="1"/>
    <xf numFmtId="43" fontId="0" fillId="0" borderId="0" xfId="4" applyFont="1" applyBorder="1"/>
    <xf numFmtId="0" fontId="0" fillId="0" borderId="0" xfId="0" applyNumberFormat="1" applyFont="1"/>
    <xf numFmtId="167" fontId="0" fillId="0" borderId="0" xfId="2" applyNumberFormat="1" applyFont="1" applyFill="1"/>
    <xf numFmtId="0" fontId="0" fillId="0" borderId="0" xfId="2" applyNumberFormat="1" applyFont="1" applyFill="1" applyAlignment="1">
      <alignment horizontal="left"/>
    </xf>
    <xf numFmtId="164" fontId="9" fillId="0" borderId="0" xfId="0" applyNumberFormat="1" applyFont="1" applyFill="1"/>
    <xf numFmtId="0" fontId="0" fillId="7" borderId="0" xfId="0" applyFont="1" applyFill="1"/>
    <xf numFmtId="164" fontId="0" fillId="0" borderId="0" xfId="0" applyNumberFormat="1" applyFont="1" applyAlignment="1">
      <alignment horizontal="left"/>
    </xf>
    <xf numFmtId="164" fontId="0" fillId="0" borderId="0" xfId="0" applyNumberFormat="1" applyFont="1" applyAlignment="1">
      <alignment horizontal="center"/>
    </xf>
    <xf numFmtId="172" fontId="0" fillId="0" borderId="0" xfId="1" applyNumberFormat="1" applyFont="1"/>
    <xf numFmtId="172" fontId="0" fillId="0" borderId="0" xfId="0" applyNumberFormat="1" applyFont="1"/>
    <xf numFmtId="168" fontId="0" fillId="0" borderId="0" xfId="1" applyNumberFormat="1" applyFont="1"/>
    <xf numFmtId="167" fontId="0" fillId="0" borderId="0" xfId="0" applyNumberFormat="1" applyFont="1" applyFill="1"/>
    <xf numFmtId="3" fontId="0" fillId="0" borderId="0" xfId="0" applyNumberFormat="1" applyFont="1"/>
    <xf numFmtId="164" fontId="7" fillId="0" borderId="0" xfId="4" applyNumberFormat="1" applyFont="1" applyFill="1" applyAlignment="1"/>
    <xf numFmtId="164" fontId="0" fillId="0" borderId="16" xfId="4" applyNumberFormat="1" applyFont="1" applyFill="1" applyBorder="1" applyAlignment="1"/>
    <xf numFmtId="177" fontId="0" fillId="0" borderId="0" xfId="0" applyNumberFormat="1" applyFont="1"/>
    <xf numFmtId="0" fontId="17" fillId="0" borderId="0" xfId="0" applyFont="1"/>
    <xf numFmtId="0" fontId="63" fillId="0" borderId="0" xfId="0" applyFont="1"/>
    <xf numFmtId="164" fontId="0" fillId="0" borderId="22" xfId="4" applyNumberFormat="1" applyFont="1" applyFill="1" applyBorder="1"/>
    <xf numFmtId="2" fontId="9" fillId="0" borderId="0" xfId="0" applyNumberFormat="1" applyFont="1" applyFill="1"/>
    <xf numFmtId="2" fontId="74" fillId="0" borderId="0" xfId="0" applyNumberFormat="1" applyFont="1"/>
    <xf numFmtId="0" fontId="17" fillId="0" borderId="0" xfId="0" applyFont="1" applyFill="1"/>
    <xf numFmtId="0" fontId="68" fillId="0" borderId="0" xfId="0" applyFont="1"/>
    <xf numFmtId="0" fontId="0" fillId="0" borderId="0" xfId="0" applyFont="1"/>
    <xf numFmtId="164" fontId="34" fillId="0" borderId="0" xfId="0" applyNumberFormat="1" applyFont="1" applyBorder="1"/>
    <xf numFmtId="164" fontId="34" fillId="0" borderId="0" xfId="4" applyNumberFormat="1" applyFont="1" applyBorder="1"/>
    <xf numFmtId="164" fontId="34" fillId="0" borderId="8" xfId="0" applyNumberFormat="1" applyFont="1" applyBorder="1"/>
    <xf numFmtId="164" fontId="34" fillId="0" borderId="7" xfId="4" applyNumberFormat="1" applyFont="1" applyBorder="1"/>
    <xf numFmtId="167" fontId="34" fillId="0" borderId="13" xfId="2" applyNumberFormat="1" applyFont="1" applyBorder="1"/>
    <xf numFmtId="0" fontId="34" fillId="0" borderId="8" xfId="0" applyFont="1" applyBorder="1"/>
    <xf numFmtId="167" fontId="34" fillId="0" borderId="7" xfId="0" applyNumberFormat="1" applyFont="1" applyBorder="1"/>
    <xf numFmtId="0" fontId="71" fillId="0" borderId="0" xfId="0" applyFont="1" applyFill="1" applyBorder="1" applyAlignment="1">
      <alignment horizontal="center" wrapText="1"/>
    </xf>
    <xf numFmtId="43" fontId="71" fillId="0" borderId="0" xfId="0" applyNumberFormat="1" applyFont="1" applyFill="1" applyBorder="1"/>
    <xf numFmtId="0" fontId="71" fillId="0" borderId="0" xfId="0" applyFont="1" applyFill="1" applyBorder="1" applyAlignment="1">
      <alignment horizontal="center"/>
    </xf>
    <xf numFmtId="0" fontId="71" fillId="0" borderId="0" xfId="0" applyFont="1" applyFill="1" applyBorder="1" applyAlignment="1">
      <alignment horizontal="left"/>
    </xf>
    <xf numFmtId="167" fontId="71" fillId="0" borderId="0" xfId="0" applyNumberFormat="1" applyFont="1" applyFill="1" applyBorder="1"/>
    <xf numFmtId="167" fontId="73" fillId="0" borderId="0" xfId="0" applyNumberFormat="1" applyFont="1" applyFill="1" applyBorder="1" applyAlignment="1">
      <alignment horizontal="center" wrapText="1"/>
    </xf>
    <xf numFmtId="0" fontId="71" fillId="0" borderId="0" xfId="0" applyFont="1" applyFill="1" applyBorder="1"/>
    <xf numFmtId="167" fontId="73" fillId="0" borderId="0" xfId="0" applyNumberFormat="1" applyFont="1" applyFill="1" applyBorder="1"/>
    <xf numFmtId="37" fontId="71" fillId="0" borderId="0" xfId="0" applyNumberFormat="1" applyFont="1" applyFill="1" applyBorder="1"/>
    <xf numFmtId="0" fontId="72" fillId="0" borderId="0" xfId="0" applyFont="1" applyFill="1" applyBorder="1"/>
    <xf numFmtId="0" fontId="10" fillId="0" borderId="0" xfId="0" applyFont="1" applyAlignment="1">
      <alignment horizontal="right"/>
    </xf>
    <xf numFmtId="0" fontId="8" fillId="0" borderId="0" xfId="0" applyFont="1" applyFill="1"/>
    <xf numFmtId="168" fontId="0" fillId="0" borderId="0" xfId="1" applyNumberFormat="1" applyFont="1" applyFill="1" applyAlignment="1">
      <alignment horizontal="center" wrapText="1"/>
    </xf>
    <xf numFmtId="0" fontId="0" fillId="0" borderId="0" xfId="0" applyFont="1" applyAlignment="1">
      <alignment horizontal="left" wrapText="1"/>
    </xf>
    <xf numFmtId="0" fontId="0" fillId="0" borderId="0" xfId="0" applyFont="1" applyAlignment="1">
      <alignment horizontal="right" wrapText="1"/>
    </xf>
    <xf numFmtId="0" fontId="0" fillId="0" borderId="0" xfId="0" applyFont="1" applyAlignment="1">
      <alignment horizontal="left" vertical="center" wrapText="1"/>
    </xf>
    <xf numFmtId="0" fontId="0" fillId="0" borderId="4" xfId="0" applyFont="1" applyBorder="1"/>
    <xf numFmtId="0" fontId="0" fillId="0" borderId="0" xfId="0" applyFont="1" applyFill="1" applyAlignment="1">
      <alignment horizontal="left" vertical="center" wrapText="1"/>
    </xf>
    <xf numFmtId="0" fontId="0" fillId="0" borderId="0" xfId="0" applyFont="1" applyFill="1" applyAlignment="1">
      <alignment horizontal="right"/>
    </xf>
    <xf numFmtId="0" fontId="0" fillId="0" borderId="0" xfId="0" applyFont="1" applyFill="1" applyAlignment="1">
      <alignment horizontal="left"/>
    </xf>
    <xf numFmtId="0" fontId="7" fillId="0" borderId="0" xfId="0" applyFont="1" applyAlignment="1">
      <alignment horizontal="center"/>
    </xf>
    <xf numFmtId="0" fontId="49" fillId="0" borderId="0" xfId="0" applyFont="1" applyFill="1"/>
    <xf numFmtId="0" fontId="0" fillId="0" borderId="0" xfId="0" applyFont="1" applyFill="1"/>
    <xf numFmtId="0" fontId="0" fillId="0" borderId="0" xfId="0" applyFont="1" applyAlignment="1">
      <alignment horizontal="center"/>
    </xf>
    <xf numFmtId="164" fontId="0" fillId="0" borderId="0" xfId="4" applyNumberFormat="1" applyFont="1" applyAlignment="1"/>
    <xf numFmtId="0" fontId="7" fillId="0" borderId="0" xfId="0" applyFont="1" applyAlignment="1">
      <alignment horizontal="right"/>
    </xf>
    <xf numFmtId="0" fontId="0" fillId="0" borderId="0" xfId="0" applyFont="1" applyFill="1" applyAlignment="1">
      <alignment horizontal="left"/>
    </xf>
    <xf numFmtId="164" fontId="0" fillId="0" borderId="0" xfId="0" applyNumberFormat="1" applyFont="1"/>
    <xf numFmtId="0" fontId="0" fillId="0" borderId="0" xfId="0" applyFont="1" applyAlignment="1">
      <alignment horizontal="left" wrapText="1"/>
    </xf>
    <xf numFmtId="0" fontId="0" fillId="0" borderId="0" xfId="0" applyFont="1" applyFill="1" applyAlignment="1"/>
    <xf numFmtId="0" fontId="0" fillId="0" borderId="0" xfId="0" applyFont="1" applyAlignment="1"/>
    <xf numFmtId="0" fontId="0" fillId="0" borderId="0" xfId="0" applyFont="1" applyFill="1" applyAlignment="1">
      <alignment horizontal="center"/>
    </xf>
    <xf numFmtId="164" fontId="0" fillId="0" borderId="0" xfId="4" applyNumberFormat="1" applyFont="1" applyFill="1" applyAlignment="1"/>
    <xf numFmtId="0" fontId="0" fillId="8" borderId="0" xfId="0" applyFont="1" applyFill="1"/>
    <xf numFmtId="0" fontId="0" fillId="0" borderId="0" xfId="0" applyFont="1" applyAlignment="1">
      <alignment horizontal="left" vertical="center"/>
    </xf>
    <xf numFmtId="0" fontId="0" fillId="0" borderId="0" xfId="0" applyFont="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xf>
    <xf numFmtId="0" fontId="0" fillId="0" borderId="0" xfId="0" applyFont="1" applyFill="1" applyAlignment="1">
      <alignment horizontal="left" wrapText="1"/>
    </xf>
    <xf numFmtId="0" fontId="0" fillId="0" borderId="0" xfId="0" applyFont="1" applyFill="1" applyAlignment="1">
      <alignment horizontal="center" vertical="top"/>
    </xf>
    <xf numFmtId="164" fontId="0" fillId="0" borderId="0" xfId="4" applyNumberFormat="1" applyFont="1" applyFill="1" applyBorder="1" applyAlignment="1"/>
    <xf numFmtId="176" fontId="17" fillId="4" borderId="8" xfId="4" applyNumberFormat="1" applyFont="1" applyFill="1" applyBorder="1" applyAlignment="1">
      <alignment horizontal="center"/>
    </xf>
    <xf numFmtId="3" fontId="17" fillId="4" borderId="8" xfId="0" applyNumberFormat="1" applyFont="1" applyFill="1" applyBorder="1" applyAlignment="1"/>
    <xf numFmtId="10" fontId="10" fillId="0" borderId="0" xfId="0" applyNumberFormat="1" applyFont="1" applyBorder="1" applyAlignment="1">
      <alignment horizontal="right"/>
    </xf>
    <xf numFmtId="10" fontId="8" fillId="0" borderId="0" xfId="1" applyNumberFormat="1" applyFont="1" applyAlignment="1"/>
    <xf numFmtId="10" fontId="36" fillId="0" borderId="0" xfId="1" applyNumberFormat="1" applyFont="1" applyFill="1" applyAlignment="1">
      <alignment horizontal="center" wrapText="1"/>
    </xf>
    <xf numFmtId="10" fontId="36" fillId="0" borderId="0" xfId="0" applyNumberFormat="1" applyFont="1" applyFill="1" applyAlignment="1">
      <alignment horizontal="center" wrapText="1"/>
    </xf>
    <xf numFmtId="10" fontId="10" fillId="0" borderId="0" xfId="1" applyNumberFormat="1" applyFont="1" applyFill="1" applyBorder="1" applyAlignment="1"/>
    <xf numFmtId="10" fontId="10" fillId="0" borderId="0" xfId="1" applyNumberFormat="1" applyFont="1" applyAlignment="1"/>
    <xf numFmtId="10" fontId="10" fillId="0" borderId="4" xfId="1" applyNumberFormat="1" applyFont="1" applyBorder="1" applyAlignment="1"/>
    <xf numFmtId="10" fontId="0" fillId="0" borderId="0" xfId="1" applyNumberFormat="1" applyFont="1" applyBorder="1"/>
    <xf numFmtId="10" fontId="0" fillId="0" borderId="1" xfId="1" applyNumberFormat="1" applyFont="1" applyFill="1" applyBorder="1"/>
    <xf numFmtId="0" fontId="61" fillId="0" borderId="0" xfId="0" applyFont="1" applyFill="1" applyBorder="1" applyAlignment="1">
      <alignment horizontal="left"/>
    </xf>
    <xf numFmtId="3" fontId="61" fillId="0" borderId="0" xfId="0" applyNumberFormat="1" applyFont="1" applyFill="1" applyAlignment="1"/>
    <xf numFmtId="172" fontId="18" fillId="0" borderId="0" xfId="1" applyNumberFormat="1" applyFont="1" applyFill="1" applyAlignment="1"/>
    <xf numFmtId="0" fontId="61" fillId="0" borderId="0" xfId="0" applyFont="1" applyFill="1"/>
    <xf numFmtId="43" fontId="27" fillId="0" borderId="0" xfId="4" applyFont="1" applyFill="1"/>
    <xf numFmtId="174" fontId="27" fillId="0" borderId="0" xfId="1" applyNumberFormat="1" applyFont="1" applyFill="1"/>
    <xf numFmtId="43" fontId="27" fillId="0" borderId="0" xfId="0" applyNumberFormat="1" applyFont="1" applyFill="1"/>
    <xf numFmtId="0" fontId="8" fillId="9" borderId="23" xfId="0" applyFont="1" applyFill="1" applyBorder="1" applyAlignment="1">
      <alignment horizontal="center" wrapText="1"/>
    </xf>
    <xf numFmtId="0" fontId="0" fillId="0" borderId="0" xfId="0" applyFont="1" applyFill="1" applyBorder="1" applyAlignment="1">
      <alignment horizontal="center"/>
    </xf>
    <xf numFmtId="3" fontId="0" fillId="9" borderId="0" xfId="0" applyNumberFormat="1" applyFont="1" applyFill="1" applyAlignment="1"/>
    <xf numFmtId="3" fontId="0" fillId="9" borderId="4" xfId="0" applyNumberFormat="1" applyFont="1" applyFill="1" applyBorder="1" applyAlignment="1"/>
    <xf numFmtId="167" fontId="0" fillId="9" borderId="0" xfId="2" applyNumberFormat="1" applyFont="1" applyFill="1"/>
    <xf numFmtId="172" fontId="0" fillId="9" borderId="0" xfId="1" applyNumberFormat="1" applyFont="1" applyFill="1"/>
    <xf numFmtId="164" fontId="0" fillId="9" borderId="0" xfId="4" applyNumberFormat="1" applyFont="1" applyFill="1" applyAlignment="1">
      <alignment horizontal="left"/>
    </xf>
    <xf numFmtId="164" fontId="0" fillId="9" borderId="0" xfId="4" applyNumberFormat="1" applyFont="1" applyFill="1" applyAlignment="1"/>
    <xf numFmtId="2" fontId="34" fillId="9" borderId="8" xfId="0" applyNumberFormat="1" applyFont="1" applyFill="1" applyBorder="1" applyAlignment="1">
      <alignment horizontal="center"/>
    </xf>
    <xf numFmtId="0" fontId="34" fillId="9" borderId="8" xfId="0" applyFont="1" applyFill="1" applyBorder="1" applyAlignment="1">
      <alignment horizontal="center"/>
    </xf>
    <xf numFmtId="167" fontId="34" fillId="0" borderId="7" xfId="0" applyNumberFormat="1" applyFont="1" applyFill="1" applyBorder="1"/>
    <xf numFmtId="167" fontId="34" fillId="0" borderId="8" xfId="0" applyNumberFormat="1" applyFont="1" applyFill="1" applyBorder="1"/>
    <xf numFmtId="0" fontId="34" fillId="0" borderId="7" xfId="0" applyFont="1" applyFill="1" applyBorder="1"/>
    <xf numFmtId="164" fontId="37" fillId="0" borderId="0" xfId="0" applyNumberFormat="1" applyFont="1" applyFill="1" applyBorder="1"/>
    <xf numFmtId="164" fontId="34" fillId="0" borderId="0" xfId="4" applyNumberFormat="1" applyFont="1" applyFill="1" applyBorder="1"/>
    <xf numFmtId="164" fontId="34" fillId="0" borderId="0" xfId="0" applyNumberFormat="1" applyFont="1" applyFill="1" applyBorder="1"/>
    <xf numFmtId="42" fontId="0" fillId="9" borderId="3" xfId="4" applyNumberFormat="1" applyFont="1" applyFill="1" applyBorder="1" applyAlignment="1"/>
    <xf numFmtId="0" fontId="0" fillId="0" borderId="1" xfId="0" applyNumberFormat="1" applyFont="1" applyFill="1" applyBorder="1" applyAlignment="1">
      <alignment horizontal="left"/>
    </xf>
    <xf numFmtId="164" fontId="34" fillId="0" borderId="8" xfId="0" applyNumberFormat="1" applyFont="1" applyFill="1" applyBorder="1"/>
    <xf numFmtId="3" fontId="0" fillId="0" borderId="0" xfId="0" applyNumberFormat="1" applyFont="1" applyFill="1" applyBorder="1" applyAlignment="1">
      <alignment horizontal="right"/>
    </xf>
    <xf numFmtId="3" fontId="76" fillId="0" borderId="8" xfId="0" applyNumberFormat="1" applyFont="1" applyFill="1" applyBorder="1" applyAlignment="1">
      <alignment horizontal="right"/>
    </xf>
    <xf numFmtId="3" fontId="76" fillId="0" borderId="0" xfId="0" applyNumberFormat="1" applyFont="1" applyFill="1" applyBorder="1" applyAlignment="1">
      <alignment horizontal="right"/>
    </xf>
    <xf numFmtId="0" fontId="76" fillId="7" borderId="0" xfId="0" applyFont="1" applyFill="1"/>
    <xf numFmtId="0" fontId="0" fillId="0" borderId="0" xfId="0" applyNumberFormat="1" applyFont="1" applyAlignment="1">
      <alignment horizontal="left"/>
    </xf>
    <xf numFmtId="9" fontId="76" fillId="0" borderId="0" xfId="1" applyFont="1" applyFill="1" applyBorder="1" applyAlignment="1">
      <alignment horizontal="center"/>
    </xf>
    <xf numFmtId="3" fontId="10" fillId="9" borderId="0" xfId="0" applyNumberFormat="1" applyFont="1" applyFill="1" applyAlignment="1"/>
    <xf numFmtId="164" fontId="76" fillId="0" borderId="0" xfId="4" applyNumberFormat="1" applyFont="1" applyFill="1" applyBorder="1"/>
    <xf numFmtId="0" fontId="0" fillId="0" borderId="0" xfId="0" applyNumberFormat="1" applyFont="1" applyFill="1" applyBorder="1" applyAlignment="1"/>
    <xf numFmtId="37" fontId="76" fillId="0" borderId="16" xfId="0" applyNumberFormat="1" applyFont="1" applyFill="1" applyBorder="1" applyAlignment="1">
      <alignment horizontal="center"/>
    </xf>
    <xf numFmtId="3" fontId="10" fillId="9" borderId="0" xfId="0" applyNumberFormat="1" applyFont="1" applyFill="1" applyAlignment="1">
      <alignment horizontal="right"/>
    </xf>
    <xf numFmtId="3" fontId="10" fillId="9" borderId="4" xfId="0" applyNumberFormat="1" applyFont="1" applyFill="1" applyBorder="1" applyAlignment="1"/>
    <xf numFmtId="3" fontId="76" fillId="0" borderId="8" xfId="0" applyNumberFormat="1" applyFont="1" applyFill="1" applyBorder="1" applyAlignment="1"/>
    <xf numFmtId="3" fontId="10" fillId="9" borderId="0" xfId="0" applyNumberFormat="1" applyFont="1" applyFill="1" applyBorder="1" applyAlignment="1"/>
    <xf numFmtId="3" fontId="76" fillId="0" borderId="16" xfId="0" applyNumberFormat="1" applyFont="1" applyFill="1" applyBorder="1" applyAlignment="1">
      <alignment horizontal="right"/>
    </xf>
    <xf numFmtId="176" fontId="76" fillId="0" borderId="16" xfId="4" applyNumberFormat="1" applyFont="1" applyFill="1" applyBorder="1" applyAlignment="1">
      <alignment horizontal="center"/>
    </xf>
    <xf numFmtId="0" fontId="76" fillId="0" borderId="0" xfId="0" applyFont="1" applyFill="1" applyBorder="1" applyAlignment="1">
      <alignment horizontal="center"/>
    </xf>
    <xf numFmtId="0" fontId="76" fillId="0" borderId="1" xfId="0" applyFont="1" applyFill="1" applyBorder="1" applyAlignment="1">
      <alignment horizontal="center"/>
    </xf>
    <xf numFmtId="3" fontId="10" fillId="9" borderId="4" xfId="0" applyNumberFormat="1" applyFont="1" applyFill="1" applyBorder="1"/>
    <xf numFmtId="3" fontId="76" fillId="0" borderId="8" xfId="0" applyNumberFormat="1" applyFont="1" applyFill="1" applyBorder="1" applyAlignment="1">
      <alignment horizontal="center"/>
    </xf>
    <xf numFmtId="3" fontId="78" fillId="0" borderId="25" xfId="0" applyNumberFormat="1" applyFont="1" applyFill="1" applyBorder="1" applyAlignment="1">
      <alignment horizontal="center"/>
    </xf>
    <xf numFmtId="3" fontId="0" fillId="0" borderId="8" xfId="0" applyNumberFormat="1" applyFont="1" applyBorder="1" applyAlignment="1">
      <alignment horizontal="center"/>
    </xf>
    <xf numFmtId="3" fontId="76" fillId="4" borderId="0" xfId="0" applyNumberFormat="1" applyFont="1" applyFill="1" applyBorder="1" applyAlignment="1">
      <alignment horizontal="center"/>
    </xf>
    <xf numFmtId="164" fontId="0" fillId="9" borderId="0" xfId="4" applyNumberFormat="1" applyFont="1" applyFill="1" applyAlignment="1"/>
    <xf numFmtId="3" fontId="0" fillId="0" borderId="8" xfId="0" applyNumberFormat="1" applyFont="1" applyFill="1" applyBorder="1" applyAlignment="1">
      <alignment horizontal="right"/>
    </xf>
    <xf numFmtId="0" fontId="0" fillId="0" borderId="0" xfId="0" applyFont="1"/>
    <xf numFmtId="0" fontId="0" fillId="0" borderId="0" xfId="0" applyFont="1" applyBorder="1"/>
    <xf numFmtId="3" fontId="76" fillId="9" borderId="0" xfId="0" applyNumberFormat="1" applyFont="1" applyFill="1" applyAlignment="1"/>
    <xf numFmtId="3" fontId="76" fillId="9" borderId="4" xfId="0" applyNumberFormat="1" applyFont="1" applyFill="1" applyBorder="1" applyAlignment="1"/>
    <xf numFmtId="167" fontId="76" fillId="9" borderId="0" xfId="2" applyNumberFormat="1" applyFont="1" applyFill="1"/>
    <xf numFmtId="37" fontId="76" fillId="9" borderId="0" xfId="0" applyNumberFormat="1" applyFont="1" applyFill="1" applyBorder="1" applyAlignment="1">
      <alignment horizontal="center"/>
    </xf>
    <xf numFmtId="41" fontId="75" fillId="0" borderId="0" xfId="0" applyNumberFormat="1" applyFont="1" applyFill="1" applyBorder="1" applyAlignment="1">
      <alignment horizontal="left"/>
    </xf>
    <xf numFmtId="3" fontId="10" fillId="9" borderId="0" xfId="0" applyNumberFormat="1" applyFont="1" applyFill="1" applyBorder="1" applyAlignment="1">
      <alignment horizontal="right"/>
    </xf>
    <xf numFmtId="3" fontId="10" fillId="9" borderId="4" xfId="0" applyNumberFormat="1" applyFont="1" applyFill="1" applyBorder="1" applyAlignment="1">
      <alignment horizontal="right"/>
    </xf>
    <xf numFmtId="0" fontId="0" fillId="0" borderId="0" xfId="0" applyFont="1" applyFill="1"/>
    <xf numFmtId="2" fontId="0" fillId="0" borderId="0" xfId="0" applyNumberFormat="1" applyFont="1" applyFill="1"/>
    <xf numFmtId="2" fontId="0" fillId="0" borderId="0" xfId="0" applyNumberFormat="1" applyFont="1"/>
    <xf numFmtId="164" fontId="81" fillId="0" borderId="8" xfId="0" applyNumberFormat="1" applyFont="1" applyFill="1" applyBorder="1"/>
    <xf numFmtId="164" fontId="81" fillId="0" borderId="0" xfId="0" applyNumberFormat="1" applyFont="1" applyFill="1" applyBorder="1"/>
    <xf numFmtId="164" fontId="81" fillId="0" borderId="7" xfId="4" applyNumberFormat="1" applyFont="1" applyFill="1" applyBorder="1"/>
    <xf numFmtId="164" fontId="81" fillId="0" borderId="0" xfId="4" applyNumberFormat="1" applyFont="1" applyFill="1" applyBorder="1"/>
    <xf numFmtId="0" fontId="81" fillId="0" borderId="8" xfId="0" applyFont="1" applyFill="1" applyBorder="1"/>
    <xf numFmtId="167" fontId="81" fillId="0" borderId="7" xfId="0" applyNumberFormat="1" applyFont="1" applyFill="1" applyBorder="1"/>
    <xf numFmtId="167" fontId="81" fillId="0" borderId="8" xfId="0" applyNumberFormat="1" applyFont="1" applyFill="1" applyBorder="1"/>
    <xf numFmtId="0" fontId="81" fillId="0" borderId="7" xfId="0" applyFont="1" applyFill="1" applyBorder="1"/>
    <xf numFmtId="0" fontId="0"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Alignment="1">
      <alignment horizontal="center" wrapText="1"/>
    </xf>
    <xf numFmtId="3" fontId="0" fillId="0" borderId="0" xfId="0" applyNumberFormat="1" applyFont="1" applyFill="1" applyAlignment="1"/>
    <xf numFmtId="166" fontId="0" fillId="0" borderId="0" xfId="0" applyNumberFormat="1" applyFont="1" applyFill="1"/>
    <xf numFmtId="0" fontId="0" fillId="0" borderId="0" xfId="0" applyNumberFormat="1" applyFont="1" applyFill="1"/>
    <xf numFmtId="164" fontId="7" fillId="0" borderId="0" xfId="0" applyNumberFormat="1" applyFont="1" applyFill="1"/>
    <xf numFmtId="43" fontId="0" fillId="0" borderId="0" xfId="0" applyNumberFormat="1" applyFont="1" applyFill="1"/>
    <xf numFmtId="0" fontId="0" fillId="0" borderId="16" xfId="0" applyFont="1" applyFill="1" applyBorder="1" applyAlignment="1">
      <alignment horizontal="center"/>
    </xf>
    <xf numFmtId="0" fontId="0" fillId="0" borderId="15" xfId="0" applyFont="1" applyFill="1" applyBorder="1" applyAlignment="1">
      <alignment horizontal="center"/>
    </xf>
    <xf numFmtId="3" fontId="0" fillId="0" borderId="0" xfId="0" applyNumberFormat="1" applyFont="1" applyFill="1" applyAlignment="1">
      <alignment horizontal="right" wrapText="1"/>
    </xf>
    <xf numFmtId="167" fontId="0" fillId="0" borderId="0" xfId="2" applyNumberFormat="1" applyFont="1" applyFill="1" applyBorder="1" applyAlignment="1">
      <alignment horizontal="center"/>
    </xf>
    <xf numFmtId="164" fontId="70" fillId="0" borderId="0" xfId="0" applyNumberFormat="1" applyFont="1" applyFill="1" applyBorder="1"/>
    <xf numFmtId="164" fontId="70" fillId="0" borderId="0" xfId="0" applyNumberFormat="1" applyFont="1" applyFill="1"/>
    <xf numFmtId="172" fontId="34" fillId="0" borderId="8" xfId="0" applyNumberFormat="1" applyFont="1" applyFill="1" applyBorder="1"/>
    <xf numFmtId="3" fontId="76" fillId="0" borderId="1" xfId="0" applyNumberFormat="1" applyFont="1" applyFill="1" applyBorder="1" applyAlignment="1">
      <alignment horizontal="center"/>
    </xf>
    <xf numFmtId="0" fontId="0" fillId="0" borderId="0" xfId="0" applyNumberFormat="1" applyFont="1" applyFill="1" applyBorder="1" applyAlignment="1">
      <alignment horizontal="left"/>
    </xf>
    <xf numFmtId="0" fontId="34" fillId="9" borderId="9" xfId="0" applyFont="1" applyFill="1" applyBorder="1" applyAlignment="1">
      <alignment horizontal="center"/>
    </xf>
    <xf numFmtId="41" fontId="77" fillId="9" borderId="8" xfId="0" applyNumberFormat="1" applyFont="1" applyFill="1" applyBorder="1" applyAlignment="1"/>
    <xf numFmtId="41" fontId="34" fillId="0" borderId="8" xfId="4" applyNumberFormat="1" applyFont="1" applyBorder="1"/>
    <xf numFmtId="41" fontId="34" fillId="9" borderId="8" xfId="4" applyNumberFormat="1" applyFont="1" applyFill="1" applyBorder="1"/>
    <xf numFmtId="41" fontId="77" fillId="9" borderId="8" xfId="4" applyNumberFormat="1" applyFont="1" applyFill="1" applyBorder="1"/>
    <xf numFmtId="41" fontId="69" fillId="9" borderId="8" xfId="4" applyNumberFormat="1" applyFont="1" applyFill="1" applyBorder="1"/>
    <xf numFmtId="41" fontId="34" fillId="4" borderId="8" xfId="4" applyNumberFormat="1" applyFont="1" applyFill="1" applyBorder="1"/>
    <xf numFmtId="41" fontId="59" fillId="4" borderId="8" xfId="4" applyNumberFormat="1" applyFont="1" applyFill="1" applyBorder="1"/>
    <xf numFmtId="164" fontId="34" fillId="0" borderId="1" xfId="0" applyNumberFormat="1" applyFont="1" applyBorder="1"/>
    <xf numFmtId="164" fontId="34" fillId="0" borderId="15" xfId="4" applyNumberFormat="1" applyFont="1" applyBorder="1"/>
    <xf numFmtId="41" fontId="8" fillId="0" borderId="3" xfId="4" applyNumberFormat="1" applyFont="1" applyFill="1" applyBorder="1" applyAlignment="1">
      <alignment horizontal="right"/>
    </xf>
    <xf numFmtId="0" fontId="18" fillId="0" borderId="0" xfId="0" applyFont="1" applyAlignment="1">
      <alignment horizontal="centerContinuous"/>
    </xf>
    <xf numFmtId="3" fontId="20"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168" fontId="8" fillId="0" borderId="3" xfId="0" applyNumberFormat="1" applyFont="1" applyFill="1" applyBorder="1" applyAlignment="1">
      <alignment horizontal="left"/>
    </xf>
    <xf numFmtId="0" fontId="8" fillId="0" borderId="3" xfId="0" applyFont="1" applyFill="1" applyBorder="1" applyAlignment="1"/>
    <xf numFmtId="0" fontId="8" fillId="0" borderId="3" xfId="0" applyFont="1" applyFill="1" applyBorder="1" applyAlignment="1">
      <alignment horizontal="center"/>
    </xf>
    <xf numFmtId="169" fontId="8" fillId="0" borderId="3" xfId="0" applyNumberFormat="1" applyFont="1" applyFill="1" applyBorder="1" applyAlignment="1"/>
    <xf numFmtId="169" fontId="10" fillId="0" borderId="0" xfId="0" applyNumberFormat="1" applyFont="1" applyFill="1" applyAlignment="1"/>
    <xf numFmtId="168" fontId="0" fillId="0" borderId="0" xfId="0" applyNumberFormat="1" applyFont="1" applyFill="1" applyAlignment="1">
      <alignment horizontal="center"/>
    </xf>
    <xf numFmtId="0" fontId="10" fillId="0" borderId="0" xfId="0" applyFont="1" applyAlignment="1"/>
    <xf numFmtId="0" fontId="10" fillId="0" borderId="0" xfId="0" applyFont="1" applyAlignment="1"/>
    <xf numFmtId="0" fontId="0" fillId="0" borderId="0" xfId="0" applyFont="1" applyFill="1" applyAlignment="1">
      <alignment vertical="top"/>
    </xf>
    <xf numFmtId="0" fontId="12" fillId="0" borderId="0" xfId="0" applyFont="1" applyFill="1" applyBorder="1" applyAlignment="1">
      <alignment horizontal="right"/>
    </xf>
    <xf numFmtId="0" fontId="10" fillId="0" borderId="2" xfId="0" applyFont="1" applyFill="1" applyBorder="1" applyAlignment="1">
      <alignment horizontal="center"/>
    </xf>
    <xf numFmtId="0" fontId="10" fillId="0" borderId="0" xfId="0" applyFont="1" applyFill="1" applyBorder="1" applyAlignment="1">
      <alignment horizontal="center"/>
    </xf>
    <xf numFmtId="3" fontId="10" fillId="0" borderId="0" xfId="4" applyNumberFormat="1" applyFont="1" applyFill="1" applyBorder="1" applyAlignment="1">
      <alignment horizontal="right"/>
    </xf>
    <xf numFmtId="178" fontId="10" fillId="0" borderId="0" xfId="4" applyNumberFormat="1" applyFont="1" applyFill="1"/>
    <xf numFmtId="3" fontId="14" fillId="0" borderId="0" xfId="0" applyNumberFormat="1" applyFont="1" applyBorder="1" applyAlignment="1"/>
    <xf numFmtId="3" fontId="12" fillId="0" borderId="0" xfId="0" applyNumberFormat="1" applyFont="1" applyBorder="1" applyAlignment="1">
      <alignment horizontal="right"/>
    </xf>
    <xf numFmtId="3" fontId="14" fillId="0" borderId="0" xfId="0" applyNumberFormat="1" applyFont="1" applyBorder="1" applyAlignment="1">
      <alignment horizontal="right"/>
    </xf>
    <xf numFmtId="3" fontId="10" fillId="9" borderId="0" xfId="0" applyNumberFormat="1" applyFont="1" applyFill="1"/>
    <xf numFmtId="3" fontId="12" fillId="0" borderId="4" xfId="0" applyNumberFormat="1" applyFont="1" applyBorder="1" applyAlignment="1">
      <alignment horizontal="right"/>
    </xf>
    <xf numFmtId="0" fontId="14" fillId="0" borderId="4" xfId="0" applyNumberFormat="1" applyFont="1" applyFill="1" applyBorder="1" applyAlignment="1">
      <alignment horizontal="center"/>
    </xf>
    <xf numFmtId="0" fontId="86" fillId="0" borderId="0" xfId="0" applyFont="1"/>
    <xf numFmtId="0" fontId="88" fillId="0" borderId="0" xfId="0" applyFont="1" applyFill="1" applyAlignment="1">
      <alignment horizontal="left"/>
    </xf>
    <xf numFmtId="0" fontId="87" fillId="0" borderId="0" xfId="0" applyFont="1" applyAlignment="1">
      <alignment horizontal="center"/>
    </xf>
    <xf numFmtId="0" fontId="86" fillId="9" borderId="0" xfId="0" quotePrefix="1" applyFont="1" applyFill="1"/>
    <xf numFmtId="0" fontId="86" fillId="0" borderId="0" xfId="0" applyFont="1" applyAlignment="1">
      <alignment horizontal="center" vertical="center"/>
    </xf>
    <xf numFmtId="164" fontId="86" fillId="0" borderId="0" xfId="0" applyNumberFormat="1" applyFont="1" applyFill="1" applyBorder="1"/>
    <xf numFmtId="164" fontId="87" fillId="0" borderId="4" xfId="0" applyNumberFormat="1" applyFont="1" applyFill="1" applyBorder="1"/>
    <xf numFmtId="164" fontId="86" fillId="0" borderId="0" xfId="0" applyNumberFormat="1" applyFont="1" applyFill="1" applyBorder="1" applyAlignment="1">
      <alignment horizontal="center"/>
    </xf>
    <xf numFmtId="167" fontId="86" fillId="0" borderId="0" xfId="2" applyNumberFormat="1" applyFont="1"/>
    <xf numFmtId="164" fontId="86" fillId="0" borderId="0" xfId="0" applyNumberFormat="1" applyFont="1"/>
    <xf numFmtId="0" fontId="86" fillId="0" borderId="0" xfId="0" applyFont="1" applyFill="1" applyAlignment="1">
      <alignment horizontal="left" indent="1"/>
    </xf>
    <xf numFmtId="0" fontId="86" fillId="0" borderId="0" xfId="0" applyFont="1" applyFill="1"/>
    <xf numFmtId="164" fontId="90" fillId="0" borderId="0" xfId="4" applyNumberFormat="1" applyFont="1" applyFill="1"/>
    <xf numFmtId="167" fontId="86" fillId="9" borderId="0" xfId="2" applyNumberFormat="1" applyFont="1" applyFill="1"/>
    <xf numFmtId="167" fontId="86" fillId="0" borderId="0" xfId="2" applyNumberFormat="1" applyFont="1" applyFill="1"/>
    <xf numFmtId="164" fontId="86" fillId="9" borderId="0" xfId="4" applyNumberFormat="1" applyFont="1" applyFill="1"/>
    <xf numFmtId="164" fontId="86" fillId="9" borderId="0" xfId="0" applyNumberFormat="1" applyFont="1" applyFill="1"/>
    <xf numFmtId="0" fontId="86" fillId="0" borderId="4" xfId="0" applyFont="1" applyBorder="1"/>
    <xf numFmtId="0" fontId="87" fillId="0" borderId="0" xfId="0" applyFont="1"/>
    <xf numFmtId="167" fontId="86" fillId="0" borderId="30" xfId="2" applyNumberFormat="1" applyFont="1" applyBorder="1"/>
    <xf numFmtId="167" fontId="86" fillId="0" borderId="31" xfId="2" applyNumberFormat="1" applyFont="1" applyBorder="1"/>
    <xf numFmtId="167" fontId="86" fillId="0" borderId="29" xfId="2" applyNumberFormat="1" applyFont="1" applyBorder="1"/>
    <xf numFmtId="0" fontId="86" fillId="0" borderId="0" xfId="0" applyFont="1" applyAlignment="1">
      <alignment horizontal="left" indent="1"/>
    </xf>
    <xf numFmtId="0" fontId="86" fillId="0" borderId="0" xfId="0" applyFont="1" applyAlignment="1">
      <alignment horizontal="left" vertical="top" wrapText="1"/>
    </xf>
    <xf numFmtId="0" fontId="25" fillId="3" borderId="0" xfId="0" applyNumberFormat="1" applyFont="1" applyFill="1" applyAlignment="1">
      <alignment horizontal="left"/>
    </xf>
    <xf numFmtId="0" fontId="10" fillId="3" borderId="0" xfId="0" applyNumberFormat="1" applyFont="1" applyFill="1" applyAlignment="1">
      <alignment horizontal="center"/>
    </xf>
    <xf numFmtId="3" fontId="10" fillId="3" borderId="0" xfId="0" applyNumberFormat="1" applyFont="1" applyFill="1" applyAlignment="1">
      <alignment horizontal="center"/>
    </xf>
    <xf numFmtId="0" fontId="87" fillId="0" borderId="0" xfId="0" applyFont="1" applyFill="1" applyAlignment="1">
      <alignment horizontal="left"/>
    </xf>
    <xf numFmtId="164" fontId="87" fillId="0" borderId="0" xfId="0" applyNumberFormat="1" applyFont="1" applyFill="1" applyBorder="1"/>
    <xf numFmtId="0" fontId="86" fillId="0" borderId="0" xfId="0" applyFont="1" applyFill="1" applyBorder="1"/>
    <xf numFmtId="0" fontId="86" fillId="0" borderId="0" xfId="0" applyFont="1" applyFill="1" applyAlignment="1">
      <alignment horizontal="center"/>
    </xf>
    <xf numFmtId="0" fontId="87" fillId="0" borderId="0" xfId="0" quotePrefix="1" applyFont="1" applyFill="1" applyAlignment="1">
      <alignment horizontal="left"/>
    </xf>
    <xf numFmtId="0" fontId="87" fillId="0" borderId="4" xfId="0" applyFont="1" applyFill="1" applyBorder="1" applyAlignment="1">
      <alignment horizontal="center" wrapText="1"/>
    </xf>
    <xf numFmtId="0" fontId="87" fillId="0" borderId="4" xfId="0" applyFont="1" applyFill="1" applyBorder="1" applyAlignment="1">
      <alignment horizontal="left" wrapText="1"/>
    </xf>
    <xf numFmtId="0" fontId="87" fillId="0" borderId="0" xfId="0" applyFont="1" applyFill="1" applyBorder="1" applyAlignment="1">
      <alignment horizontal="center" wrapText="1"/>
    </xf>
    <xf numFmtId="0" fontId="86" fillId="0" borderId="0" xfId="0" applyFont="1" applyFill="1" applyBorder="1" applyAlignment="1">
      <alignment horizontal="center"/>
    </xf>
    <xf numFmtId="0" fontId="87" fillId="0" borderId="0" xfId="0" applyFont="1" applyFill="1" applyBorder="1" applyAlignment="1">
      <alignment horizontal="left" wrapText="1" indent="1"/>
    </xf>
    <xf numFmtId="164" fontId="93" fillId="0" borderId="0" xfId="0" applyNumberFormat="1" applyFont="1" applyFill="1" applyBorder="1"/>
    <xf numFmtId="164" fontId="86" fillId="0" borderId="0" xfId="4" applyNumberFormat="1" applyFont="1" applyFill="1" applyBorder="1"/>
    <xf numFmtId="42" fontId="86" fillId="0" borderId="0" xfId="4" applyNumberFormat="1" applyFont="1" applyFill="1" applyBorder="1"/>
    <xf numFmtId="10" fontId="86" fillId="0" borderId="0" xfId="1" applyNumberFormat="1" applyFont="1" applyFill="1" applyBorder="1" applyAlignment="1">
      <alignment horizontal="right"/>
    </xf>
    <xf numFmtId="44" fontId="86" fillId="0" borderId="0" xfId="0" applyNumberFormat="1" applyFont="1" applyFill="1"/>
    <xf numFmtId="164" fontId="86" fillId="0" borderId="0" xfId="4" applyNumberFormat="1" applyFont="1" applyFill="1"/>
    <xf numFmtId="164" fontId="86" fillId="0" borderId="0" xfId="0" applyNumberFormat="1" applyFont="1" applyFill="1"/>
    <xf numFmtId="42" fontId="86" fillId="0" borderId="0" xfId="0" applyNumberFormat="1" applyFont="1" applyFill="1"/>
    <xf numFmtId="167" fontId="86" fillId="0" borderId="0" xfId="0" applyNumberFormat="1" applyFont="1" applyFill="1"/>
    <xf numFmtId="42" fontId="87" fillId="0" borderId="2" xfId="4" applyNumberFormat="1" applyFont="1" applyFill="1" applyBorder="1"/>
    <xf numFmtId="42" fontId="87" fillId="0" borderId="0" xfId="4" applyNumberFormat="1" applyFont="1" applyFill="1" applyBorder="1"/>
    <xf numFmtId="10" fontId="86" fillId="0" borderId="0" xfId="1" applyNumberFormat="1" applyFont="1" applyFill="1" applyBorder="1"/>
    <xf numFmtId="173" fontId="86" fillId="0" borderId="0" xfId="1" applyNumberFormat="1" applyFont="1" applyFill="1" applyBorder="1" applyAlignment="1">
      <alignment horizontal="right"/>
    </xf>
    <xf numFmtId="164" fontId="0" fillId="0" borderId="0" xfId="16" applyNumberFormat="1" applyFont="1" applyFill="1" applyBorder="1"/>
    <xf numFmtId="42" fontId="87" fillId="0" borderId="0" xfId="0" applyNumberFormat="1" applyFont="1" applyFill="1" applyBorder="1"/>
    <xf numFmtId="42" fontId="87" fillId="0" borderId="35" xfId="0" applyNumberFormat="1" applyFont="1" applyFill="1" applyBorder="1"/>
    <xf numFmtId="0" fontId="86" fillId="0" borderId="0" xfId="0" applyFont="1" applyFill="1" applyAlignment="1">
      <alignment horizontal="right"/>
    </xf>
    <xf numFmtId="164" fontId="86" fillId="0" borderId="0" xfId="0" applyNumberFormat="1" applyFont="1" applyFill="1" applyAlignment="1">
      <alignment horizontal="right"/>
    </xf>
    <xf numFmtId="164" fontId="83" fillId="0" borderId="0" xfId="4" applyNumberFormat="1" applyFont="1" applyFill="1"/>
    <xf numFmtId="0" fontId="84" fillId="0" borderId="0" xfId="17" applyFont="1" applyFill="1"/>
    <xf numFmtId="0" fontId="82" fillId="0" borderId="0" xfId="18" applyFont="1" applyFill="1" applyAlignment="1" applyProtection="1">
      <alignment horizontal="left"/>
    </xf>
    <xf numFmtId="0" fontId="82" fillId="0" borderId="0" xfId="18" applyFont="1" applyFill="1" applyProtection="1"/>
    <xf numFmtId="0" fontId="82" fillId="0" borderId="0" xfId="18" applyFont="1" applyFill="1" applyAlignment="1" applyProtection="1">
      <alignment horizontal="center"/>
    </xf>
    <xf numFmtId="0" fontId="86" fillId="0" borderId="0" xfId="19" applyFont="1" applyFill="1" applyProtection="1"/>
    <xf numFmtId="0" fontId="86" fillId="0" borderId="0" xfId="19" applyFont="1" applyFill="1" applyAlignment="1" applyProtection="1">
      <alignment horizontal="center"/>
    </xf>
    <xf numFmtId="0" fontId="86" fillId="0" borderId="0" xfId="19" applyFont="1" applyFill="1" applyAlignment="1" applyProtection="1">
      <alignment horizontal="left"/>
    </xf>
    <xf numFmtId="0" fontId="89" fillId="0" borderId="0" xfId="19" applyFont="1" applyFill="1" applyBorder="1" applyProtection="1"/>
    <xf numFmtId="0" fontId="82" fillId="0" borderId="0" xfId="19" applyFont="1" applyFill="1" applyProtection="1"/>
    <xf numFmtId="0" fontId="86" fillId="0" borderId="0" xfId="0" applyFont="1" applyFill="1" applyProtection="1"/>
    <xf numFmtId="0" fontId="96" fillId="0" borderId="0" xfId="19" applyFont="1" applyFill="1" applyBorder="1" applyAlignment="1" applyProtection="1">
      <alignment horizontal="left"/>
    </xf>
    <xf numFmtId="0" fontId="96" fillId="0" borderId="0" xfId="19" applyFont="1" applyFill="1" applyBorder="1" applyAlignment="1" applyProtection="1">
      <alignment horizontal="center" wrapText="1"/>
    </xf>
    <xf numFmtId="0" fontId="87" fillId="0" borderId="0" xfId="0" applyFont="1" applyFill="1" applyBorder="1" applyAlignment="1">
      <alignment horizontal="left" wrapText="1"/>
    </xf>
    <xf numFmtId="0" fontId="93" fillId="0" borderId="0" xfId="0" applyNumberFormat="1" applyFont="1" applyFill="1" applyBorder="1"/>
    <xf numFmtId="0" fontId="86" fillId="0" borderId="0" xfId="0" applyFont="1" applyFill="1" applyAlignment="1"/>
    <xf numFmtId="164" fontId="82" fillId="0" borderId="0" xfId="20" applyNumberFormat="1" applyFont="1" applyFill="1" applyBorder="1" applyProtection="1">
      <protection locked="0"/>
    </xf>
    <xf numFmtId="167" fontId="86" fillId="0" borderId="2" xfId="2" applyNumberFormat="1" applyFont="1" applyFill="1" applyBorder="1"/>
    <xf numFmtId="167" fontId="86" fillId="0" borderId="35" xfId="2" applyNumberFormat="1" applyFont="1" applyFill="1" applyBorder="1"/>
    <xf numFmtId="0" fontId="82" fillId="0" borderId="0" xfId="19" applyFont="1" applyFill="1" applyAlignment="1" applyProtection="1">
      <alignment horizontal="left"/>
    </xf>
    <xf numFmtId="0" fontId="83" fillId="0" borderId="0" xfId="0" applyFont="1" applyAlignment="1">
      <alignment vertical="top" wrapText="1"/>
    </xf>
    <xf numFmtId="164" fontId="86" fillId="0" borderId="0" xfId="19" applyNumberFormat="1" applyFont="1" applyFill="1" applyProtection="1"/>
    <xf numFmtId="0" fontId="82" fillId="0" borderId="0" xfId="19" applyFont="1" applyFill="1" applyAlignment="1" applyProtection="1">
      <alignment horizontal="center" vertical="center"/>
    </xf>
    <xf numFmtId="0" fontId="86" fillId="0" borderId="0" xfId="19" applyFont="1" applyFill="1" applyAlignment="1" applyProtection="1">
      <alignment horizontal="center" vertical="center"/>
    </xf>
    <xf numFmtId="0" fontId="65" fillId="3" borderId="0" xfId="0" applyNumberFormat="1" applyFont="1" applyFill="1" applyAlignment="1">
      <alignment horizontal="left"/>
    </xf>
    <xf numFmtId="0" fontId="82" fillId="3" borderId="0" xfId="0" applyNumberFormat="1" applyFont="1" applyFill="1" applyAlignment="1">
      <alignment horizontal="center"/>
    </xf>
    <xf numFmtId="0" fontId="82" fillId="3" borderId="0" xfId="0" applyFont="1" applyFill="1"/>
    <xf numFmtId="0" fontId="82" fillId="3" borderId="0" xfId="0" applyFont="1" applyFill="1" applyAlignment="1"/>
    <xf numFmtId="3" fontId="82" fillId="3" borderId="0" xfId="0" applyNumberFormat="1" applyFont="1" applyFill="1" applyAlignment="1">
      <alignment horizontal="center"/>
    </xf>
    <xf numFmtId="0" fontId="67" fillId="11" borderId="6" xfId="0" applyFont="1" applyFill="1" applyBorder="1" applyAlignment="1">
      <alignment horizontal="left"/>
    </xf>
    <xf numFmtId="0" fontId="9" fillId="11" borderId="5" xfId="0" applyFont="1" applyFill="1" applyBorder="1"/>
    <xf numFmtId="0" fontId="9" fillId="11" borderId="5" xfId="0" applyFont="1" applyFill="1" applyBorder="1" applyAlignment="1">
      <alignment horizontal="left"/>
    </xf>
    <xf numFmtId="0" fontId="9" fillId="11" borderId="28" xfId="0" applyFont="1" applyFill="1" applyBorder="1" applyAlignment="1">
      <alignment horizontal="left"/>
    </xf>
    <xf numFmtId="0" fontId="98" fillId="0" borderId="0" xfId="0" applyFont="1"/>
    <xf numFmtId="0" fontId="91" fillId="10" borderId="0" xfId="0" applyNumberFormat="1" applyFont="1" applyFill="1" applyBorder="1" applyAlignment="1">
      <alignment horizontal="center"/>
    </xf>
    <xf numFmtId="0" fontId="91" fillId="10" borderId="0" xfId="0" applyNumberFormat="1" applyFont="1" applyFill="1" applyBorder="1" applyAlignment="1">
      <alignment horizontal="left"/>
    </xf>
    <xf numFmtId="2" fontId="91" fillId="10" borderId="0" xfId="0" applyNumberFormat="1" applyFont="1" applyFill="1" applyBorder="1" applyAlignment="1">
      <alignment horizontal="center"/>
    </xf>
    <xf numFmtId="164" fontId="44" fillId="10" borderId="0" xfId="21" applyNumberFormat="1" applyFont="1" applyFill="1" applyBorder="1" applyAlignment="1">
      <alignment horizontal="center"/>
    </xf>
    <xf numFmtId="164" fontId="91" fillId="10" borderId="0" xfId="21" applyNumberFormat="1" applyFont="1" applyFill="1" applyBorder="1"/>
    <xf numFmtId="164" fontId="91" fillId="10" borderId="0" xfId="0" applyNumberFormat="1" applyFont="1" applyFill="1" applyBorder="1"/>
    <xf numFmtId="0" fontId="44" fillId="10" borderId="0" xfId="0" applyFont="1" applyFill="1" applyBorder="1" applyAlignment="1">
      <alignment horizontal="center"/>
    </xf>
    <xf numFmtId="0" fontId="91" fillId="10" borderId="0" xfId="0" applyFont="1" applyFill="1" applyBorder="1" applyAlignment="1">
      <alignment horizontal="center"/>
    </xf>
    <xf numFmtId="0" fontId="91" fillId="10" borderId="7" xfId="0" applyFont="1" applyFill="1" applyBorder="1" applyAlignment="1">
      <alignment horizontal="center"/>
    </xf>
    <xf numFmtId="0" fontId="91" fillId="0" borderId="0" xfId="0" applyFont="1"/>
    <xf numFmtId="0" fontId="44" fillId="10" borderId="0" xfId="0" applyNumberFormat="1" applyFont="1" applyFill="1" applyBorder="1" applyAlignment="1">
      <alignment horizontal="left"/>
    </xf>
    <xf numFmtId="1" fontId="91" fillId="10" borderId="0" xfId="0" applyNumberFormat="1" applyFont="1" applyFill="1" applyBorder="1" applyAlignment="1">
      <alignment horizontal="center"/>
    </xf>
    <xf numFmtId="37" fontId="91" fillId="10" borderId="0" xfId="0" applyNumberFormat="1" applyFont="1" applyFill="1" applyBorder="1"/>
    <xf numFmtId="0" fontId="91" fillId="10" borderId="0" xfId="0" applyFont="1" applyFill="1" applyBorder="1" applyAlignment="1"/>
    <xf numFmtId="0" fontId="91" fillId="10" borderId="0" xfId="0" applyNumberFormat="1" applyFont="1" applyFill="1" applyBorder="1" applyAlignment="1"/>
    <xf numFmtId="0" fontId="91" fillId="10" borderId="7" xfId="0" applyNumberFormat="1" applyFont="1" applyFill="1" applyBorder="1" applyAlignment="1"/>
    <xf numFmtId="0" fontId="99" fillId="10" borderId="0" xfId="0" applyNumberFormat="1" applyFont="1" applyFill="1" applyBorder="1" applyAlignment="1">
      <alignment horizontal="left"/>
    </xf>
    <xf numFmtId="164" fontId="44" fillId="10" borderId="4" xfId="21" applyNumberFormat="1" applyFont="1" applyFill="1" applyBorder="1" applyAlignment="1">
      <alignment horizontal="center"/>
    </xf>
    <xf numFmtId="164" fontId="91" fillId="10" borderId="0" xfId="21" applyNumberFormat="1" applyFont="1" applyFill="1" applyBorder="1" applyAlignment="1">
      <alignment horizontal="center"/>
    </xf>
    <xf numFmtId="167" fontId="91" fillId="10" borderId="0" xfId="22" applyNumberFormat="1" applyFont="1" applyFill="1" applyBorder="1" applyAlignment="1">
      <alignment horizontal="center"/>
    </xf>
    <xf numFmtId="10" fontId="91" fillId="9" borderId="0" xfId="23" applyNumberFormat="1" applyFont="1" applyFill="1" applyBorder="1" applyAlignment="1">
      <alignment horizontal="center"/>
    </xf>
    <xf numFmtId="164" fontId="91" fillId="10" borderId="0" xfId="21" quotePrefix="1" applyNumberFormat="1" applyFont="1" applyFill="1" applyBorder="1" applyAlignment="1">
      <alignment horizontal="center"/>
    </xf>
    <xf numFmtId="167" fontId="91" fillId="10" borderId="0" xfId="22" applyNumberFormat="1" applyFont="1" applyFill="1" applyBorder="1"/>
    <xf numFmtId="0" fontId="36" fillId="10" borderId="0" xfId="21" applyNumberFormat="1" applyFont="1" applyFill="1" applyBorder="1" applyAlignment="1"/>
    <xf numFmtId="0" fontId="36" fillId="10" borderId="7" xfId="21" applyNumberFormat="1" applyFont="1" applyFill="1" applyBorder="1" applyAlignment="1"/>
    <xf numFmtId="0" fontId="91" fillId="10" borderId="0" xfId="0" applyNumberFormat="1" applyFont="1" applyFill="1" applyBorder="1" applyAlignment="1">
      <alignment horizontal="left" indent="1"/>
    </xf>
    <xf numFmtId="164" fontId="91" fillId="9" borderId="0" xfId="4" applyNumberFormat="1" applyFont="1" applyFill="1" applyBorder="1"/>
    <xf numFmtId="0" fontId="36" fillId="10" borderId="0" xfId="22" applyNumberFormat="1" applyFont="1" applyFill="1" applyBorder="1" applyAlignment="1"/>
    <xf numFmtId="0" fontId="36" fillId="10" borderId="7" xfId="22" applyNumberFormat="1" applyFont="1" applyFill="1" applyBorder="1" applyAlignment="1"/>
    <xf numFmtId="0" fontId="36" fillId="0" borderId="0" xfId="0" applyNumberFormat="1" applyFont="1" applyBorder="1" applyAlignment="1">
      <alignment horizontal="left" indent="1"/>
    </xf>
    <xf numFmtId="0" fontId="44" fillId="10" borderId="0" xfId="0" applyNumberFormat="1" applyFont="1" applyFill="1" applyBorder="1" applyAlignment="1">
      <alignment horizontal="left" vertical="top"/>
    </xf>
    <xf numFmtId="167" fontId="91" fillId="10" borderId="35" xfId="22" applyNumberFormat="1" applyFont="1" applyFill="1" applyBorder="1"/>
    <xf numFmtId="0" fontId="91" fillId="10" borderId="1" xfId="0" applyNumberFormat="1" applyFont="1" applyFill="1" applyBorder="1" applyAlignment="1">
      <alignment horizontal="center"/>
    </xf>
    <xf numFmtId="164" fontId="91" fillId="10" borderId="1" xfId="21" applyNumberFormat="1" applyFont="1" applyFill="1" applyBorder="1"/>
    <xf numFmtId="164" fontId="91" fillId="10" borderId="1" xfId="0" applyNumberFormat="1" applyFont="1" applyFill="1" applyBorder="1"/>
    <xf numFmtId="0" fontId="44" fillId="10" borderId="1" xfId="0" applyFont="1" applyFill="1" applyBorder="1" applyAlignment="1">
      <alignment horizontal="center"/>
    </xf>
    <xf numFmtId="0" fontId="91" fillId="10" borderId="1" xfId="0" applyFont="1" applyFill="1" applyBorder="1" applyAlignment="1">
      <alignment horizontal="center"/>
    </xf>
    <xf numFmtId="0" fontId="91" fillId="10" borderId="15" xfId="0" applyFont="1" applyFill="1" applyBorder="1" applyAlignment="1">
      <alignment horizontal="center"/>
    </xf>
    <xf numFmtId="0" fontId="100" fillId="0" borderId="0" xfId="0" applyFont="1" applyFill="1" applyBorder="1" applyAlignment="1">
      <alignment horizontal="center"/>
    </xf>
    <xf numFmtId="0" fontId="100" fillId="0" borderId="4" xfId="0" applyFont="1" applyFill="1" applyBorder="1" applyAlignment="1">
      <alignment horizontal="center"/>
    </xf>
    <xf numFmtId="0" fontId="82" fillId="0" borderId="0" xfId="25" applyFont="1"/>
    <xf numFmtId="0" fontId="82" fillId="0" borderId="0" xfId="27" applyFont="1" applyFill="1" applyBorder="1"/>
    <xf numFmtId="0" fontId="82" fillId="0" borderId="0" xfId="24" applyFont="1"/>
    <xf numFmtId="0" fontId="7" fillId="0" borderId="0" xfId="27" applyFont="1" applyFill="1" applyBorder="1"/>
    <xf numFmtId="0" fontId="82" fillId="0" borderId="0" xfId="29" applyFont="1" applyFill="1"/>
    <xf numFmtId="0" fontId="0" fillId="0" borderId="0" xfId="0" applyFont="1" applyFill="1" applyBorder="1" applyAlignment="1">
      <alignment horizontal="center"/>
    </xf>
    <xf numFmtId="0" fontId="36" fillId="0" borderId="0" xfId="0" applyFont="1" applyFill="1" applyAlignment="1">
      <alignment horizontal="left"/>
    </xf>
    <xf numFmtId="3" fontId="36" fillId="0" borderId="0" xfId="0" applyNumberFormat="1" applyFont="1" applyFill="1" applyBorder="1" applyAlignment="1"/>
    <xf numFmtId="0" fontId="82" fillId="0" borderId="0" xfId="0" applyFont="1"/>
    <xf numFmtId="0" fontId="85" fillId="0" borderId="0" xfId="19" applyFont="1" applyFill="1" applyProtection="1"/>
    <xf numFmtId="0" fontId="85" fillId="0" borderId="0" xfId="19" applyFont="1" applyFill="1" applyAlignment="1" applyProtection="1">
      <alignment horizontal="left"/>
    </xf>
    <xf numFmtId="0" fontId="103" fillId="0" borderId="0" xfId="19" applyFont="1" applyFill="1" applyBorder="1" applyProtection="1"/>
    <xf numFmtId="0" fontId="85" fillId="0" borderId="0" xfId="19" applyFont="1" applyFill="1" applyAlignment="1" applyProtection="1">
      <alignment horizontal="center"/>
    </xf>
    <xf numFmtId="164" fontId="86" fillId="0" borderId="0" xfId="0" applyNumberFormat="1" applyFont="1" applyFill="1" applyBorder="1" applyAlignment="1">
      <alignment horizontal="right"/>
    </xf>
    <xf numFmtId="0" fontId="87" fillId="0" borderId="0" xfId="0" applyFont="1" applyFill="1" applyAlignment="1">
      <alignment horizontal="right"/>
    </xf>
    <xf numFmtId="0" fontId="86" fillId="0" borderId="0" xfId="15" applyFont="1" applyFill="1" applyProtection="1"/>
    <xf numFmtId="0" fontId="86" fillId="0" borderId="0" xfId="15" applyFont="1" applyFill="1" applyAlignment="1" applyProtection="1">
      <alignment horizontal="left"/>
    </xf>
    <xf numFmtId="0" fontId="83" fillId="0" borderId="0" xfId="0" applyNumberFormat="1" applyFont="1" applyAlignment="1">
      <alignment vertical="top" wrapText="1"/>
    </xf>
    <xf numFmtId="178" fontId="86" fillId="9" borderId="0" xfId="4" applyNumberFormat="1" applyFont="1" applyFill="1"/>
    <xf numFmtId="0" fontId="44" fillId="10" borderId="4" xfId="0" applyNumberFormat="1" applyFont="1" applyFill="1" applyBorder="1" applyAlignment="1">
      <alignment horizontal="left"/>
    </xf>
    <xf numFmtId="164" fontId="104" fillId="10" borderId="0" xfId="21" applyNumberFormat="1" applyFont="1" applyFill="1" applyBorder="1" applyAlignment="1">
      <alignment horizontal="center"/>
    </xf>
    <xf numFmtId="0" fontId="10" fillId="0" borderId="0" xfId="0" applyFont="1" applyAlignment="1"/>
    <xf numFmtId="0" fontId="44" fillId="10" borderId="4" xfId="0" applyNumberFormat="1" applyFont="1" applyFill="1" applyBorder="1" applyAlignment="1">
      <alignment horizontal="center"/>
    </xf>
    <xf numFmtId="3" fontId="10" fillId="4" borderId="0" xfId="4" applyNumberFormat="1" applyFont="1" applyFill="1" applyAlignment="1"/>
    <xf numFmtId="3" fontId="10" fillId="0" borderId="2" xfId="4" applyNumberFormat="1" applyFont="1" applyFill="1" applyBorder="1" applyAlignment="1">
      <alignment horizontal="right"/>
    </xf>
    <xf numFmtId="3" fontId="10" fillId="4" borderId="4" xfId="4" applyNumberFormat="1" applyFont="1" applyFill="1" applyBorder="1" applyAlignment="1"/>
    <xf numFmtId="3" fontId="105" fillId="0" borderId="0" xfId="0" applyNumberFormat="1" applyFont="1" applyFill="1" applyBorder="1" applyAlignment="1"/>
    <xf numFmtId="0" fontId="18" fillId="0" borderId="0" xfId="0" applyFont="1" applyAlignment="1">
      <alignment horizontal="center"/>
    </xf>
    <xf numFmtId="0" fontId="10" fillId="0" borderId="0" xfId="0" applyFont="1" applyAlignment="1"/>
    <xf numFmtId="0" fontId="63" fillId="0" borderId="0" xfId="0" applyFont="1" applyAlignment="1">
      <alignment horizontal="center"/>
    </xf>
    <xf numFmtId="0" fontId="18" fillId="0" borderId="0" xfId="0" applyFont="1" applyAlignment="1">
      <alignment horizontal="center"/>
    </xf>
    <xf numFmtId="0" fontId="86" fillId="0" borderId="0" xfId="0" applyFont="1" applyAlignment="1">
      <alignment horizontal="center"/>
    </xf>
    <xf numFmtId="0" fontId="86" fillId="0" borderId="0" xfId="0" applyNumberFormat="1" applyFont="1" applyFill="1" applyBorder="1" applyAlignment="1">
      <alignment horizontal="left" indent="1"/>
    </xf>
    <xf numFmtId="0" fontId="87" fillId="0" borderId="0" xfId="0" applyFont="1" applyBorder="1" applyAlignment="1">
      <alignment horizontal="left" vertical="center" indent="1"/>
    </xf>
    <xf numFmtId="0" fontId="86" fillId="0" borderId="0" xfId="0" applyNumberFormat="1" applyFont="1" applyFill="1" applyBorder="1" applyAlignment="1">
      <alignment horizontal="center"/>
    </xf>
    <xf numFmtId="0" fontId="91" fillId="10" borderId="8" xfId="0" applyNumberFormat="1" applyFont="1" applyFill="1" applyBorder="1" applyAlignment="1">
      <alignment horizontal="center"/>
    </xf>
    <xf numFmtId="0" fontId="88" fillId="10" borderId="25" xfId="0" applyNumberFormat="1" applyFont="1" applyFill="1" applyBorder="1" applyAlignment="1">
      <alignment horizontal="left"/>
    </xf>
    <xf numFmtId="0" fontId="99" fillId="10" borderId="8" xfId="0" applyNumberFormat="1" applyFont="1" applyFill="1" applyBorder="1" applyAlignment="1">
      <alignment horizontal="left"/>
    </xf>
    <xf numFmtId="0" fontId="91" fillId="10" borderId="8" xfId="0" applyNumberFormat="1" applyFont="1" applyFill="1" applyBorder="1" applyAlignment="1">
      <alignment horizontal="left" vertical="center"/>
    </xf>
    <xf numFmtId="0" fontId="91" fillId="10" borderId="16" xfId="0" applyNumberFormat="1" applyFont="1" applyFill="1" applyBorder="1" applyAlignment="1">
      <alignment horizontal="left" vertical="center"/>
    </xf>
    <xf numFmtId="0" fontId="0" fillId="0" borderId="0" xfId="0" applyFont="1" applyAlignment="1">
      <alignment horizontal="left" vertical="top" wrapText="1"/>
    </xf>
    <xf numFmtId="0" fontId="102" fillId="0" borderId="0" xfId="0" applyFont="1" applyFill="1" applyAlignment="1">
      <alignment horizontal="left"/>
    </xf>
    <xf numFmtId="0" fontId="106" fillId="13" borderId="0" xfId="0" applyFont="1" applyFill="1"/>
    <xf numFmtId="0" fontId="106" fillId="13" borderId="0" xfId="0" applyFont="1" applyFill="1" applyAlignment="1"/>
    <xf numFmtId="0" fontId="88" fillId="0" borderId="4" xfId="0" applyFont="1" applyFill="1" applyBorder="1" applyAlignment="1">
      <alignment horizontal="center" wrapText="1"/>
    </xf>
    <xf numFmtId="164" fontId="0" fillId="9" borderId="0" xfId="0" applyNumberFormat="1" applyFont="1" applyFill="1"/>
    <xf numFmtId="0" fontId="107" fillId="9" borderId="0" xfId="32" applyFont="1" applyFill="1" applyAlignment="1"/>
    <xf numFmtId="0" fontId="0" fillId="9" borderId="0" xfId="0" applyNumberFormat="1" applyFont="1" applyFill="1" applyAlignment="1">
      <alignment horizontal="left"/>
    </xf>
    <xf numFmtId="0" fontId="0" fillId="9" borderId="0" xfId="0" applyFont="1" applyFill="1" applyAlignment="1">
      <alignment horizontal="center"/>
    </xf>
    <xf numFmtId="0" fontId="107" fillId="9" borderId="0" xfId="33" applyFont="1" applyFill="1" applyAlignment="1"/>
    <xf numFmtId="0" fontId="88" fillId="10" borderId="0" xfId="0" applyFont="1" applyFill="1" applyBorder="1" applyAlignment="1">
      <alignment horizontal="center"/>
    </xf>
    <xf numFmtId="0" fontId="0" fillId="0" borderId="0" xfId="0" applyFont="1" applyFill="1" applyAlignment="1">
      <alignment vertical="top"/>
    </xf>
    <xf numFmtId="3" fontId="10" fillId="0" borderId="0" xfId="0" applyNumberFormat="1" applyFont="1" applyFill="1" applyBorder="1" applyAlignment="1">
      <alignment horizontal="center" wrapText="1"/>
    </xf>
    <xf numFmtId="0" fontId="0" fillId="0" borderId="0" xfId="0"/>
    <xf numFmtId="0" fontId="10" fillId="3" borderId="0" xfId="0" applyFont="1" applyFill="1" applyAlignment="1"/>
    <xf numFmtId="0" fontId="10" fillId="3" borderId="0" xfId="0" applyFont="1" applyFill="1"/>
    <xf numFmtId="0" fontId="25" fillId="3" borderId="0" xfId="0" applyNumberFormat="1" applyFont="1" applyFill="1" applyAlignment="1">
      <alignment horizontal="left"/>
    </xf>
    <xf numFmtId="0" fontId="10" fillId="3" borderId="0" xfId="0" applyNumberFormat="1" applyFont="1" applyFill="1" applyAlignment="1">
      <alignment horizontal="center"/>
    </xf>
    <xf numFmtId="3" fontId="10" fillId="3" borderId="0" xfId="0" applyNumberFormat="1" applyFont="1" applyFill="1" applyAlignment="1">
      <alignment horizontal="center"/>
    </xf>
    <xf numFmtId="0" fontId="36" fillId="0" borderId="0" xfId="0" applyFont="1" applyFill="1" applyBorder="1"/>
    <xf numFmtId="0" fontId="82" fillId="0" borderId="0" xfId="25" applyFont="1"/>
    <xf numFmtId="0" fontId="82" fillId="0" borderId="0" xfId="25" applyFont="1" applyFill="1" applyAlignment="1"/>
    <xf numFmtId="0" fontId="82" fillId="0" borderId="0" xfId="25" applyFont="1" applyFill="1" applyAlignment="1">
      <alignment horizontal="left"/>
    </xf>
    <xf numFmtId="0" fontId="82" fillId="0" borderId="0" xfId="25" applyFont="1" applyFill="1"/>
    <xf numFmtId="0" fontId="30" fillId="0" borderId="0" xfId="25" applyFont="1" applyFill="1"/>
    <xf numFmtId="0" fontId="7" fillId="0" borderId="4" xfId="25" applyFont="1" applyFill="1" applyBorder="1" applyAlignment="1">
      <alignment horizontal="left"/>
    </xf>
    <xf numFmtId="0" fontId="7" fillId="0" borderId="4" xfId="25" applyFont="1" applyFill="1" applyBorder="1" applyAlignment="1">
      <alignment horizontal="center"/>
    </xf>
    <xf numFmtId="0" fontId="82" fillId="0" borderId="0" xfId="25" applyFont="1" applyFill="1" applyAlignment="1">
      <alignment horizontal="left" indent="1"/>
    </xf>
    <xf numFmtId="164" fontId="82" fillId="9" borderId="0" xfId="4" applyNumberFormat="1" applyFont="1" applyFill="1"/>
    <xf numFmtId="164" fontId="82" fillId="0" borderId="4" xfId="4" applyNumberFormat="1" applyFont="1" applyBorder="1"/>
    <xf numFmtId="164" fontId="82" fillId="0" borderId="4" xfId="4" applyNumberFormat="1" applyFont="1" applyFill="1" applyBorder="1"/>
    <xf numFmtId="41" fontId="82" fillId="0" borderId="0" xfId="25" applyNumberFormat="1" applyFont="1" applyFill="1"/>
    <xf numFmtId="164" fontId="82" fillId="0" borderId="0" xfId="25" applyNumberFormat="1" applyFont="1" applyFill="1"/>
    <xf numFmtId="43" fontId="82" fillId="0" borderId="0" xfId="25" applyNumberFormat="1" applyFont="1" applyFill="1"/>
    <xf numFmtId="0" fontId="82" fillId="0" borderId="0" xfId="24" applyFont="1" applyFill="1"/>
    <xf numFmtId="164" fontId="82" fillId="0" borderId="0" xfId="34" applyNumberFormat="1" applyFont="1" applyFill="1"/>
    <xf numFmtId="0" fontId="7" fillId="0" borderId="4" xfId="24" applyFont="1" applyFill="1" applyBorder="1"/>
    <xf numFmtId="0" fontId="7" fillId="0" borderId="4" xfId="24" applyFont="1" applyFill="1" applyBorder="1" applyAlignment="1">
      <alignment horizontal="center"/>
    </xf>
    <xf numFmtId="37" fontId="82" fillId="4" borderId="0" xfId="24" applyNumberFormat="1" applyFont="1" applyFill="1"/>
    <xf numFmtId="0" fontId="82" fillId="0" borderId="0" xfId="24" applyFont="1" applyFill="1" applyAlignment="1">
      <alignment vertical="top" wrapText="1"/>
    </xf>
    <xf numFmtId="0" fontId="82" fillId="0" borderId="0" xfId="35" applyFont="1" applyFill="1" applyBorder="1"/>
    <xf numFmtId="41" fontId="7" fillId="0" borderId="0" xfId="24" applyNumberFormat="1" applyFont="1" applyFill="1" applyAlignment="1">
      <alignment horizontal="center"/>
    </xf>
    <xf numFmtId="0" fontId="7" fillId="0" borderId="0" xfId="35" applyFont="1" applyFill="1" applyBorder="1" applyAlignment="1">
      <alignment horizontal="center"/>
    </xf>
    <xf numFmtId="0" fontId="82" fillId="0" borderId="0" xfId="25" applyFont="1" applyBorder="1"/>
    <xf numFmtId="0" fontId="87" fillId="0" borderId="38" xfId="24" applyFont="1" applyBorder="1"/>
    <xf numFmtId="0" fontId="82" fillId="0" borderId="39" xfId="0" applyFont="1" applyBorder="1"/>
    <xf numFmtId="0" fontId="86" fillId="9" borderId="46" xfId="24" applyFont="1" applyFill="1" applyBorder="1"/>
    <xf numFmtId="0" fontId="82" fillId="9" borderId="39" xfId="24" applyFont="1" applyFill="1" applyBorder="1"/>
    <xf numFmtId="0" fontId="15" fillId="0" borderId="0" xfId="25" applyFont="1" applyFill="1" applyBorder="1"/>
    <xf numFmtId="0" fontId="82" fillId="0" borderId="0" xfId="25" applyFont="1" applyFill="1" applyBorder="1"/>
    <xf numFmtId="41" fontId="82" fillId="0" borderId="0" xfId="25" applyNumberFormat="1" applyFont="1" applyFill="1" applyBorder="1"/>
    <xf numFmtId="0" fontId="82" fillId="0" borderId="0" xfId="25" applyFont="1" applyFill="1" applyBorder="1" applyAlignment="1">
      <alignment wrapText="1"/>
    </xf>
    <xf numFmtId="0" fontId="82" fillId="0" borderId="0" xfId="24" applyFont="1"/>
    <xf numFmtId="0" fontId="87" fillId="0" borderId="0" xfId="24" applyFont="1" applyFill="1" applyBorder="1"/>
    <xf numFmtId="0" fontId="82" fillId="0" borderId="0" xfId="24" applyFont="1" applyFill="1" applyBorder="1"/>
    <xf numFmtId="37" fontId="82" fillId="0" borderId="0" xfId="24" applyNumberFormat="1" applyFont="1" applyBorder="1"/>
    <xf numFmtId="37" fontId="82" fillId="0" borderId="0" xfId="24" applyNumberFormat="1" applyFont="1" applyFill="1" applyBorder="1"/>
    <xf numFmtId="37" fontId="82" fillId="0" borderId="0" xfId="24" applyNumberFormat="1" applyFont="1" applyFill="1" applyBorder="1" applyAlignment="1">
      <alignment horizontal="center"/>
    </xf>
    <xf numFmtId="0" fontId="82" fillId="0" borderId="0" xfId="24" applyFont="1" applyFill="1" applyBorder="1" applyAlignment="1">
      <alignment horizontal="center"/>
    </xf>
    <xf numFmtId="0" fontId="82" fillId="0" borderId="0" xfId="24" applyFont="1" applyFill="1" applyBorder="1" applyAlignment="1">
      <alignment wrapText="1"/>
    </xf>
    <xf numFmtId="0" fontId="82" fillId="0" borderId="0" xfId="24" applyFont="1" applyBorder="1"/>
    <xf numFmtId="37" fontId="82" fillId="0" borderId="0" xfId="24" applyNumberFormat="1" applyFont="1" applyFill="1" applyBorder="1" applyAlignment="1">
      <alignment wrapText="1"/>
    </xf>
    <xf numFmtId="0" fontId="87" fillId="0" borderId="0" xfId="24" applyFont="1" applyFill="1" applyBorder="1" applyAlignment="1">
      <alignment horizontal="left"/>
    </xf>
    <xf numFmtId="0" fontId="82" fillId="0" borderId="0" xfId="25" applyFont="1" applyBorder="1" applyAlignment="1">
      <alignment horizontal="left"/>
    </xf>
    <xf numFmtId="37" fontId="82" fillId="0" borderId="0" xfId="25" applyNumberFormat="1" applyFont="1" applyBorder="1"/>
    <xf numFmtId="37" fontId="82" fillId="0" borderId="0" xfId="25" applyNumberFormat="1" applyFont="1" applyFill="1" applyBorder="1"/>
    <xf numFmtId="37" fontId="82" fillId="0" borderId="0" xfId="25" applyNumberFormat="1" applyFont="1" applyFill="1" applyBorder="1" applyAlignment="1">
      <alignment horizontal="center"/>
    </xf>
    <xf numFmtId="0" fontId="82" fillId="0" borderId="0" xfId="25" applyFont="1" applyFill="1" applyBorder="1" applyAlignment="1">
      <alignment horizontal="center"/>
    </xf>
    <xf numFmtId="0" fontId="7" fillId="0" borderId="0" xfId="28" applyFont="1" applyFill="1" applyBorder="1" applyAlignment="1">
      <alignment horizontal="left"/>
    </xf>
    <xf numFmtId="41" fontId="7" fillId="0" borderId="0" xfId="28" applyNumberFormat="1" applyFont="1" applyFill="1" applyBorder="1" applyAlignment="1">
      <alignment horizontal="center"/>
    </xf>
    <xf numFmtId="41" fontId="82" fillId="0" borderId="0" xfId="28" applyNumberFormat="1" applyFont="1" applyFill="1" applyBorder="1" applyAlignment="1"/>
    <xf numFmtId="0" fontId="7" fillId="0" borderId="0" xfId="28" applyFont="1" applyFill="1" applyBorder="1" applyAlignment="1">
      <alignment horizontal="center"/>
    </xf>
    <xf numFmtId="0" fontId="82" fillId="0" borderId="0" xfId="28" applyFont="1" applyFill="1" applyBorder="1"/>
    <xf numFmtId="41" fontId="82" fillId="0" borderId="0" xfId="28" applyNumberFormat="1" applyFont="1" applyFill="1" applyBorder="1"/>
    <xf numFmtId="0" fontId="7" fillId="0" borderId="0" xfId="28" applyFont="1" applyFill="1" applyBorder="1"/>
    <xf numFmtId="0" fontId="15" fillId="0" borderId="0" xfId="28" applyFont="1" applyFill="1" applyBorder="1"/>
    <xf numFmtId="0" fontId="82" fillId="0" borderId="45" xfId="0" applyFont="1" applyFill="1" applyBorder="1"/>
    <xf numFmtId="0" fontId="101" fillId="0" borderId="39" xfId="24" applyFont="1" applyFill="1" applyBorder="1" applyAlignment="1">
      <alignment horizontal="left" indent="1"/>
    </xf>
    <xf numFmtId="0" fontId="30" fillId="0" borderId="0" xfId="24" applyFont="1" applyFill="1" applyBorder="1" applyAlignment="1"/>
    <xf numFmtId="0" fontId="101" fillId="0" borderId="0" xfId="24" applyFont="1" applyFill="1" applyBorder="1" applyAlignment="1">
      <alignment horizontal="left" indent="1"/>
    </xf>
    <xf numFmtId="0" fontId="7" fillId="0" borderId="0" xfId="24" applyFont="1" applyFill="1" applyBorder="1"/>
    <xf numFmtId="41" fontId="82" fillId="0" borderId="0" xfId="24" applyNumberFormat="1" applyFont="1" applyFill="1" applyBorder="1"/>
    <xf numFmtId="0" fontId="82" fillId="0" borderId="0" xfId="36" applyFont="1" applyFill="1"/>
    <xf numFmtId="0" fontId="82" fillId="0" borderId="0" xfId="36" applyFont="1" applyFill="1" applyBorder="1"/>
    <xf numFmtId="41" fontId="15" fillId="0" borderId="0" xfId="36" applyNumberFormat="1" applyFont="1" applyFill="1" applyBorder="1" applyAlignment="1">
      <alignment horizontal="left"/>
    </xf>
    <xf numFmtId="41" fontId="82" fillId="0" borderId="0" xfId="36" applyNumberFormat="1" applyFont="1" applyFill="1" applyBorder="1"/>
    <xf numFmtId="41" fontId="82" fillId="0" borderId="0" xfId="28" applyNumberFormat="1" applyFont="1" applyFill="1" applyBorder="1" applyAlignment="1">
      <alignment horizontal="center"/>
    </xf>
    <xf numFmtId="9" fontId="82" fillId="0" borderId="0" xfId="25" applyNumberFormat="1" applyFont="1" applyFill="1" applyBorder="1"/>
    <xf numFmtId="41" fontId="82" fillId="0" borderId="0" xfId="36" applyNumberFormat="1" applyFont="1" applyFill="1" applyBorder="1" applyAlignment="1"/>
    <xf numFmtId="0" fontId="82" fillId="0" borderId="0" xfId="35" applyFont="1" applyFill="1" applyBorder="1" applyAlignment="1"/>
    <xf numFmtId="41" fontId="75" fillId="0" borderId="0" xfId="36" applyNumberFormat="1" applyFont="1" applyFill="1" applyBorder="1"/>
    <xf numFmtId="41" fontId="82" fillId="0" borderId="0" xfId="35" applyNumberFormat="1" applyFont="1" applyFill="1" applyBorder="1"/>
    <xf numFmtId="0" fontId="82" fillId="0" borderId="0" xfId="0" applyFont="1"/>
    <xf numFmtId="0" fontId="7" fillId="0" borderId="0" xfId="30" applyFont="1" applyFill="1" applyBorder="1"/>
    <xf numFmtId="0" fontId="82" fillId="0" borderId="0" xfId="30" applyFont="1" applyFill="1" applyBorder="1"/>
    <xf numFmtId="41" fontId="90" fillId="0" borderId="0" xfId="30" applyNumberFormat="1" applyFont="1" applyFill="1" applyBorder="1" applyAlignment="1">
      <alignment horizontal="left"/>
    </xf>
    <xf numFmtId="41" fontId="7" fillId="0" borderId="0" xfId="30" applyNumberFormat="1" applyFont="1" applyFill="1" applyBorder="1" applyAlignment="1">
      <alignment horizontal="center" wrapText="1"/>
    </xf>
    <xf numFmtId="41" fontId="7" fillId="0" borderId="0" xfId="0" applyNumberFormat="1" applyFont="1" applyFill="1" applyBorder="1" applyAlignment="1">
      <alignment horizontal="center"/>
    </xf>
    <xf numFmtId="0" fontId="82" fillId="0" borderId="47" xfId="0" applyFont="1" applyFill="1" applyBorder="1" applyAlignment="1">
      <alignment horizontal="left"/>
    </xf>
    <xf numFmtId="0" fontId="82" fillId="0" borderId="45" xfId="0" applyFont="1" applyFill="1" applyBorder="1" applyAlignment="1">
      <alignment horizontal="left"/>
    </xf>
    <xf numFmtId="0" fontId="82" fillId="0" borderId="44" xfId="0" applyFont="1" applyFill="1" applyBorder="1"/>
    <xf numFmtId="0" fontId="82" fillId="0" borderId="40" xfId="0" applyFont="1" applyFill="1" applyBorder="1"/>
    <xf numFmtId="0" fontId="82" fillId="0" borderId="0" xfId="0" applyFont="1" applyFill="1" applyBorder="1"/>
    <xf numFmtId="164" fontId="82" fillId="0" borderId="45" xfId="0" applyNumberFormat="1" applyFont="1" applyFill="1" applyBorder="1" applyAlignment="1">
      <alignment wrapText="1"/>
    </xf>
    <xf numFmtId="164" fontId="82" fillId="0" borderId="44" xfId="0" applyNumberFormat="1" applyFont="1" applyFill="1" applyBorder="1" applyAlignment="1">
      <alignment wrapText="1"/>
    </xf>
    <xf numFmtId="0" fontId="82" fillId="0" borderId="0" xfId="0" applyFont="1" applyFill="1" applyAlignment="1"/>
    <xf numFmtId="40" fontId="82" fillId="0" borderId="45" xfId="0" applyNumberFormat="1" applyFont="1" applyFill="1" applyBorder="1" applyAlignment="1">
      <alignment vertical="top"/>
    </xf>
    <xf numFmtId="40" fontId="82" fillId="0" borderId="40" xfId="0" applyNumberFormat="1" applyFont="1" applyFill="1" applyBorder="1" applyAlignment="1">
      <alignment vertical="top"/>
    </xf>
    <xf numFmtId="40" fontId="82" fillId="0" borderId="0" xfId="0" applyNumberFormat="1" applyFont="1" applyFill="1" applyBorder="1" applyAlignment="1">
      <alignment vertical="top"/>
    </xf>
    <xf numFmtId="43" fontId="95" fillId="0" borderId="40" xfId="0" applyNumberFormat="1" applyFont="1" applyFill="1" applyBorder="1"/>
    <xf numFmtId="0" fontId="82" fillId="0" borderId="40" xfId="0" applyFont="1" applyBorder="1"/>
    <xf numFmtId="0" fontId="82" fillId="0" borderId="47" xfId="0" applyFont="1" applyFill="1" applyBorder="1"/>
    <xf numFmtId="0" fontId="82" fillId="0" borderId="41" xfId="0" applyFont="1" applyFill="1" applyBorder="1" applyAlignment="1">
      <alignment horizontal="left"/>
    </xf>
    <xf numFmtId="0" fontId="82" fillId="0" borderId="42" xfId="0" applyFont="1" applyFill="1" applyBorder="1"/>
    <xf numFmtId="164" fontId="82" fillId="0" borderId="42" xfId="0" applyNumberFormat="1" applyFont="1" applyFill="1" applyBorder="1"/>
    <xf numFmtId="164" fontId="82" fillId="0" borderId="43" xfId="0" applyNumberFormat="1" applyFont="1" applyFill="1" applyBorder="1"/>
    <xf numFmtId="0" fontId="0" fillId="0" borderId="45" xfId="0" applyFont="1" applyFill="1" applyBorder="1"/>
    <xf numFmtId="0" fontId="7" fillId="0" borderId="0" xfId="24" applyFont="1" applyFill="1" applyAlignment="1">
      <alignment horizontal="center"/>
    </xf>
    <xf numFmtId="0" fontId="82" fillId="0" borderId="0" xfId="24" applyFont="1" applyFill="1" applyAlignment="1">
      <alignment horizontal="left" indent="1"/>
    </xf>
    <xf numFmtId="0" fontId="7" fillId="0" borderId="0" xfId="24" applyFont="1" applyFill="1"/>
    <xf numFmtId="0" fontId="82" fillId="0" borderId="38" xfId="24" applyFont="1" applyFill="1" applyBorder="1" applyAlignment="1">
      <alignment horizontal="left" indent="1"/>
    </xf>
    <xf numFmtId="41" fontId="7" fillId="0" borderId="0" xfId="28" applyNumberFormat="1" applyFont="1" applyFill="1" applyAlignment="1">
      <alignment horizontal="center"/>
    </xf>
    <xf numFmtId="41" fontId="7" fillId="0" borderId="4" xfId="24" applyNumberFormat="1" applyFont="1" applyFill="1" applyBorder="1" applyAlignment="1">
      <alignment horizontal="center"/>
    </xf>
    <xf numFmtId="0" fontId="0" fillId="0" borderId="0" xfId="25" applyFont="1"/>
    <xf numFmtId="0" fontId="18" fillId="0" borderId="0" xfId="0" applyFont="1" applyAlignment="1">
      <alignment horizontal="center"/>
    </xf>
    <xf numFmtId="2" fontId="0" fillId="0" borderId="0" xfId="0" applyNumberFormat="1" applyAlignment="1">
      <alignment horizontal="right"/>
    </xf>
    <xf numFmtId="2" fontId="0" fillId="0" borderId="0" xfId="0" applyNumberFormat="1"/>
    <xf numFmtId="37" fontId="34" fillId="0" borderId="8" xfId="0" applyNumberFormat="1" applyFont="1" applyBorder="1"/>
    <xf numFmtId="37" fontId="34" fillId="0" borderId="0" xfId="0" applyNumberFormat="1" applyFont="1"/>
    <xf numFmtId="37" fontId="34" fillId="0" borderId="7" xfId="4" applyNumberFormat="1" applyFont="1" applyBorder="1"/>
    <xf numFmtId="164" fontId="34" fillId="0" borderId="0" xfId="0" applyNumberFormat="1" applyFont="1"/>
    <xf numFmtId="164" fontId="81" fillId="0" borderId="8" xfId="0" applyNumberFormat="1" applyFont="1" applyBorder="1"/>
    <xf numFmtId="164" fontId="81" fillId="0" borderId="0" xfId="0" applyNumberFormat="1" applyFont="1"/>
    <xf numFmtId="164" fontId="81" fillId="0" borderId="7" xfId="4" applyNumberFormat="1" applyFont="1" applyBorder="1"/>
    <xf numFmtId="0" fontId="47" fillId="0" borderId="0" xfId="0" applyFont="1" applyAlignment="1">
      <alignment horizontal="left"/>
    </xf>
    <xf numFmtId="0" fontId="47" fillId="0" borderId="0" xfId="0" applyFont="1" applyAlignment="1">
      <alignment horizontal="center"/>
    </xf>
    <xf numFmtId="0" fontId="47" fillId="0" borderId="7" xfId="0" applyFont="1" applyBorder="1" applyAlignment="1">
      <alignment horizontal="center"/>
    </xf>
    <xf numFmtId="172" fontId="8" fillId="0" borderId="3" xfId="1" applyNumberFormat="1" applyFont="1" applyBorder="1" applyAlignment="1"/>
    <xf numFmtId="3" fontId="0" fillId="11" borderId="8" xfId="0" applyNumberFormat="1" applyFont="1" applyFill="1" applyBorder="1" applyAlignment="1">
      <alignment horizontal="center"/>
    </xf>
    <xf numFmtId="164" fontId="0" fillId="11" borderId="1" xfId="0" applyNumberFormat="1" applyFont="1" applyFill="1" applyBorder="1" applyAlignment="1">
      <alignment horizontal="center"/>
    </xf>
    <xf numFmtId="3" fontId="76" fillId="11" borderId="8" xfId="0" applyNumberFormat="1" applyFont="1" applyFill="1" applyBorder="1" applyAlignment="1"/>
    <xf numFmtId="3" fontId="76" fillId="11" borderId="0" xfId="0" applyNumberFormat="1" applyFont="1" applyFill="1" applyBorder="1" applyAlignment="1">
      <alignment horizontal="center"/>
    </xf>
    <xf numFmtId="3" fontId="76" fillId="11" borderId="1" xfId="0" applyNumberFormat="1" applyFont="1" applyFill="1" applyBorder="1" applyAlignment="1">
      <alignment horizontal="center"/>
    </xf>
    <xf numFmtId="0" fontId="8" fillId="0" borderId="7" xfId="0" applyFont="1" applyFill="1" applyBorder="1"/>
    <xf numFmtId="168" fontId="10" fillId="0" borderId="0" xfId="0" applyNumberFormat="1" applyFont="1" applyFill="1" applyAlignment="1">
      <alignment horizontal="center"/>
    </xf>
    <xf numFmtId="3" fontId="8" fillId="0" borderId="0" xfId="0" quotePrefix="1" applyNumberFormat="1" applyFont="1" applyFill="1" applyBorder="1" applyAlignment="1">
      <alignment horizontal="right"/>
    </xf>
    <xf numFmtId="3" fontId="12" fillId="0" borderId="0" xfId="0" applyNumberFormat="1" applyFont="1" applyFill="1" applyBorder="1" applyAlignment="1">
      <alignment horizontal="right"/>
    </xf>
    <xf numFmtId="37" fontId="44" fillId="0" borderId="0" xfId="0" applyNumberFormat="1" applyFont="1" applyFill="1"/>
    <xf numFmtId="0" fontId="27" fillId="5" borderId="10" xfId="0" applyFont="1" applyFill="1" applyBorder="1" applyAlignment="1">
      <alignment horizontal="center"/>
    </xf>
    <xf numFmtId="0" fontId="27" fillId="5" borderId="11" xfId="0" applyFont="1" applyFill="1" applyBorder="1" applyAlignment="1">
      <alignment horizontal="center"/>
    </xf>
    <xf numFmtId="0" fontId="29" fillId="0" borderId="10" xfId="0" applyFont="1" applyFill="1" applyBorder="1" applyAlignment="1">
      <alignment horizontal="left"/>
    </xf>
    <xf numFmtId="0" fontId="49" fillId="5" borderId="16" xfId="0" applyFont="1" applyFill="1" applyBorder="1" applyAlignment="1">
      <alignment horizontal="left"/>
    </xf>
    <xf numFmtId="0" fontId="49" fillId="5" borderId="1" xfId="0" applyFont="1" applyFill="1" applyBorder="1" applyAlignment="1">
      <alignment horizontal="left"/>
    </xf>
    <xf numFmtId="0" fontId="29" fillId="5" borderId="9" xfId="0" applyFont="1" applyFill="1" applyBorder="1" applyAlignment="1">
      <alignment horizontal="left"/>
    </xf>
    <xf numFmtId="0" fontId="29" fillId="5" borderId="10" xfId="0" applyFont="1" applyFill="1" applyBorder="1" applyAlignment="1">
      <alignment horizontal="left"/>
    </xf>
    <xf numFmtId="0" fontId="10" fillId="0" borderId="0" xfId="0" applyFont="1" applyAlignment="1">
      <alignment horizontal="centerContinuous"/>
    </xf>
    <xf numFmtId="37" fontId="10" fillId="0" borderId="0" xfId="0" applyNumberFormat="1" applyFont="1"/>
    <xf numFmtId="37" fontId="10" fillId="3" borderId="0" xfId="0" applyNumberFormat="1" applyFont="1" applyFill="1" applyBorder="1" applyAlignment="1">
      <alignment horizontal="center" wrapText="1"/>
    </xf>
    <xf numFmtId="37" fontId="8" fillId="0" borderId="0" xfId="1" applyNumberFormat="1" applyFont="1" applyAlignment="1"/>
    <xf numFmtId="37" fontId="10" fillId="0" borderId="0" xfId="0" applyNumberFormat="1" applyFont="1" applyBorder="1" applyAlignment="1">
      <alignment horizontal="right"/>
    </xf>
    <xf numFmtId="37" fontId="8" fillId="0" borderId="2" xfId="0" applyNumberFormat="1" applyFont="1" applyBorder="1" applyAlignment="1">
      <alignment horizontal="right"/>
    </xf>
    <xf numFmtId="37" fontId="14" fillId="0" borderId="0" xfId="0" applyNumberFormat="1" applyFont="1" applyBorder="1" applyAlignment="1">
      <alignment horizontal="right"/>
    </xf>
    <xf numFmtId="3" fontId="10" fillId="9" borderId="0" xfId="4" applyNumberFormat="1" applyFont="1" applyFill="1"/>
    <xf numFmtId="3" fontId="10" fillId="3" borderId="0" xfId="0" applyNumberFormat="1" applyFont="1" applyFill="1"/>
    <xf numFmtId="3" fontId="10" fillId="0" borderId="0" xfId="0" applyNumberFormat="1" applyFont="1" applyFill="1"/>
    <xf numFmtId="3" fontId="10" fillId="0" borderId="0" xfId="0" applyNumberFormat="1" applyFont="1" applyAlignment="1">
      <alignment horizontal="right"/>
    </xf>
    <xf numFmtId="3" fontId="10" fillId="3" borderId="0" xfId="0" applyNumberFormat="1" applyFont="1" applyFill="1" applyBorder="1" applyAlignment="1">
      <alignment horizontal="center" wrapText="1"/>
    </xf>
    <xf numFmtId="3" fontId="8" fillId="0" borderId="0" xfId="1" applyNumberFormat="1" applyFont="1" applyAlignment="1"/>
    <xf numFmtId="3" fontId="8" fillId="0" borderId="0" xfId="4" applyNumberFormat="1" applyFont="1" applyFill="1"/>
    <xf numFmtId="3" fontId="10" fillId="0" borderId="0" xfId="4" applyNumberFormat="1" applyFont="1" applyFill="1" applyBorder="1"/>
    <xf numFmtId="3" fontId="8" fillId="0" borderId="0" xfId="4" applyNumberFormat="1" applyFont="1" applyFill="1" applyAlignment="1"/>
    <xf numFmtId="3" fontId="8" fillId="0" borderId="3" xfId="4" applyNumberFormat="1" applyFont="1" applyFill="1" applyBorder="1" applyAlignment="1">
      <alignment horizontal="right"/>
    </xf>
    <xf numFmtId="3" fontId="8" fillId="0" borderId="0" xfId="4" applyNumberFormat="1" applyFont="1" applyAlignment="1"/>
    <xf numFmtId="3" fontId="8" fillId="0" borderId="0" xfId="4" applyNumberFormat="1" applyFont="1" applyFill="1" applyBorder="1" applyAlignment="1"/>
    <xf numFmtId="3" fontId="8" fillId="9" borderId="0" xfId="4" applyNumberFormat="1" applyFont="1" applyFill="1" applyAlignment="1"/>
    <xf numFmtId="3" fontId="8" fillId="0" borderId="0" xfId="2" applyNumberFormat="1" applyFont="1" applyBorder="1" applyAlignment="1">
      <alignment horizontal="right"/>
    </xf>
    <xf numFmtId="3" fontId="8" fillId="0" borderId="5" xfId="2" applyNumberFormat="1" applyFont="1" applyBorder="1" applyAlignment="1">
      <alignment horizontal="center"/>
    </xf>
    <xf numFmtId="164" fontId="10" fillId="9" borderId="0" xfId="4" applyNumberFormat="1" applyFont="1" applyFill="1"/>
    <xf numFmtId="179" fontId="10" fillId="0" borderId="0" xfId="4" applyNumberFormat="1" applyFont="1" applyFill="1"/>
    <xf numFmtId="3" fontId="76" fillId="0" borderId="0" xfId="0" applyNumberFormat="1" applyFont="1" applyBorder="1" applyAlignment="1">
      <alignment horizontal="left"/>
    </xf>
    <xf numFmtId="3" fontId="76" fillId="0" borderId="7" xfId="0" applyNumberFormat="1" applyFont="1" applyBorder="1" applyAlignment="1">
      <alignment horizontal="left"/>
    </xf>
    <xf numFmtId="0" fontId="0" fillId="0" borderId="0" xfId="0" applyFont="1" applyBorder="1" applyAlignment="1">
      <alignment horizontal="center"/>
    </xf>
    <xf numFmtId="0" fontId="0" fillId="0" borderId="7" xfId="0" applyFont="1" applyBorder="1" applyAlignment="1">
      <alignment horizontal="center"/>
    </xf>
    <xf numFmtId="0" fontId="9" fillId="4" borderId="17" xfId="0" applyFont="1" applyFill="1" applyBorder="1" applyAlignment="1">
      <alignment horizontal="left"/>
    </xf>
    <xf numFmtId="0" fontId="15" fillId="4" borderId="26" xfId="0" applyFont="1" applyFill="1" applyBorder="1" applyAlignment="1">
      <alignment horizontal="left"/>
    </xf>
    <xf numFmtId="3" fontId="0" fillId="0" borderId="1" xfId="0" applyNumberFormat="1" applyFont="1" applyBorder="1" applyAlignment="1">
      <alignment horizontal="left"/>
    </xf>
    <xf numFmtId="164" fontId="0" fillId="0" borderId="1" xfId="0" applyNumberFormat="1" applyFont="1" applyFill="1" applyBorder="1" applyAlignment="1">
      <alignment horizontal="left"/>
    </xf>
    <xf numFmtId="164" fontId="0" fillId="0" borderId="15" xfId="0" applyNumberFormat="1" applyFont="1" applyFill="1" applyBorder="1" applyAlignment="1">
      <alignment horizontal="left"/>
    </xf>
    <xf numFmtId="0" fontId="15" fillId="4" borderId="19" xfId="0" applyFont="1" applyFill="1" applyBorder="1" applyAlignment="1">
      <alignment horizontal="left"/>
    </xf>
    <xf numFmtId="0" fontId="7" fillId="0" borderId="2" xfId="0" applyFont="1" applyFill="1" applyBorder="1" applyAlignment="1">
      <alignment horizontal="left"/>
    </xf>
    <xf numFmtId="0" fontId="7" fillId="0" borderId="27" xfId="0" applyFont="1" applyFill="1" applyBorder="1" applyAlignment="1">
      <alignment horizontal="left"/>
    </xf>
    <xf numFmtId="0" fontId="7" fillId="0" borderId="7" xfId="0" applyFont="1" applyFill="1" applyBorder="1" applyAlignment="1">
      <alignment horizontal="left"/>
    </xf>
    <xf numFmtId="0" fontId="7" fillId="0" borderId="1" xfId="0" applyFont="1" applyFill="1" applyBorder="1" applyAlignment="1">
      <alignment horizontal="left"/>
    </xf>
    <xf numFmtId="0" fontId="7" fillId="0" borderId="15" xfId="0" applyFont="1" applyFill="1" applyBorder="1" applyAlignment="1">
      <alignment horizontal="left"/>
    </xf>
    <xf numFmtId="42" fontId="0" fillId="9" borderId="0" xfId="38" applyNumberFormat="1" applyFont="1" applyFill="1"/>
    <xf numFmtId="164" fontId="0" fillId="0" borderId="0" xfId="38" applyNumberFormat="1" applyFont="1" applyAlignment="1"/>
    <xf numFmtId="164" fontId="0" fillId="9" borderId="0" xfId="38" applyNumberFormat="1" applyFont="1" applyFill="1" applyAlignment="1">
      <alignment wrapText="1"/>
    </xf>
    <xf numFmtId="164" fontId="0" fillId="0" borderId="0" xfId="38" applyNumberFormat="1" applyFont="1"/>
    <xf numFmtId="164" fontId="0" fillId="9" borderId="0" xfId="38" applyNumberFormat="1" applyFont="1" applyFill="1" applyAlignment="1">
      <alignment vertical="center" wrapText="1"/>
    </xf>
    <xf numFmtId="164" fontId="0" fillId="9" borderId="0" xfId="38" applyNumberFormat="1" applyFont="1" applyFill="1"/>
    <xf numFmtId="167" fontId="91" fillId="10" borderId="0" xfId="0" applyNumberFormat="1" applyFont="1" applyFill="1" applyBorder="1" applyAlignment="1">
      <alignment horizontal="center"/>
    </xf>
    <xf numFmtId="44" fontId="91" fillId="10" borderId="0" xfId="0" applyNumberFormat="1" applyFont="1" applyFill="1" applyBorder="1" applyAlignment="1">
      <alignment horizontal="center"/>
    </xf>
    <xf numFmtId="0" fontId="86" fillId="0" borderId="4" xfId="0" applyFont="1" applyBorder="1" applyAlignment="1">
      <alignment horizontal="center" wrapText="1"/>
    </xf>
    <xf numFmtId="167" fontId="91" fillId="9" borderId="0" xfId="2" applyNumberFormat="1" applyFont="1" applyFill="1"/>
    <xf numFmtId="0" fontId="15" fillId="4" borderId="26" xfId="0" applyFont="1" applyFill="1" applyBorder="1" applyAlignment="1">
      <alignment horizontal="centerContinuous"/>
    </xf>
    <xf numFmtId="0" fontId="15" fillId="4" borderId="17" xfId="0" applyFont="1" applyFill="1" applyBorder="1" applyAlignment="1">
      <alignment horizontal="centerContinuous"/>
    </xf>
    <xf numFmtId="0" fontId="15" fillId="4" borderId="20" xfId="0" applyFont="1" applyFill="1" applyBorder="1" applyAlignment="1">
      <alignment horizontal="centerContinuous"/>
    </xf>
    <xf numFmtId="0" fontId="15" fillId="4" borderId="21" xfId="0" applyFont="1" applyFill="1" applyBorder="1" applyAlignment="1">
      <alignment horizontal="centerContinuous"/>
    </xf>
    <xf numFmtId="172" fontId="8" fillId="0" borderId="72" xfId="1" applyNumberFormat="1" applyFont="1" applyFill="1" applyBorder="1" applyAlignment="1"/>
    <xf numFmtId="3" fontId="76" fillId="0" borderId="73" xfId="0" applyNumberFormat="1" applyFont="1" applyBorder="1" applyAlignment="1">
      <alignment horizontal="right"/>
    </xf>
    <xf numFmtId="164" fontId="82" fillId="9" borderId="0" xfId="4" applyNumberFormat="1" applyFont="1" applyFill="1" applyAlignment="1">
      <alignment horizontal="right" wrapText="1"/>
    </xf>
    <xf numFmtId="37" fontId="82" fillId="0" borderId="2" xfId="0" applyNumberFormat="1" applyFont="1" applyBorder="1" applyAlignment="1">
      <alignment horizontal="right"/>
    </xf>
    <xf numFmtId="37" fontId="82" fillId="0" borderId="0" xfId="0" applyNumberFormat="1" applyFont="1" applyAlignment="1">
      <alignment horizontal="right" wrapText="1"/>
    </xf>
    <xf numFmtId="175" fontId="0" fillId="9" borderId="74" xfId="7" applyNumberFormat="1" applyFont="1" applyFill="1" applyBorder="1" applyAlignment="1" applyProtection="1">
      <alignment horizontal="left" vertical="top"/>
      <protection locked="0"/>
    </xf>
    <xf numFmtId="175" fontId="0" fillId="9" borderId="75" xfId="7" applyNumberFormat="1" applyFont="1" applyFill="1" applyBorder="1" applyAlignment="1" applyProtection="1">
      <alignment horizontal="left" vertical="top"/>
      <protection locked="0"/>
    </xf>
    <xf numFmtId="175" fontId="0" fillId="9" borderId="67" xfId="7" applyNumberFormat="1" applyFont="1" applyFill="1" applyBorder="1" applyAlignment="1" applyProtection="1">
      <alignment horizontal="left" indent="1"/>
      <protection locked="0"/>
    </xf>
    <xf numFmtId="164" fontId="0" fillId="0" borderId="0" xfId="4" applyNumberFormat="1" applyFont="1" applyFill="1" applyBorder="1" applyAlignment="1">
      <alignment horizontal="left"/>
    </xf>
    <xf numFmtId="9" fontId="0" fillId="0" borderId="24" xfId="1" applyFont="1" applyFill="1" applyBorder="1" applyAlignment="1">
      <alignment horizontal="left" vertical="top"/>
    </xf>
    <xf numFmtId="9" fontId="0" fillId="0" borderId="2" xfId="1" applyFont="1" applyFill="1" applyBorder="1" applyAlignment="1">
      <alignment horizontal="left" vertical="top"/>
    </xf>
    <xf numFmtId="9" fontId="0" fillId="0" borderId="27" xfId="1" applyFont="1" applyFill="1" applyBorder="1" applyAlignment="1">
      <alignment horizontal="left" vertical="top"/>
    </xf>
    <xf numFmtId="9" fontId="0" fillId="0" borderId="8" xfId="1" applyFont="1" applyFill="1" applyBorder="1" applyAlignment="1">
      <alignment horizontal="left" vertical="top"/>
    </xf>
    <xf numFmtId="9" fontId="0" fillId="0" borderId="0" xfId="1" applyFont="1" applyFill="1" applyBorder="1" applyAlignment="1">
      <alignment horizontal="left" vertical="top"/>
    </xf>
    <xf numFmtId="9" fontId="0" fillId="0" borderId="7" xfId="1" applyFont="1" applyFill="1" applyBorder="1" applyAlignment="1">
      <alignment horizontal="left" vertical="top"/>
    </xf>
    <xf numFmtId="9" fontId="0" fillId="0" borderId="16" xfId="1" applyFont="1" applyFill="1" applyBorder="1" applyAlignment="1">
      <alignment horizontal="left" vertical="top"/>
    </xf>
    <xf numFmtId="9" fontId="0" fillId="0" borderId="1" xfId="1" applyFont="1" applyFill="1" applyBorder="1" applyAlignment="1">
      <alignment horizontal="left" vertical="top"/>
    </xf>
    <xf numFmtId="9" fontId="0" fillId="0" borderId="15" xfId="1" applyFont="1" applyFill="1" applyBorder="1" applyAlignment="1">
      <alignment horizontal="left" vertical="top"/>
    </xf>
    <xf numFmtId="0" fontId="0" fillId="0" borderId="0" xfId="0" applyFont="1" applyBorder="1" applyAlignment="1">
      <alignment horizontal="centerContinuous"/>
    </xf>
    <xf numFmtId="0" fontId="0" fillId="0" borderId="7" xfId="0" applyFont="1" applyBorder="1" applyAlignment="1">
      <alignment horizontal="centerContinuous"/>
    </xf>
    <xf numFmtId="0" fontId="7" fillId="0" borderId="0" xfId="0" applyFont="1" applyFill="1" applyBorder="1" applyAlignment="1">
      <alignment horizontal="centerContinuous"/>
    </xf>
    <xf numFmtId="0" fontId="7" fillId="0" borderId="7" xfId="0" applyFont="1" applyFill="1" applyBorder="1" applyAlignment="1">
      <alignment horizontal="centerContinuous"/>
    </xf>
    <xf numFmtId="0" fontId="7" fillId="0" borderId="0" xfId="0" applyFont="1" applyBorder="1" applyAlignment="1">
      <alignment horizontal="centerContinuous"/>
    </xf>
    <xf numFmtId="0" fontId="0" fillId="0" borderId="0" xfId="0" applyFont="1" applyFill="1" applyBorder="1" applyAlignment="1">
      <alignment horizontal="centerContinuous"/>
    </xf>
    <xf numFmtId="0" fontId="0" fillId="0" borderId="7" xfId="0" applyFont="1" applyFill="1" applyBorder="1" applyAlignment="1">
      <alignment horizontal="centerContinuous"/>
    </xf>
    <xf numFmtId="0" fontId="0" fillId="0" borderId="1" xfId="0" applyFont="1" applyBorder="1" applyAlignment="1">
      <alignment horizontal="centerContinuous"/>
    </xf>
    <xf numFmtId="0" fontId="15" fillId="0" borderId="1" xfId="0" applyFont="1" applyBorder="1" applyAlignment="1">
      <alignment horizontal="centerContinuous"/>
    </xf>
    <xf numFmtId="0" fontId="0" fillId="0" borderId="15" xfId="0" applyFont="1" applyBorder="1" applyAlignment="1">
      <alignment horizontal="centerContinuous"/>
    </xf>
    <xf numFmtId="172" fontId="10" fillId="0" borderId="0" xfId="0" applyNumberFormat="1" applyFont="1" applyFill="1" applyAlignment="1">
      <alignment horizontal="right"/>
    </xf>
    <xf numFmtId="2" fontId="7"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2" fontId="7" fillId="0" borderId="0" xfId="0" applyNumberFormat="1" applyFont="1" applyFill="1" applyBorder="1" applyAlignment="1">
      <alignment horizontal="left"/>
    </xf>
    <xf numFmtId="0" fontId="0" fillId="0" borderId="0" xfId="0" applyFont="1" applyFill="1" applyBorder="1" applyAlignment="1">
      <alignment horizontal="left"/>
    </xf>
    <xf numFmtId="0" fontId="9" fillId="4" borderId="17" xfId="0" applyFont="1" applyFill="1" applyBorder="1" applyAlignment="1">
      <alignment horizontal="left"/>
    </xf>
    <xf numFmtId="0" fontId="0" fillId="0" borderId="0" xfId="0" applyNumberFormat="1" applyFont="1" applyFill="1" applyBorder="1" applyAlignment="1">
      <alignment horizontal="left"/>
    </xf>
    <xf numFmtId="0" fontId="0" fillId="0" borderId="7" xfId="0" applyNumberFormat="1" applyFont="1" applyFill="1" applyBorder="1" applyAlignment="1">
      <alignment horizontal="left"/>
    </xf>
    <xf numFmtId="0" fontId="0" fillId="0" borderId="1" xfId="0" applyNumberFormat="1" applyFont="1" applyFill="1" applyBorder="1" applyAlignment="1">
      <alignment horizontal="left"/>
    </xf>
    <xf numFmtId="0" fontId="0" fillId="0" borderId="15" xfId="0" applyNumberFormat="1" applyFont="1" applyFill="1" applyBorder="1" applyAlignment="1">
      <alignment horizontal="left"/>
    </xf>
    <xf numFmtId="2" fontId="7" fillId="0" borderId="8" xfId="0" applyNumberFormat="1" applyFont="1" applyFill="1" applyBorder="1" applyAlignment="1">
      <alignment horizontal="center"/>
    </xf>
    <xf numFmtId="0" fontId="82" fillId="0" borderId="0" xfId="24" applyFont="1" applyBorder="1" applyAlignment="1">
      <alignment wrapText="1"/>
    </xf>
    <xf numFmtId="0" fontId="82" fillId="0" borderId="0" xfId="28" applyFont="1" applyFill="1" applyBorder="1" applyAlignment="1">
      <alignment wrapText="1"/>
    </xf>
    <xf numFmtId="0" fontId="82" fillId="0" borderId="0" xfId="28" applyFont="1" applyFill="1" applyAlignment="1">
      <alignment wrapText="1"/>
    </xf>
    <xf numFmtId="0" fontId="7" fillId="0" borderId="0" xfId="35" applyFont="1" applyFill="1" applyBorder="1" applyAlignment="1">
      <alignment wrapText="1"/>
    </xf>
    <xf numFmtId="0" fontId="7" fillId="0" borderId="0" xfId="28" applyFont="1" applyFill="1" applyBorder="1" applyAlignment="1">
      <alignment wrapText="1"/>
    </xf>
    <xf numFmtId="41" fontId="7" fillId="0" borderId="0" xfId="28" applyNumberFormat="1" applyFont="1" applyFill="1" applyBorder="1" applyAlignment="1">
      <alignment wrapText="1"/>
    </xf>
    <xf numFmtId="0" fontId="86" fillId="0" borderId="0" xfId="24" applyFont="1"/>
    <xf numFmtId="0" fontId="87" fillId="0" borderId="0" xfId="24" applyFont="1" applyAlignment="1">
      <alignment horizontal="center"/>
    </xf>
    <xf numFmtId="0" fontId="86" fillId="9" borderId="0" xfId="24" quotePrefix="1" applyFont="1" applyFill="1"/>
    <xf numFmtId="0" fontId="86" fillId="0" borderId="4" xfId="24" applyFont="1" applyBorder="1" applyAlignment="1">
      <alignment horizontal="center" wrapText="1"/>
    </xf>
    <xf numFmtId="167" fontId="86" fillId="0" borderId="0" xfId="24" applyNumberFormat="1" applyFont="1"/>
    <xf numFmtId="164" fontId="86" fillId="0" borderId="0" xfId="24" applyNumberFormat="1" applyFont="1"/>
    <xf numFmtId="43" fontId="86" fillId="0" borderId="0" xfId="24" applyNumberFormat="1" applyFont="1"/>
    <xf numFmtId="0" fontId="86" fillId="0" borderId="4" xfId="24" applyFont="1" applyBorder="1"/>
    <xf numFmtId="167" fontId="86" fillId="0" borderId="76" xfId="2" applyNumberFormat="1" applyFont="1" applyBorder="1"/>
    <xf numFmtId="44" fontId="86" fillId="0" borderId="0" xfId="24" applyNumberFormat="1" applyFont="1"/>
    <xf numFmtId="164" fontId="86" fillId="9" borderId="0" xfId="24" applyNumberFormat="1" applyFont="1" applyFill="1"/>
    <xf numFmtId="167" fontId="86" fillId="0" borderId="2" xfId="2" applyNumberFormat="1" applyFont="1" applyBorder="1"/>
    <xf numFmtId="167" fontId="86" fillId="0" borderId="72" xfId="2" applyNumberFormat="1" applyFont="1" applyBorder="1"/>
    <xf numFmtId="0" fontId="85" fillId="0" borderId="68" xfId="24" applyFont="1" applyBorder="1" applyAlignment="1">
      <alignment horizontal="centerContinuous"/>
    </xf>
    <xf numFmtId="0" fontId="82" fillId="0" borderId="0" xfId="24"/>
    <xf numFmtId="0" fontId="86" fillId="13" borderId="0" xfId="24" applyFont="1" applyFill="1"/>
    <xf numFmtId="0" fontId="82" fillId="13" borderId="0" xfId="24" applyFill="1"/>
    <xf numFmtId="0" fontId="86" fillId="78" borderId="0" xfId="24" applyFont="1" applyFill="1"/>
    <xf numFmtId="0" fontId="10" fillId="78" borderId="0" xfId="24" applyFont="1" applyFill="1"/>
    <xf numFmtId="0" fontId="85" fillId="0" borderId="74" xfId="0" applyFont="1" applyFill="1" applyBorder="1" applyAlignment="1">
      <alignment horizontal="centerContinuous"/>
    </xf>
    <xf numFmtId="0" fontId="85" fillId="0" borderId="68" xfId="0" applyFont="1" applyFill="1" applyBorder="1" applyAlignment="1">
      <alignment horizontal="centerContinuous"/>
    </xf>
    <xf numFmtId="0" fontId="85" fillId="0" borderId="75" xfId="24" applyFont="1" applyBorder="1" applyAlignment="1">
      <alignment horizontal="centerContinuous"/>
    </xf>
    <xf numFmtId="42" fontId="86" fillId="9" borderId="0" xfId="4" applyNumberFormat="1" applyFont="1" applyFill="1"/>
    <xf numFmtId="42" fontId="86" fillId="0" borderId="0" xfId="4" applyNumberFormat="1" applyFont="1"/>
    <xf numFmtId="10" fontId="86" fillId="0" borderId="0" xfId="1" applyNumberFormat="1" applyFont="1" applyAlignment="1">
      <alignment horizontal="right"/>
    </xf>
    <xf numFmtId="0" fontId="86" fillId="0" borderId="0" xfId="24" applyFont="1" applyAlignment="1">
      <alignment horizontal="center"/>
    </xf>
    <xf numFmtId="164" fontId="86" fillId="0" borderId="0" xfId="4" applyNumberFormat="1" applyFont="1"/>
    <xf numFmtId="164" fontId="82" fillId="9" borderId="0" xfId="24" applyNumberFormat="1" applyFill="1"/>
    <xf numFmtId="164" fontId="0" fillId="9" borderId="0" xfId="4" applyNumberFormat="1" applyFont="1" applyFill="1"/>
    <xf numFmtId="42" fontId="0" fillId="0" borderId="0" xfId="4" applyNumberFormat="1" applyFont="1"/>
    <xf numFmtId="167" fontId="86" fillId="9" borderId="0" xfId="4" applyNumberFormat="1" applyFont="1" applyFill="1"/>
    <xf numFmtId="37" fontId="34" fillId="0" borderId="8" xfId="0" applyNumberFormat="1" applyFont="1" applyFill="1" applyBorder="1"/>
    <xf numFmtId="37" fontId="34" fillId="0" borderId="0" xfId="0" applyNumberFormat="1" applyFont="1" applyFill="1"/>
    <xf numFmtId="37" fontId="34" fillId="0" borderId="7" xfId="4" applyNumberFormat="1" applyFont="1" applyFill="1" applyBorder="1"/>
    <xf numFmtId="164" fontId="34" fillId="0" borderId="0" xfId="0" applyNumberFormat="1" applyFont="1" applyFill="1"/>
    <xf numFmtId="164" fontId="81" fillId="0" borderId="0" xfId="0" applyNumberFormat="1" applyFont="1" applyFill="1"/>
    <xf numFmtId="167" fontId="34" fillId="0" borderId="13" xfId="2" applyNumberFormat="1" applyFont="1" applyFill="1" applyBorder="1"/>
    <xf numFmtId="0" fontId="0" fillId="0" borderId="0" xfId="0" applyFont="1" applyAlignment="1">
      <alignment vertical="top"/>
    </xf>
    <xf numFmtId="41" fontId="0" fillId="9" borderId="4" xfId="0" applyNumberFormat="1" applyFont="1" applyFill="1" applyBorder="1" applyAlignment="1">
      <alignment horizontal="right"/>
    </xf>
    <xf numFmtId="0" fontId="82" fillId="0" borderId="0" xfId="0" applyFont="1" applyAlignment="1">
      <alignment horizontal="left" vertical="top"/>
    </xf>
    <xf numFmtId="0" fontId="0" fillId="0" borderId="0" xfId="0" applyFont="1" applyAlignment="1">
      <alignment horizontal="left" vertical="top"/>
    </xf>
    <xf numFmtId="164" fontId="82" fillId="4" borderId="67" xfId="31" applyNumberFormat="1" applyFill="1" applyBorder="1" applyAlignment="1">
      <alignment wrapText="1"/>
    </xf>
    <xf numFmtId="164" fontId="82" fillId="4" borderId="74" xfId="31" applyNumberFormat="1" applyFill="1" applyBorder="1" applyAlignment="1">
      <alignment wrapText="1"/>
    </xf>
    <xf numFmtId="164" fontId="0" fillId="9" borderId="4" xfId="0" applyNumberFormat="1" applyFont="1" applyFill="1" applyBorder="1"/>
    <xf numFmtId="164" fontId="82" fillId="4" borderId="0" xfId="4" applyNumberFormat="1" applyFont="1" applyFill="1"/>
    <xf numFmtId="164" fontId="0" fillId="0" borderId="0" xfId="0" applyNumberFormat="1" applyFont="1" applyFill="1" applyAlignment="1">
      <alignment horizontal="left"/>
    </xf>
    <xf numFmtId="0" fontId="18" fillId="0" borderId="0" xfId="0" applyFont="1" applyFill="1" applyAlignment="1">
      <alignment horizontal="centerContinuous"/>
    </xf>
    <xf numFmtId="0" fontId="27" fillId="0" borderId="5" xfId="0" applyFont="1" applyFill="1" applyBorder="1" applyAlignment="1"/>
    <xf numFmtId="0" fontId="0" fillId="79" borderId="0" xfId="0" applyFill="1" applyAlignment="1">
      <alignment horizontal="center"/>
    </xf>
    <xf numFmtId="0" fontId="0" fillId="79" borderId="0" xfId="0" applyFill="1" applyAlignment="1">
      <alignment horizontal="left"/>
    </xf>
    <xf numFmtId="0" fontId="34" fillId="79" borderId="13" xfId="0" applyFont="1" applyFill="1" applyBorder="1"/>
    <xf numFmtId="0" fontId="34" fillId="79" borderId="13" xfId="0" applyFont="1" applyFill="1" applyBorder="1" applyAlignment="1">
      <alignment horizontal="center"/>
    </xf>
    <xf numFmtId="164" fontId="34" fillId="79" borderId="0" xfId="0" applyNumberFormat="1" applyFont="1" applyFill="1" applyBorder="1"/>
    <xf numFmtId="164" fontId="34" fillId="79" borderId="0" xfId="4" applyNumberFormat="1" applyFont="1" applyFill="1" applyBorder="1"/>
    <xf numFmtId="37" fontId="34" fillId="79" borderId="8" xfId="0" applyNumberFormat="1" applyFont="1" applyFill="1" applyBorder="1"/>
    <xf numFmtId="37" fontId="34" fillId="79" borderId="0" xfId="0" applyNumberFormat="1" applyFont="1" applyFill="1"/>
    <xf numFmtId="37" fontId="34" fillId="79" borderId="7" xfId="4" applyNumberFormat="1" applyFont="1" applyFill="1" applyBorder="1"/>
    <xf numFmtId="164" fontId="34" fillId="79" borderId="0" xfId="0" applyNumberFormat="1" applyFont="1" applyFill="1"/>
    <xf numFmtId="164" fontId="81" fillId="79" borderId="0" xfId="0" applyNumberFormat="1" applyFont="1" applyFill="1"/>
    <xf numFmtId="164" fontId="81" fillId="79" borderId="7" xfId="4" applyNumberFormat="1" applyFont="1" applyFill="1" applyBorder="1"/>
    <xf numFmtId="164" fontId="34" fillId="79" borderId="8" xfId="0" applyNumberFormat="1" applyFont="1" applyFill="1" applyBorder="1"/>
    <xf numFmtId="164" fontId="34" fillId="79" borderId="7" xfId="4" applyNumberFormat="1" applyFont="1" applyFill="1" applyBorder="1"/>
    <xf numFmtId="167" fontId="34" fillId="79" borderId="13" xfId="2" applyNumberFormat="1" applyFont="1" applyFill="1" applyBorder="1"/>
    <xf numFmtId="0" fontId="34" fillId="79" borderId="8" xfId="0" applyFont="1" applyFill="1" applyBorder="1"/>
    <xf numFmtId="167" fontId="34" fillId="79" borderId="7" xfId="0" applyNumberFormat="1" applyFont="1" applyFill="1" applyBorder="1"/>
    <xf numFmtId="0" fontId="0" fillId="79" borderId="0" xfId="0" applyFill="1"/>
    <xf numFmtId="167" fontId="34" fillId="79" borderId="8" xfId="0" applyNumberFormat="1" applyFont="1" applyFill="1" applyBorder="1"/>
    <xf numFmtId="0" fontId="34" fillId="79" borderId="7" xfId="0" applyFont="1" applyFill="1" applyBorder="1"/>
    <xf numFmtId="172" fontId="10" fillId="0" borderId="0" xfId="0" applyNumberFormat="1" applyFont="1"/>
    <xf numFmtId="172" fontId="10" fillId="0" borderId="4" xfId="0" applyNumberFormat="1" applyFont="1" applyBorder="1" applyAlignment="1">
      <alignment horizontal="right"/>
    </xf>
    <xf numFmtId="172" fontId="10" fillId="0" borderId="0" xfId="0" applyNumberFormat="1" applyFont="1" applyBorder="1" applyAlignment="1">
      <alignment horizontal="right"/>
    </xf>
    <xf numFmtId="164" fontId="0" fillId="9" borderId="67" xfId="47299" applyNumberFormat="1" applyFont="1" applyFill="1" applyBorder="1" applyAlignment="1">
      <alignment vertical="top"/>
    </xf>
    <xf numFmtId="172" fontId="10" fillId="0" borderId="0" xfId="1" applyNumberFormat="1" applyFont="1" applyBorder="1" applyAlignment="1"/>
    <xf numFmtId="172" fontId="10" fillId="0" borderId="0" xfId="1" applyNumberFormat="1" applyFont="1" applyAlignment="1"/>
    <xf numFmtId="172" fontId="10" fillId="0" borderId="0" xfId="1" applyNumberFormat="1" applyFont="1" applyFill="1" applyBorder="1" applyAlignment="1"/>
    <xf numFmtId="172" fontId="10" fillId="0" borderId="0" xfId="1" applyNumberFormat="1" applyFont="1" applyAlignment="1">
      <alignment horizontal="right"/>
    </xf>
    <xf numFmtId="172" fontId="10" fillId="0" borderId="0" xfId="0" applyNumberFormat="1" applyFont="1" applyAlignment="1">
      <alignment horizontal="right"/>
    </xf>
    <xf numFmtId="172" fontId="10" fillId="0" borderId="4" xfId="0" applyNumberFormat="1" applyFont="1" applyFill="1" applyBorder="1" applyAlignment="1">
      <alignment horizontal="right"/>
    </xf>
    <xf numFmtId="168" fontId="10" fillId="0" borderId="0" xfId="0" applyNumberFormat="1" applyFont="1" applyFill="1" applyAlignment="1"/>
    <xf numFmtId="168" fontId="10" fillId="0" borderId="0" xfId="0" applyNumberFormat="1" applyFont="1" applyAlignment="1"/>
    <xf numFmtId="168" fontId="10" fillId="9" borderId="0" xfId="0" applyNumberFormat="1" applyFont="1" applyFill="1" applyAlignment="1"/>
    <xf numFmtId="168" fontId="10" fillId="0" borderId="0" xfId="0" applyNumberFormat="1" applyFont="1" applyAlignment="1">
      <alignment horizontal="center"/>
    </xf>
    <xf numFmtId="168" fontId="10" fillId="0" borderId="0" xfId="1" applyNumberFormat="1" applyFont="1" applyFill="1" applyAlignment="1"/>
    <xf numFmtId="172" fontId="10" fillId="0" borderId="4" xfId="1" applyNumberFormat="1" applyFont="1" applyBorder="1" applyAlignment="1"/>
    <xf numFmtId="172" fontId="10" fillId="9" borderId="0" xfId="0" applyNumberFormat="1" applyFont="1" applyFill="1"/>
    <xf numFmtId="172" fontId="10" fillId="0" borderId="0" xfId="0" applyNumberFormat="1" applyFont="1" applyFill="1"/>
    <xf numFmtId="0" fontId="10" fillId="0" borderId="0" xfId="0" applyNumberFormat="1" applyFont="1" applyFill="1" applyBorder="1"/>
    <xf numFmtId="0" fontId="8" fillId="0" borderId="5" xfId="0" applyNumberFormat="1" applyFont="1" applyFill="1" applyBorder="1" applyAlignment="1">
      <alignment horizontal="center"/>
    </xf>
    <xf numFmtId="0" fontId="7" fillId="0" borderId="0" xfId="24" applyFont="1" applyFill="1" applyAlignment="1">
      <alignment horizontal="center"/>
    </xf>
    <xf numFmtId="0" fontId="82" fillId="0" borderId="0" xfId="25" applyFont="1" applyAlignment="1"/>
    <xf numFmtId="0" fontId="7" fillId="0" borderId="4" xfId="25" applyFont="1" applyFill="1" applyBorder="1" applyAlignment="1"/>
    <xf numFmtId="0" fontId="7" fillId="0" borderId="0" xfId="24" applyFont="1" applyAlignment="1">
      <alignment horizontal="centerContinuous"/>
    </xf>
    <xf numFmtId="0" fontId="7" fillId="0" borderId="0" xfId="25" applyFont="1" applyAlignment="1">
      <alignment horizontal="centerContinuous"/>
    </xf>
    <xf numFmtId="0" fontId="7" fillId="0" borderId="0" xfId="24" applyFont="1" applyFill="1" applyAlignment="1">
      <alignment horizontal="centerContinuous"/>
    </xf>
    <xf numFmtId="0" fontId="82" fillId="0" borderId="0" xfId="25" applyFont="1" applyAlignment="1">
      <alignment horizontal="centerContinuous"/>
    </xf>
    <xf numFmtId="0" fontId="30" fillId="0" borderId="0" xfId="25" applyFont="1" applyFill="1" applyAlignment="1">
      <alignment horizontal="centerContinuous"/>
    </xf>
    <xf numFmtId="0" fontId="82" fillId="0" borderId="0" xfId="25" applyFont="1" applyFill="1" applyAlignment="1">
      <alignment horizontal="centerContinuous"/>
    </xf>
    <xf numFmtId="0" fontId="88" fillId="0" borderId="0" xfId="0" applyFont="1" applyFill="1" applyAlignment="1">
      <alignment horizontal="centerContinuous"/>
    </xf>
    <xf numFmtId="0" fontId="86" fillId="0" borderId="0" xfId="25" applyFont="1"/>
    <xf numFmtId="164" fontId="86" fillId="9" borderId="0" xfId="25" applyNumberFormat="1" applyFont="1" applyFill="1"/>
    <xf numFmtId="0" fontId="82" fillId="0" borderId="0" xfId="25"/>
    <xf numFmtId="164" fontId="82" fillId="9" borderId="4" xfId="4" applyNumberFormat="1" applyFont="1" applyFill="1" applyBorder="1" applyAlignment="1">
      <alignment horizontal="right" wrapText="1"/>
    </xf>
    <xf numFmtId="0" fontId="82" fillId="0" borderId="0" xfId="25" applyAlignment="1">
      <alignment horizontal="left" wrapText="1"/>
    </xf>
    <xf numFmtId="0" fontId="82" fillId="0" borderId="0" xfId="25" applyAlignment="1">
      <alignment horizontal="left" vertical="center" wrapText="1"/>
    </xf>
    <xf numFmtId="0" fontId="82" fillId="9" borderId="0" xfId="25" applyFill="1"/>
    <xf numFmtId="0" fontId="82" fillId="9" borderId="0" xfId="25" applyFill="1" applyAlignment="1">
      <alignment horizontal="left" wrapText="1"/>
    </xf>
    <xf numFmtId="41" fontId="82" fillId="4" borderId="67" xfId="25" applyNumberFormat="1" applyFill="1" applyBorder="1"/>
    <xf numFmtId="0" fontId="82" fillId="0" borderId="67" xfId="30" applyBorder="1"/>
    <xf numFmtId="0" fontId="82" fillId="0" borderId="74" xfId="30" applyBorder="1"/>
    <xf numFmtId="40" fontId="82" fillId="0" borderId="67" xfId="30" applyNumberFormat="1" applyBorder="1" applyAlignment="1">
      <alignment vertical="top"/>
    </xf>
    <xf numFmtId="40" fontId="82" fillId="0" borderId="74" xfId="30" applyNumberFormat="1" applyBorder="1" applyAlignment="1">
      <alignment vertical="top"/>
    </xf>
    <xf numFmtId="164" fontId="82" fillId="0" borderId="67" xfId="31" applyNumberFormat="1" applyBorder="1"/>
    <xf numFmtId="164" fontId="82" fillId="0" borderId="74" xfId="31" applyNumberFormat="1" applyBorder="1"/>
    <xf numFmtId="0" fontId="86" fillId="0" borderId="0" xfId="0" applyFont="1" applyBorder="1" applyAlignment="1">
      <alignment horizontal="left" vertical="center" wrapText="1" indent="1"/>
    </xf>
    <xf numFmtId="0" fontId="86"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ont="1" applyAlignment="1">
      <alignment vertical="top"/>
    </xf>
    <xf numFmtId="0" fontId="85" fillId="0" borderId="68" xfId="0" applyFont="1" applyBorder="1" applyAlignment="1">
      <alignment horizontal="centerContinuous"/>
    </xf>
    <xf numFmtId="0" fontId="86" fillId="0" borderId="0" xfId="0" quotePrefix="1" applyFont="1"/>
    <xf numFmtId="0" fontId="86" fillId="0" borderId="4" xfId="0" quotePrefix="1" applyFont="1" applyBorder="1" applyAlignment="1">
      <alignment horizontal="center" vertical="center" wrapText="1"/>
    </xf>
    <xf numFmtId="42" fontId="86" fillId="0" borderId="0" xfId="0" applyNumberFormat="1" applyFont="1"/>
    <xf numFmtId="15" fontId="86" fillId="0" borderId="0" xfId="0" quotePrefix="1" applyNumberFormat="1" applyFont="1"/>
    <xf numFmtId="167" fontId="86" fillId="0" borderId="68" xfId="2" applyNumberFormat="1" applyFont="1" applyBorder="1"/>
    <xf numFmtId="44" fontId="86" fillId="0" borderId="0" xfId="0" applyNumberFormat="1" applyFont="1"/>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vertical="top"/>
    </xf>
    <xf numFmtId="0" fontId="10" fillId="0" borderId="3" xfId="0" applyFont="1" applyFill="1" applyBorder="1"/>
    <xf numFmtId="0" fontId="8" fillId="0" borderId="3" xfId="0" applyFont="1" applyFill="1" applyBorder="1" applyAlignment="1">
      <alignment horizontal="left"/>
    </xf>
    <xf numFmtId="3" fontId="19" fillId="0" borderId="4" xfId="0" applyNumberFormat="1" applyFont="1" applyFill="1" applyBorder="1" applyAlignment="1">
      <alignment horizontal="right"/>
    </xf>
    <xf numFmtId="3" fontId="23" fillId="0" borderId="2" xfId="0" applyNumberFormat="1" applyFont="1" applyFill="1" applyBorder="1" applyAlignment="1">
      <alignment horizontal="right"/>
    </xf>
    <xf numFmtId="0" fontId="8" fillId="0" borderId="3" xfId="0" applyFont="1" applyFill="1" applyBorder="1" applyAlignment="1">
      <alignment horizontal="right"/>
    </xf>
    <xf numFmtId="3" fontId="10" fillId="0" borderId="0" xfId="0" quotePrefix="1" applyNumberFormat="1" applyFont="1" applyFill="1" applyAlignment="1">
      <alignment horizontal="right"/>
    </xf>
    <xf numFmtId="169" fontId="8" fillId="0" borderId="3" xfId="0" applyNumberFormat="1" applyFont="1" applyFill="1" applyBorder="1" applyAlignment="1">
      <alignment horizontal="center"/>
    </xf>
    <xf numFmtId="3" fontId="19" fillId="0" borderId="2" xfId="0" applyNumberFormat="1" applyFont="1" applyFill="1" applyBorder="1" applyAlignment="1">
      <alignment horizontal="right"/>
    </xf>
    <xf numFmtId="3" fontId="12" fillId="0" borderId="4" xfId="0" applyNumberFormat="1" applyFont="1" applyFill="1" applyBorder="1" applyAlignment="1">
      <alignment horizontal="right"/>
    </xf>
    <xf numFmtId="0" fontId="8" fillId="0" borderId="5" xfId="0" applyFont="1" applyFill="1" applyBorder="1" applyAlignment="1"/>
    <xf numFmtId="164" fontId="37" fillId="0" borderId="15" xfId="0" applyNumberFormat="1" applyFont="1" applyBorder="1"/>
    <xf numFmtId="0" fontId="52" fillId="0" borderId="0" xfId="0" applyFont="1" applyFill="1" applyBorder="1" applyAlignment="1">
      <alignment horizontal="center"/>
    </xf>
    <xf numFmtId="0" fontId="27" fillId="0" borderId="0" xfId="0" applyFont="1" applyFill="1" applyBorder="1" applyAlignment="1">
      <alignment horizontal="left" vertical="top" wrapText="1"/>
    </xf>
    <xf numFmtId="0" fontId="25" fillId="3" borderId="0" xfId="0" applyFont="1" applyFill="1" applyBorder="1" applyAlignment="1">
      <alignment horizontal="left"/>
    </xf>
    <xf numFmtId="0" fontId="27" fillId="0" borderId="0" xfId="0" applyFont="1" applyAlignment="1">
      <alignment horizontal="left" vertical="top" wrapText="1"/>
    </xf>
    <xf numFmtId="0" fontId="87" fillId="0" borderId="0" xfId="24" applyFont="1" applyFill="1" applyBorder="1" applyAlignment="1">
      <alignment horizontal="left" vertical="top" wrapText="1"/>
    </xf>
    <xf numFmtId="0" fontId="87" fillId="0" borderId="0" xfId="24" applyFont="1" applyBorder="1" applyAlignment="1">
      <alignment horizontal="left" vertical="top" wrapText="1"/>
    </xf>
    <xf numFmtId="0" fontId="0" fillId="0" borderId="0" xfId="24" applyFont="1" applyFill="1" applyAlignment="1">
      <alignment horizontal="left" vertical="top" wrapText="1"/>
    </xf>
    <xf numFmtId="0" fontId="82" fillId="0" borderId="0" xfId="24" applyFont="1" applyFill="1" applyAlignment="1">
      <alignment horizontal="left" vertical="top" wrapText="1"/>
    </xf>
    <xf numFmtId="0" fontId="102" fillId="0" borderId="0" xfId="0" applyFont="1" applyFill="1" applyAlignment="1">
      <alignment horizontal="center"/>
    </xf>
    <xf numFmtId="0" fontId="103" fillId="12" borderId="0" xfId="0" applyFont="1" applyFill="1" applyAlignment="1">
      <alignment horizontal="center"/>
    </xf>
    <xf numFmtId="0" fontId="0" fillId="0" borderId="0" xfId="0" applyFont="1" applyAlignment="1">
      <alignment vertical="top" wrapText="1"/>
    </xf>
    <xf numFmtId="0" fontId="0" fillId="0" borderId="0" xfId="0" applyAlignment="1">
      <alignment wrapText="1"/>
    </xf>
    <xf numFmtId="0" fontId="82" fillId="0" borderId="0" xfId="0" applyFont="1" applyAlignment="1">
      <alignment horizontal="left" vertical="top" wrapText="1"/>
    </xf>
    <xf numFmtId="0" fontId="86" fillId="0" borderId="0" xfId="0" applyFont="1" applyBorder="1" applyAlignment="1">
      <alignment horizontal="left" vertical="center" wrapText="1" indent="1"/>
    </xf>
    <xf numFmtId="0" fontId="86" fillId="0" borderId="4" xfId="0" applyFont="1" applyBorder="1" applyAlignment="1">
      <alignment horizontal="left" vertical="center" wrapText="1" indent="1"/>
    </xf>
    <xf numFmtId="0" fontId="87" fillId="0" borderId="0" xfId="0" applyFont="1" applyBorder="1" applyAlignment="1">
      <alignment horizontal="center" vertical="center"/>
    </xf>
    <xf numFmtId="0" fontId="87" fillId="0" borderId="4" xfId="0" applyFont="1" applyBorder="1" applyAlignment="1">
      <alignment horizontal="center" vertical="center"/>
    </xf>
    <xf numFmtId="0" fontId="87" fillId="0" borderId="0" xfId="0" applyFont="1" applyBorder="1" applyAlignment="1">
      <alignment horizontal="left" vertical="center"/>
    </xf>
    <xf numFmtId="0" fontId="87" fillId="0" borderId="4" xfId="0" applyFont="1" applyBorder="1" applyAlignment="1">
      <alignment horizontal="left" vertical="center"/>
    </xf>
    <xf numFmtId="0" fontId="87" fillId="0" borderId="0" xfId="0" applyFont="1" applyBorder="1" applyAlignment="1">
      <alignment horizontal="left" vertical="center" wrapText="1"/>
    </xf>
    <xf numFmtId="0" fontId="87" fillId="0" borderId="4" xfId="0" applyFont="1" applyBorder="1" applyAlignment="1">
      <alignment horizontal="left" vertical="center" wrapText="1"/>
    </xf>
    <xf numFmtId="0" fontId="87" fillId="0" borderId="0" xfId="0" applyFont="1" applyBorder="1" applyAlignment="1">
      <alignment horizontal="left" vertical="center" indent="1"/>
    </xf>
    <xf numFmtId="0" fontId="87" fillId="0" borderId="4" xfId="0" applyFont="1" applyBorder="1" applyAlignment="1">
      <alignment horizontal="left" vertical="center" indent="1"/>
    </xf>
    <xf numFmtId="0" fontId="86" fillId="0" borderId="0" xfId="0" applyFont="1" applyBorder="1" applyAlignment="1">
      <alignment horizontal="center" vertical="center" wrapText="1"/>
    </xf>
    <xf numFmtId="0" fontId="86" fillId="0" borderId="4" xfId="0" applyFont="1" applyBorder="1" applyAlignment="1">
      <alignment horizontal="center" vertical="center" wrapText="1"/>
    </xf>
    <xf numFmtId="0" fontId="86" fillId="0" borderId="0" xfId="24" applyFont="1" applyAlignment="1">
      <alignment horizontal="center" wrapText="1"/>
    </xf>
    <xf numFmtId="0" fontId="86" fillId="0" borderId="4" xfId="24" applyFont="1" applyBorder="1" applyAlignment="1">
      <alignment horizontal="center" wrapText="1"/>
    </xf>
    <xf numFmtId="0" fontId="82" fillId="0" borderId="0" xfId="19" applyFont="1" applyFill="1" applyAlignment="1" applyProtection="1">
      <alignment horizontal="left" vertical="top" wrapText="1"/>
    </xf>
    <xf numFmtId="0" fontId="86" fillId="0" borderId="0" xfId="19" applyFont="1" applyFill="1" applyAlignment="1" applyProtection="1">
      <alignment horizontal="left" vertical="top" wrapText="1"/>
    </xf>
    <xf numFmtId="0" fontId="94" fillId="12" borderId="32" xfId="0" applyFont="1" applyFill="1" applyBorder="1" applyAlignment="1">
      <alignment horizontal="center"/>
    </xf>
    <xf numFmtId="0" fontId="94" fillId="12" borderId="33" xfId="0" applyFont="1" applyFill="1" applyBorder="1" applyAlignment="1">
      <alignment horizontal="center"/>
    </xf>
    <xf numFmtId="0" fontId="94" fillId="12" borderId="34" xfId="0" applyFont="1" applyFill="1" applyBorder="1" applyAlignment="1">
      <alignment horizontal="center"/>
    </xf>
    <xf numFmtId="0" fontId="102" fillId="0" borderId="32" xfId="0" applyFont="1" applyFill="1" applyBorder="1" applyAlignment="1">
      <alignment horizontal="center"/>
    </xf>
    <xf numFmtId="0" fontId="102" fillId="0" borderId="33" xfId="0" applyFont="1" applyFill="1" applyBorder="1" applyAlignment="1">
      <alignment horizontal="center"/>
    </xf>
    <xf numFmtId="0" fontId="102" fillId="0" borderId="34" xfId="0" applyFont="1" applyFill="1" applyBorder="1" applyAlignment="1">
      <alignment horizontal="center"/>
    </xf>
    <xf numFmtId="0" fontId="86" fillId="0" borderId="0" xfId="15" applyFont="1" applyFill="1" applyAlignment="1" applyProtection="1">
      <alignment horizontal="left" vertical="top" wrapText="1"/>
    </xf>
    <xf numFmtId="0" fontId="102" fillId="0" borderId="36" xfId="0" applyFont="1" applyFill="1" applyBorder="1" applyAlignment="1">
      <alignment horizontal="center"/>
    </xf>
    <xf numFmtId="0" fontId="102" fillId="0" borderId="37" xfId="0" applyFont="1" applyFill="1" applyBorder="1" applyAlignment="1">
      <alignment horizontal="center"/>
    </xf>
    <xf numFmtId="0" fontId="8" fillId="0" borderId="0" xfId="0" applyFont="1" applyAlignment="1">
      <alignment horizontal="center"/>
    </xf>
    <xf numFmtId="0" fontId="10" fillId="0" borderId="0" xfId="0" applyFont="1" applyAlignment="1">
      <alignment horizontal="center"/>
    </xf>
    <xf numFmtId="0" fontId="10" fillId="0" borderId="0" xfId="0" applyFont="1" applyAlignment="1"/>
    <xf numFmtId="0" fontId="32" fillId="0" borderId="0" xfId="0" applyFont="1" applyAlignment="1">
      <alignment horizontal="center"/>
    </xf>
    <xf numFmtId="0" fontId="18" fillId="0" borderId="0" xfId="0" applyFont="1" applyAlignment="1">
      <alignment horizontal="center"/>
    </xf>
    <xf numFmtId="0" fontId="0" fillId="0" borderId="0" xfId="0" applyAlignment="1"/>
    <xf numFmtId="0" fontId="38" fillId="0" borderId="0" xfId="0" applyFont="1" applyAlignment="1">
      <alignment horizontal="center"/>
    </xf>
    <xf numFmtId="0" fontId="91" fillId="10" borderId="1" xfId="0" applyNumberFormat="1" applyFont="1" applyFill="1" applyBorder="1" applyAlignment="1">
      <alignment horizontal="left" vertical="center" wrapText="1"/>
    </xf>
    <xf numFmtId="0" fontId="15" fillId="4" borderId="21" xfId="0" applyFont="1" applyFill="1" applyBorder="1" applyAlignment="1">
      <alignment horizontal="center"/>
    </xf>
    <xf numFmtId="0" fontId="15" fillId="4" borderId="17" xfId="0" applyFont="1" applyFill="1" applyBorder="1" applyAlignment="1">
      <alignment horizontal="center"/>
    </xf>
    <xf numFmtId="0" fontId="0" fillId="0" borderId="2" xfId="0" applyFont="1" applyFill="1" applyBorder="1" applyAlignment="1">
      <alignment horizontal="left" wrapText="1"/>
    </xf>
    <xf numFmtId="0" fontId="0" fillId="0" borderId="27" xfId="0" applyFont="1" applyFill="1" applyBorder="1" applyAlignment="1">
      <alignment horizontal="left" wrapText="1"/>
    </xf>
    <xf numFmtId="0" fontId="0" fillId="0" borderId="0" xfId="0" applyNumberFormat="1" applyFont="1" applyFill="1" applyBorder="1" applyAlignment="1">
      <alignment horizontal="left" vertical="top" wrapText="1"/>
    </xf>
    <xf numFmtId="0" fontId="0" fillId="0" borderId="7" xfId="0" applyNumberFormat="1" applyFont="1" applyFill="1" applyBorder="1" applyAlignment="1">
      <alignment horizontal="left" vertical="top" wrapText="1"/>
    </xf>
    <xf numFmtId="0" fontId="0" fillId="0" borderId="0" xfId="0" applyFont="1" applyFill="1" applyBorder="1" applyAlignment="1">
      <alignment horizontal="left" wrapText="1"/>
    </xf>
    <xf numFmtId="0" fontId="0" fillId="0" borderId="7" xfId="0" applyFont="1" applyFill="1" applyBorder="1" applyAlignment="1">
      <alignment horizontal="left" wrapText="1"/>
    </xf>
    <xf numFmtId="0" fontId="0" fillId="9" borderId="1" xfId="0" applyFont="1" applyFill="1" applyBorder="1" applyAlignment="1">
      <alignment horizontal="left" wrapText="1"/>
    </xf>
    <xf numFmtId="0" fontId="0" fillId="9" borderId="15" xfId="0" applyFont="1" applyFill="1" applyBorder="1" applyAlignment="1">
      <alignment horizontal="left" wrapText="1"/>
    </xf>
    <xf numFmtId="0" fontId="0" fillId="0" borderId="1" xfId="0" applyFont="1" applyFill="1" applyBorder="1" applyAlignment="1">
      <alignment horizontal="left" wrapText="1"/>
    </xf>
    <xf numFmtId="0" fontId="0" fillId="0" borderId="15" xfId="0" applyFont="1" applyFill="1" applyBorder="1" applyAlignment="1">
      <alignment horizontal="left" wrapText="1"/>
    </xf>
    <xf numFmtId="3" fontId="0" fillId="0" borderId="0" xfId="0" applyNumberFormat="1" applyFont="1" applyBorder="1" applyAlignment="1">
      <alignment horizontal="left" wrapText="1"/>
    </xf>
    <xf numFmtId="0" fontId="0" fillId="0" borderId="0" xfId="0" applyFont="1" applyBorder="1" applyAlignment="1">
      <alignment horizontal="left" wrapText="1"/>
    </xf>
    <xf numFmtId="0" fontId="0" fillId="0" borderId="7" xfId="0" applyFont="1" applyBorder="1" applyAlignment="1">
      <alignment horizontal="left" wrapText="1"/>
    </xf>
    <xf numFmtId="0" fontId="7" fillId="0" borderId="0" xfId="0" applyFont="1" applyFill="1" applyBorder="1" applyAlignment="1">
      <alignment horizontal="center" wrapText="1"/>
    </xf>
    <xf numFmtId="0" fontId="7" fillId="0" borderId="7" xfId="0" applyFont="1" applyFill="1" applyBorder="1" applyAlignment="1">
      <alignment horizontal="center" wrapText="1"/>
    </xf>
    <xf numFmtId="0" fontId="7" fillId="0" borderId="0" xfId="0" applyFont="1" applyFill="1" applyBorder="1" applyAlignment="1">
      <alignment horizontal="left" wrapText="1"/>
    </xf>
    <xf numFmtId="0" fontId="7" fillId="0" borderId="7" xfId="0" applyFont="1" applyFill="1" applyBorder="1" applyAlignment="1">
      <alignment horizontal="left" wrapText="1"/>
    </xf>
    <xf numFmtId="0" fontId="15" fillId="4" borderId="26" xfId="0" applyFont="1" applyFill="1" applyBorder="1" applyAlignment="1">
      <alignment horizontal="center" wrapText="1"/>
    </xf>
    <xf numFmtId="0" fontId="15" fillId="4" borderId="17" xfId="0" applyFont="1" applyFill="1" applyBorder="1" applyAlignment="1">
      <alignment horizontal="center" wrapText="1"/>
    </xf>
    <xf numFmtId="0" fontId="15" fillId="4" borderId="20" xfId="0" applyFont="1" applyFill="1" applyBorder="1" applyAlignment="1">
      <alignment horizontal="center" wrapText="1"/>
    </xf>
    <xf numFmtId="0" fontId="7" fillId="0" borderId="1" xfId="0" applyFont="1" applyFill="1" applyBorder="1" applyAlignment="1">
      <alignment horizontal="left" wrapText="1"/>
    </xf>
    <xf numFmtId="0" fontId="7" fillId="0" borderId="15" xfId="0" applyFont="1" applyFill="1" applyBorder="1" applyAlignment="1">
      <alignment horizontal="left" wrapText="1"/>
    </xf>
    <xf numFmtId="0" fontId="91" fillId="10" borderId="0" xfId="0" applyNumberFormat="1" applyFont="1" applyFill="1" applyBorder="1" applyAlignment="1">
      <alignment horizontal="left" vertical="top" wrapText="1"/>
    </xf>
    <xf numFmtId="0" fontId="9" fillId="4" borderId="17" xfId="0" applyFont="1" applyFill="1" applyBorder="1" applyAlignment="1">
      <alignment horizontal="center"/>
    </xf>
    <xf numFmtId="0" fontId="36" fillId="10" borderId="0" xfId="0" applyNumberFormat="1" applyFont="1" applyFill="1" applyBorder="1" applyAlignment="1">
      <alignment horizontal="left" vertical="top" wrapText="1"/>
    </xf>
    <xf numFmtId="0" fontId="91" fillId="10" borderId="0" xfId="0" applyNumberFormat="1" applyFont="1" applyFill="1" applyBorder="1" applyAlignment="1">
      <alignment horizontal="left" vertical="center" wrapText="1"/>
    </xf>
    <xf numFmtId="0" fontId="7" fillId="0" borderId="1" xfId="0" applyFont="1" applyFill="1" applyBorder="1" applyAlignment="1">
      <alignment horizontal="center" wrapText="1"/>
    </xf>
    <xf numFmtId="0" fontId="7" fillId="0" borderId="15" xfId="0" applyFont="1" applyFill="1" applyBorder="1" applyAlignment="1">
      <alignment horizontal="center" wrapText="1"/>
    </xf>
    <xf numFmtId="164" fontId="7" fillId="0" borderId="0" xfId="4" applyNumberFormat="1" applyFont="1" applyFill="1" applyBorder="1" applyAlignment="1">
      <alignment horizontal="left"/>
    </xf>
    <xf numFmtId="164" fontId="0" fillId="0" borderId="0" xfId="4" applyNumberFormat="1" applyFont="1" applyFill="1" applyBorder="1" applyAlignment="1">
      <alignment horizontal="left"/>
    </xf>
    <xf numFmtId="164" fontId="7" fillId="0" borderId="16" xfId="4" applyNumberFormat="1" applyFont="1" applyFill="1" applyBorder="1" applyAlignment="1">
      <alignment horizontal="center"/>
    </xf>
    <xf numFmtId="164" fontId="7" fillId="0" borderId="1" xfId="4" applyNumberFormat="1" applyFont="1" applyFill="1" applyBorder="1" applyAlignment="1">
      <alignment horizontal="center"/>
    </xf>
    <xf numFmtId="164" fontId="0" fillId="0" borderId="1" xfId="4" applyNumberFormat="1" applyFont="1" applyFill="1" applyBorder="1" applyAlignment="1">
      <alignment horizontal="center"/>
    </xf>
    <xf numFmtId="164" fontId="7" fillId="0" borderId="1" xfId="4" applyNumberFormat="1" applyFont="1" applyFill="1" applyBorder="1" applyAlignment="1">
      <alignment horizontal="left"/>
    </xf>
    <xf numFmtId="164" fontId="0" fillId="0" borderId="1" xfId="4" applyNumberFormat="1" applyFont="1" applyFill="1" applyBorder="1" applyAlignment="1">
      <alignment horizontal="left"/>
    </xf>
    <xf numFmtId="164" fontId="7" fillId="0" borderId="24" xfId="4" applyNumberFormat="1" applyFont="1" applyFill="1" applyBorder="1" applyAlignment="1">
      <alignment horizontal="center"/>
    </xf>
    <xf numFmtId="164" fontId="7" fillId="0" borderId="2" xfId="4" applyNumberFormat="1" applyFont="1" applyFill="1" applyBorder="1" applyAlignment="1">
      <alignment horizontal="center"/>
    </xf>
    <xf numFmtId="164" fontId="7" fillId="0" borderId="0" xfId="4" applyNumberFormat="1" applyFont="1" applyFill="1" applyBorder="1" applyAlignment="1">
      <alignment horizontal="center"/>
    </xf>
    <xf numFmtId="164" fontId="0" fillId="0" borderId="0" xfId="4" applyNumberFormat="1" applyFont="1" applyFill="1" applyBorder="1" applyAlignment="1">
      <alignment horizontal="center"/>
    </xf>
    <xf numFmtId="0" fontId="15" fillId="4" borderId="17" xfId="0" applyFont="1" applyFill="1" applyBorder="1" applyAlignment="1">
      <alignment horizontal="left"/>
    </xf>
    <xf numFmtId="0" fontId="9" fillId="4" borderId="17" xfId="0" applyFont="1" applyFill="1" applyBorder="1" applyAlignment="1">
      <alignment horizontal="left"/>
    </xf>
    <xf numFmtId="3" fontId="0" fillId="0" borderId="0" xfId="0" applyNumberFormat="1" applyBorder="1" applyAlignment="1">
      <alignment horizontal="left" wrapText="1"/>
    </xf>
    <xf numFmtId="3" fontId="0" fillId="0" borderId="1" xfId="0" applyNumberFormat="1" applyFont="1" applyBorder="1" applyAlignment="1">
      <alignment horizontal="left" wrapText="1"/>
    </xf>
    <xf numFmtId="0" fontId="0" fillId="0" borderId="1" xfId="0" applyFont="1" applyBorder="1" applyAlignment="1">
      <alignment horizontal="left" wrapText="1"/>
    </xf>
    <xf numFmtId="0" fontId="0" fillId="0" borderId="15" xfId="0" applyFont="1" applyBorder="1" applyAlignment="1">
      <alignment horizontal="left" wrapText="1"/>
    </xf>
    <xf numFmtId="3" fontId="0" fillId="0" borderId="0" xfId="0" applyNumberFormat="1" applyFont="1" applyFill="1" applyBorder="1" applyAlignment="1">
      <alignment horizontal="left" wrapText="1"/>
    </xf>
    <xf numFmtId="0" fontId="15" fillId="4" borderId="26" xfId="0" applyFont="1" applyFill="1" applyBorder="1" applyAlignment="1">
      <alignment horizontal="left" wrapText="1"/>
    </xf>
    <xf numFmtId="0" fontId="9" fillId="4" borderId="17" xfId="0" applyFont="1" applyFill="1" applyBorder="1" applyAlignment="1">
      <alignment horizontal="left" wrapText="1"/>
    </xf>
    <xf numFmtId="0" fontId="9" fillId="4" borderId="20" xfId="0" applyFont="1" applyFill="1" applyBorder="1" applyAlignment="1">
      <alignment horizontal="left" wrapText="1"/>
    </xf>
    <xf numFmtId="0" fontId="15" fillId="0" borderId="0" xfId="0" applyFont="1" applyFill="1" applyBorder="1" applyAlignment="1">
      <alignment horizontal="left" wrapText="1"/>
    </xf>
    <xf numFmtId="3" fontId="17" fillId="0" borderId="0" xfId="0" applyNumberFormat="1" applyFont="1" applyFill="1" applyBorder="1" applyAlignment="1">
      <alignment horizontal="left" wrapText="1"/>
    </xf>
    <xf numFmtId="0" fontId="0" fillId="0" borderId="0" xfId="0" applyFont="1" applyFill="1" applyAlignment="1">
      <alignment horizontal="left" vertical="top" wrapText="1"/>
    </xf>
    <xf numFmtId="0" fontId="0" fillId="0" borderId="0" xfId="0" applyFont="1" applyFill="1" applyAlignment="1">
      <alignment vertical="top"/>
    </xf>
    <xf numFmtId="0" fontId="0" fillId="0" borderId="9" xfId="0" applyFont="1" applyBorder="1" applyAlignment="1">
      <alignment horizontal="center"/>
    </xf>
    <xf numFmtId="0" fontId="0" fillId="0" borderId="11" xfId="0" applyFont="1" applyBorder="1" applyAlignment="1">
      <alignment horizontal="center"/>
    </xf>
    <xf numFmtId="0" fontId="0" fillId="0" borderId="0" xfId="0" applyFont="1" applyAlignment="1">
      <alignment horizontal="left" vertical="top" wrapText="1"/>
    </xf>
    <xf numFmtId="0" fontId="0" fillId="0" borderId="0" xfId="0" applyFont="1" applyAlignment="1">
      <alignment vertical="top"/>
    </xf>
    <xf numFmtId="0" fontId="0" fillId="0" borderId="0" xfId="0" applyFont="1" applyFill="1" applyBorder="1" applyAlignment="1">
      <alignment horizontal="center"/>
    </xf>
    <xf numFmtId="0" fontId="9" fillId="0" borderId="0" xfId="0" applyFont="1" applyFill="1" applyAlignment="1">
      <alignment horizontal="center"/>
    </xf>
    <xf numFmtId="0" fontId="0" fillId="0" borderId="9" xfId="0" applyFont="1" applyFill="1" applyBorder="1" applyAlignment="1">
      <alignment horizontal="center"/>
    </xf>
    <xf numFmtId="0" fontId="0" fillId="0" borderId="11" xfId="0" applyFont="1" applyFill="1" applyBorder="1" applyAlignment="1">
      <alignment horizontal="center"/>
    </xf>
    <xf numFmtId="0" fontId="80" fillId="11" borderId="6" xfId="0" applyFont="1" applyFill="1" applyBorder="1" applyAlignment="1">
      <alignment horizontal="center"/>
    </xf>
    <xf numFmtId="0" fontId="83" fillId="11" borderId="5" xfId="0" applyFont="1" applyFill="1" applyBorder="1" applyAlignment="1">
      <alignment horizontal="center"/>
    </xf>
    <xf numFmtId="0" fontId="83" fillId="11" borderId="28" xfId="0" applyFont="1" applyFill="1" applyBorder="1" applyAlignment="1">
      <alignment horizontal="center"/>
    </xf>
    <xf numFmtId="0" fontId="80" fillId="11" borderId="5" xfId="0" applyFont="1" applyFill="1" applyBorder="1" applyAlignment="1">
      <alignment horizontal="center"/>
    </xf>
    <xf numFmtId="175" fontId="0" fillId="9" borderId="74" xfId="7" applyNumberFormat="1" applyFont="1" applyFill="1" applyBorder="1" applyAlignment="1" applyProtection="1">
      <alignment vertical="center"/>
      <protection locked="0"/>
    </xf>
    <xf numFmtId="175" fontId="0" fillId="9" borderId="75" xfId="7" applyNumberFormat="1" applyFont="1" applyFill="1" applyBorder="1" applyAlignment="1" applyProtection="1">
      <alignment vertical="center"/>
      <protection locked="0"/>
    </xf>
    <xf numFmtId="175" fontId="0" fillId="9" borderId="67" xfId="7" applyNumberFormat="1" applyFont="1" applyFill="1" applyBorder="1" applyAlignment="1" applyProtection="1">
      <alignment vertical="center"/>
      <protection locked="0"/>
    </xf>
    <xf numFmtId="164" fontId="0" fillId="9" borderId="67" xfId="4" applyNumberFormat="1" applyFont="1" applyFill="1" applyBorder="1" applyAlignment="1">
      <alignment vertical="center"/>
    </xf>
    <xf numFmtId="175" fontId="0" fillId="9" borderId="67" xfId="7" applyNumberFormat="1" applyFont="1" applyFill="1" applyBorder="1" applyAlignment="1" applyProtection="1">
      <alignment wrapText="1"/>
      <protection locked="0"/>
    </xf>
    <xf numFmtId="164" fontId="0" fillId="9" borderId="74" xfId="4" applyNumberFormat="1" applyFont="1" applyFill="1" applyBorder="1" applyAlignment="1" applyProtection="1">
      <alignment vertical="center"/>
      <protection locked="0"/>
    </xf>
    <xf numFmtId="164" fontId="0" fillId="9" borderId="67" xfId="4" applyNumberFormat="1" applyFont="1" applyFill="1" applyBorder="1" applyAlignment="1">
      <alignment vertical="top"/>
    </xf>
    <xf numFmtId="0" fontId="87" fillId="0" borderId="74" xfId="24" applyFont="1" applyBorder="1" applyAlignment="1">
      <alignment vertical="center"/>
    </xf>
    <xf numFmtId="0" fontId="82" fillId="0" borderId="75" xfId="0" applyFont="1" applyBorder="1"/>
    <xf numFmtId="0" fontId="82" fillId="0" borderId="75" xfId="0" applyFont="1" applyFill="1" applyBorder="1"/>
    <xf numFmtId="164" fontId="82" fillId="0" borderId="67" xfId="4" applyNumberFormat="1" applyFont="1" applyBorder="1"/>
    <xf numFmtId="0" fontId="82" fillId="0" borderId="67" xfId="0" applyFont="1" applyFill="1" applyBorder="1" applyAlignment="1">
      <alignment wrapText="1"/>
    </xf>
    <xf numFmtId="41" fontId="82" fillId="0" borderId="67" xfId="0" applyNumberFormat="1" applyFont="1" applyBorder="1"/>
    <xf numFmtId="0" fontId="82" fillId="9" borderId="67" xfId="24" applyFont="1" applyFill="1" applyBorder="1"/>
    <xf numFmtId="0" fontId="17" fillId="4" borderId="67" xfId="24" applyFont="1" applyFill="1" applyBorder="1" applyAlignment="1">
      <alignment wrapText="1"/>
    </xf>
    <xf numFmtId="0" fontId="86" fillId="9" borderId="67" xfId="24" applyFont="1" applyFill="1" applyBorder="1"/>
    <xf numFmtId="0" fontId="82" fillId="9" borderId="75" xfId="24" applyFont="1" applyFill="1" applyBorder="1"/>
    <xf numFmtId="0" fontId="87" fillId="0" borderId="74" xfId="24" applyFont="1" applyFill="1" applyBorder="1"/>
    <xf numFmtId="0" fontId="82" fillId="0" borderId="75" xfId="24" applyFont="1" applyBorder="1"/>
    <xf numFmtId="0" fontId="82" fillId="0" borderId="75" xfId="24" applyFont="1" applyFill="1" applyBorder="1"/>
    <xf numFmtId="41" fontId="82" fillId="0" borderId="67" xfId="0" applyNumberFormat="1" applyFont="1" applyFill="1" applyBorder="1"/>
    <xf numFmtId="0" fontId="82" fillId="0" borderId="67" xfId="24" applyFont="1" applyFill="1" applyBorder="1" applyAlignment="1">
      <alignment wrapText="1"/>
    </xf>
    <xf numFmtId="0" fontId="15" fillId="0" borderId="77" xfId="25" applyFont="1" applyFill="1" applyBorder="1"/>
    <xf numFmtId="0" fontId="82" fillId="0" borderId="77" xfId="25" applyFont="1" applyBorder="1"/>
    <xf numFmtId="0" fontId="82" fillId="0" borderId="67" xfId="25" applyFont="1" applyFill="1" applyBorder="1"/>
    <xf numFmtId="41" fontId="82" fillId="0" borderId="67" xfId="25" applyNumberFormat="1" applyFont="1" applyFill="1" applyBorder="1"/>
    <xf numFmtId="0" fontId="82" fillId="0" borderId="67" xfId="25" applyFont="1" applyFill="1" applyBorder="1" applyAlignment="1">
      <alignment wrapText="1"/>
    </xf>
    <xf numFmtId="0" fontId="82" fillId="0" borderId="74" xfId="24" applyFont="1" applyFill="1" applyBorder="1" applyAlignment="1">
      <alignment horizontal="left" indent="1"/>
    </xf>
    <xf numFmtId="0" fontId="101" fillId="0" borderId="75" xfId="24" applyFont="1" applyFill="1" applyBorder="1" applyAlignment="1">
      <alignment horizontal="left" indent="1"/>
    </xf>
    <xf numFmtId="0" fontId="82" fillId="0" borderId="75" xfId="25" applyFont="1" applyFill="1" applyBorder="1"/>
    <xf numFmtId="172" fontId="82" fillId="4" borderId="0" xfId="24" applyNumberFormat="1" applyFont="1" applyFill="1" applyBorder="1"/>
    <xf numFmtId="0" fontId="7" fillId="0" borderId="74" xfId="24" applyFont="1" applyFill="1" applyBorder="1" applyAlignment="1"/>
    <xf numFmtId="175" fontId="0" fillId="9" borderId="67" xfId="7" applyNumberFormat="1" applyFont="1" applyFill="1" applyBorder="1" applyAlignment="1" applyProtection="1">
      <alignment horizontal="left" vertical="top"/>
      <protection locked="0"/>
    </xf>
    <xf numFmtId="41" fontId="82" fillId="4" borderId="67" xfId="0" applyNumberFormat="1" applyFont="1" applyFill="1" applyBorder="1" applyAlignment="1">
      <alignment vertical="top"/>
    </xf>
    <xf numFmtId="0" fontId="87" fillId="0" borderId="74" xfId="24" applyFont="1" applyBorder="1"/>
    <xf numFmtId="0" fontId="82" fillId="0" borderId="67" xfId="0" applyFont="1" applyFill="1" applyBorder="1"/>
    <xf numFmtId="181" fontId="82" fillId="0" borderId="67" xfId="0" applyNumberFormat="1" applyFont="1" applyBorder="1"/>
    <xf numFmtId="41" fontId="82" fillId="4" borderId="67" xfId="0" applyNumberFormat="1" applyFont="1" applyFill="1" applyBorder="1"/>
    <xf numFmtId="0" fontId="87" fillId="0" borderId="78" xfId="24" applyFont="1" applyFill="1" applyBorder="1"/>
    <xf numFmtId="0" fontId="82" fillId="0" borderId="79" xfId="24" applyFont="1" applyBorder="1"/>
    <xf numFmtId="0" fontId="15" fillId="0" borderId="74" xfId="25" applyFont="1" applyFill="1" applyBorder="1"/>
    <xf numFmtId="0" fontId="82" fillId="0" borderId="75" xfId="25" applyFont="1" applyBorder="1"/>
    <xf numFmtId="0" fontId="17" fillId="0" borderId="67" xfId="0" applyFont="1" applyFill="1" applyBorder="1" applyAlignment="1">
      <alignment wrapText="1"/>
    </xf>
  </cellXfs>
  <cellStyles count="47319">
    <cellStyle name="%" xfId="79" xr:uid="{0985DC90-6890-4795-B32B-EF8A514D9D35}"/>
    <cellStyle name="_123" xfId="80" xr:uid="{90E1EC89-CE52-4E47-A9A5-D5F971E01C95}"/>
    <cellStyle name="_123 2" xfId="81" xr:uid="{431C0C75-5871-4038-89FE-52F05E8C3216}"/>
    <cellStyle name="_2005 Spending AIP Targets  93LE View" xfId="82" xr:uid="{A4B62C58-5CB1-434D-BB15-339B781C18F9}"/>
    <cellStyle name="_2005 Spending AIP Targets  93LE View 2" xfId="83" xr:uid="{68CFEB50-0608-4285-B03F-4B3E0317319C}"/>
    <cellStyle name="_2006 Plan IS Template V2.6" xfId="84" xr:uid="{251249F6-A86D-4437-A4DE-C6B913A91FE8}"/>
    <cellStyle name="_2006 Plan IS Template V2.6 2" xfId="85" xr:uid="{048A23F2-DCAC-4533-A460-CC718E8EFF1B}"/>
    <cellStyle name="_2008 Income Statement Plan" xfId="86" xr:uid="{B7897020-42F5-4DE4-8159-24B95E681344}"/>
    <cellStyle name="_2008 Income Statement Plan 2" xfId="87" xr:uid="{54515770-BEDD-49D9-A801-FA57F2434E95}"/>
    <cellStyle name="_Book23" xfId="88" xr:uid="{375DA572-58DF-49F5-9E78-DB7881416650}"/>
    <cellStyle name="_Book23 2" xfId="89" xr:uid="{E8B95D2A-6C5F-4901-A53D-65A7EC290C5A}"/>
    <cellStyle name="_Book3" xfId="90" xr:uid="{921572EF-C0DE-4098-9305-52BB656EB205}"/>
    <cellStyle name="_Book3 2" xfId="91" xr:uid="{1764F345-5BDF-48FC-85F7-269830112311}"/>
    <cellStyle name="_Cash Flow_template2" xfId="92" xr:uid="{8EB3CB7C-8C15-4A8C-B7F9-38E585524C0B}"/>
    <cellStyle name="_Cash Flow_template2 2" xfId="93" xr:uid="{5672F844-FB50-4E19-A9DD-1CDBBC2CC565}"/>
    <cellStyle name="_CED LRP 1.1 Maxi" xfId="94" xr:uid="{FCA616C6-8FCC-4EED-B903-5E93351930E1}"/>
    <cellStyle name="_CED LRP 1.1 Maxi 2" xfId="95" xr:uid="{E33D229E-3D1E-4CA1-A1E6-4C528854E803}"/>
    <cellStyle name="_CED LRP 1.1 Maxi PP Presentation Data 06 22 06" xfId="96" xr:uid="{18A29669-9E95-4A15-AD8E-EF843C8AA445}"/>
    <cellStyle name="_CED LRP 1.1 Maxi PP Presentation Data 06 22 06 2" xfId="97" xr:uid="{3F252F3C-B4D4-43D6-AEF5-6933BFA44996}"/>
    <cellStyle name="_CED LRP 2.0 Maxi" xfId="98" xr:uid="{E06A47DC-651F-4C9D-99E0-6740252B5A2C}"/>
    <cellStyle name="_CED LRP 2.0 Maxi 2" xfId="99" xr:uid="{7775FEAB-9A22-43FD-ADCD-31C52BD4D7D9}"/>
    <cellStyle name="_CED LRP Maxi (Menon)" xfId="100" xr:uid="{AB0441DA-CAF2-49D3-878F-5FF23FBFC1BB}"/>
    <cellStyle name="_CED LRP Maxi (Menon) 2" xfId="101" xr:uid="{B95BAF9B-7E5F-4F6C-8758-89351A631A58}"/>
    <cellStyle name="_ComEd Jan 2006 MFR - RNF2" xfId="102" xr:uid="{A2B3E25E-B217-4A42-AC70-B7B6D83FAF9C}"/>
    <cellStyle name="_ComEd Jan 2006 MFR - RNF2 2" xfId="103" xr:uid="{872DC090-7A58-4498-902E-9431FF47A518}"/>
    <cellStyle name="_ComEdResource_july" xfId="104" xr:uid="{A026434C-4E8C-454D-883F-4D0C6766B87E}"/>
    <cellStyle name="_ComEdResource_july 2" xfId="105" xr:uid="{B12BC83F-FA19-402B-A5A0-5597068F45C1}"/>
    <cellStyle name="_Corporate Slides 2.0 10-17-2007" xfId="106" xr:uid="{525704E3-781A-4F31-AE64-A8AC639177B2}"/>
    <cellStyle name="_Corporate Slides 2.0 10-17-2007 2" xfId="107" xr:uid="{7A600CB0-D81C-46AB-AF33-36844D4DF2D4}"/>
    <cellStyle name="_DateRange" xfId="1107" xr:uid="{DC291CD6-EFF7-43EB-AEE3-D74770F0E78F}"/>
    <cellStyle name="_DateRange 2" xfId="1108" xr:uid="{47570EA1-018A-4790-B5F4-130A988CEAE8}"/>
    <cellStyle name="_DispatchNumbers" xfId="108" xr:uid="{8BC94176-A98E-44FE-B314-E3A8C34A07F3}"/>
    <cellStyle name="_DispatchNumbers 2" xfId="109" xr:uid="{235F981D-CD7B-42BE-B38F-32529A05CD5E}"/>
    <cellStyle name="_E4 - Actuals (Dec 05)" xfId="110" xr:uid="{BC310507-30C5-44A1-8615-FA1F7C051495}"/>
    <cellStyle name="_E4 - Actuals (Dec 05) 2" xfId="111" xr:uid="{69A80A4A-410A-4402-A25F-0A4B3D64E8AC}"/>
    <cellStyle name="_E5 - Electric Variance Output - Apr '06" xfId="112" xr:uid="{506098D1-CB5A-4C55-8F2F-22C14CE4067D}"/>
    <cellStyle name="_E5 - Electric Variance Output - Apr '06 2" xfId="113" xr:uid="{8124487E-99E1-46C8-A9F4-7C146CF309C6}"/>
    <cellStyle name="_E5 - Electric Variance Output - Mar '06" xfId="114" xr:uid="{10998369-8DDF-4B3F-BC4B-23EF644451DE}"/>
    <cellStyle name="_E5 - Electric Variance Output - Mar '06 2" xfId="115" xr:uid="{53A03C93-5379-45F5-BFC8-42CDEAF7C3B5}"/>
    <cellStyle name="_E7  - Budget and Revenue sheets (May 05)" xfId="116" xr:uid="{31B0A556-0948-472C-A931-26ACF37C6DAC}"/>
    <cellStyle name="_E7  - Budget and Revenue sheets (May 05) 2" xfId="117" xr:uid="{BB99A9AC-06BF-4849-89CC-C1F2557E6BC4}"/>
    <cellStyle name="_EED Apr 2005 Financial Summary" xfId="118" xr:uid="{75F7E344-3A98-4886-A30F-5FFFD7B06E68}"/>
    <cellStyle name="_EED Apr 2005 Financial Summary 2" xfId="119" xr:uid="{4F0DE8D8-FEE0-4D0B-A454-496C2DCE3D29}"/>
    <cellStyle name="_EED LRP 3.0 Maxi" xfId="120" xr:uid="{7AB93C4B-CF29-4F86-A41E-82D775AEE63C}"/>
    <cellStyle name="_EED LRP 3.0 Maxi 2" xfId="121" xr:uid="{24C75098-5BBD-49F8-84AC-9F12B8790DE3}"/>
    <cellStyle name="_EED LRP Maxi" xfId="122" xr:uid="{35C8C960-3916-4FF7-B3AE-F9818B55AAB6}"/>
    <cellStyle name="_EED LRP Maxi 2" xfId="123" xr:uid="{60EE5795-547E-4681-8207-625CDD917B3A}"/>
    <cellStyle name="_EED May 2005 Support Deck" xfId="124" xr:uid="{867475C7-6525-4E98-A2D7-7CE5D533B69C}"/>
    <cellStyle name="_EED May 2005 Support Deck 2" xfId="125" xr:uid="{FCD53A61-EB81-4F89-B0B5-6755B7DB3497}"/>
    <cellStyle name="_Exelon - NY ISO 10_7_2003 Nuke Relicensed LI CT InterfaceUpdate" xfId="126" xr:uid="{064E19CF-17D5-409C-A13C-B5CE50ECEBB7}"/>
    <cellStyle name="_Exelon - NY ISO 10_7_2003 Nuke Relicensed LI CT InterfaceUpdate 2" xfId="127" xr:uid="{46B8F1F4-B1E8-420E-9E6F-E089A411C7ED}"/>
    <cellStyle name="_Exelon Power Team - NY ISO Assumptions and Prices 08_27_2003 LI CT Interface" xfId="128" xr:uid="{CD0813DB-1623-4B13-9B47-351CD2A4AE38}"/>
    <cellStyle name="_Exelon Power Team - NY ISO Assumptions and Prices 08_27_2003 LI CT Interface 2" xfId="129" xr:uid="{A13DB217-4CD5-4C21-84D3-F906E470DB95}"/>
    <cellStyle name="_FCF for PECO LRP Maxi" xfId="130" xr:uid="{40619164-B7C6-4684-A1CA-01B05317C787}"/>
    <cellStyle name="_FCF for PECO LRP Maxi 2" xfId="131" xr:uid="{0427914F-F28B-4516-9E46-CC8AD8E91B6A}"/>
    <cellStyle name="_for upload" xfId="132" xr:uid="{0CA38292-2A2E-4C15-B3C8-1411F3F8120E}"/>
    <cellStyle name="_for upload 2" xfId="133" xr:uid="{5BA08542-360E-492E-AE61-AFEB2B2C19D7}"/>
    <cellStyle name="_fuelsizesort" xfId="134" xr:uid="{B2E8E4A7-EDE1-4880-8058-38AA06B886FD}"/>
    <cellStyle name="_fuelsizesort 2" xfId="135" xr:uid="{0325EC85-8573-41F8-9D13-088AB6F9144B}"/>
    <cellStyle name="_Fuelsort" xfId="136" xr:uid="{7F87D70D-197C-44B2-B7C2-1C961C5BDCFC}"/>
    <cellStyle name="_Fuelsort 2" xfId="137" xr:uid="{30B1E203-515E-47A5-BACC-E873600B9173}"/>
    <cellStyle name="_Gas Variance Analysis Dec 2005" xfId="138" xr:uid="{DC799CEA-91EF-405B-914E-8AAA94AA1C82}"/>
    <cellStyle name="_Gas Variance Analysis Dec 2005 2" xfId="139" xr:uid="{A4A490C0-85AF-4345-AB46-620B88FB0838}"/>
    <cellStyle name="_Gas Variance Analysis May 2005" xfId="140" xr:uid="{BD31BD9F-2818-49C8-9C5A-73942B67AD38}"/>
    <cellStyle name="_Gas Variance Analysis May 2005 2" xfId="141" xr:uid="{2FEE82F4-2905-4272-9B19-D09A08AF13CA}"/>
    <cellStyle name="_Growth and Load assumption" xfId="142" xr:uid="{8995280F-1EDD-466A-9AFC-E4725B943809}"/>
    <cellStyle name="_Growth and Load assumption 2" xfId="143" xr:uid="{73318ED1-198E-4460-ACA7-D34C0D701297}"/>
    <cellStyle name="_LRP Data 110804" xfId="144" xr:uid="{1E72BFC6-BC2E-4400-BECD-3EC32DEB0113}"/>
    <cellStyle name="_LRP Data 110804 2" xfId="145" xr:uid="{A69E16BC-8E2E-4907-843F-157E2108504C}"/>
    <cellStyle name="_New CED Exec Summary" xfId="146" xr:uid="{8516CFEA-B910-40B6-9499-DD9620F61B12}"/>
    <cellStyle name="_New CED Exec Summary 2" xfId="147" xr:uid="{BD3D92DC-9220-4960-A79B-FFF76A73D28D}"/>
    <cellStyle name="_New CED Major Assumptions" xfId="148" xr:uid="{52EC9812-832E-49E5-9BE2-E42B84205399}"/>
    <cellStyle name="_New CED Major Assumptions 2" xfId="149" xr:uid="{1F31D152-8281-4068-B308-7FF03FD0DAFE}"/>
    <cellStyle name="_OM_cap_vp view_01-05" xfId="150" xr:uid="{F31A52B4-F58A-41BB-91A0-98285BF587AC}"/>
    <cellStyle name="_OM_cap_vp view_01-05 2" xfId="151" xr:uid="{BD4935D8-0A44-4B2E-8A59-30479839039A}"/>
    <cellStyle name="_PECO Back-up Data" xfId="152" xr:uid="{FB5E485D-3051-47AF-A1D7-520B38F1515B}"/>
    <cellStyle name="_PECO Back-up Data 2" xfId="153" xr:uid="{7345FF01-A190-4A09-BBC4-7CE525D268FC}"/>
    <cellStyle name="_PECO Elec  Gas Revenue Sales Pricing for LRP REDLINE case" xfId="154" xr:uid="{E02083EE-15A3-4DC8-BE98-116E9645D4CD}"/>
    <cellStyle name="_PECO Elec  Gas Revenue Sales Pricing for LRP REDLINE case 2" xfId="155" xr:uid="{C80E3DBC-352B-4679-91B4-2C3979FBD328}"/>
    <cellStyle name="_PECO LRP 1.0 Maxi" xfId="156" xr:uid="{6FA8D221-430A-4FBB-9EAE-B65035E03F27}"/>
    <cellStyle name="_PECO LRP 1.0 Maxi 2" xfId="157" xr:uid="{5DCDD13A-6FDD-42A6-B7C0-13A028359793}"/>
    <cellStyle name="_PECO LRP 2.6 Maxi" xfId="158" xr:uid="{FDFFF71D-A9B9-45D5-B197-A0E321A725DF}"/>
    <cellStyle name="_PECO LRP 2.6 Maxi 2" xfId="159" xr:uid="{F1E0E213-8531-4819-8C56-245B3D0CF2E2}"/>
    <cellStyle name="_PECO LRP 2007 2.0 Maxi 10-30-2007" xfId="160" xr:uid="{A4306956-37B9-4E90-9ABF-2827058E345F}"/>
    <cellStyle name="_PECO LRP 2007 2.0 Maxi 10-30-2007 2" xfId="161" xr:uid="{4F85B774-6310-4CD8-9917-6EB400FED6B7}"/>
    <cellStyle name="_PECO LRP 3.0 Maxi Adjusted post Publishing" xfId="162" xr:uid="{E15AB71C-237D-4892-9863-CC4F50A6FE23}"/>
    <cellStyle name="_PECO LRP 3.0 Maxi Adjusted post Publishing 2" xfId="163" xr:uid="{2970F55A-9C1B-43DF-B8C4-C751F21072A9}"/>
    <cellStyle name="_PECO LRP Maxi" xfId="164" xr:uid="{2AA3CA36-1996-49E8-9D04-8EC098630155}"/>
    <cellStyle name="_PECO LRP Maxi 2" xfId="165" xr:uid="{1587F609-695A-4F75-BC15-7C18D59D166A}"/>
    <cellStyle name="_PECO LRP v2.6 Income EPS + ROR by Segment Rev9" xfId="166" xr:uid="{F0A633D3-832B-4DAC-88D9-38537912FAAA}"/>
    <cellStyle name="_PECO LRP v2.6 Income EPS + ROR by Segment Rev9 2" xfId="167" xr:uid="{9A4D52CC-4154-4A09-92E2-B0A6E22BAC77}"/>
    <cellStyle name="_PECO LRP v3.0 Income EPS + ROR by Segment Rev12" xfId="168" xr:uid="{E6D02420-9356-4608-BE85-CE47C6D634C4}"/>
    <cellStyle name="_PECO LRP v3.0 Income EPS + ROR by Segment Rev12 2" xfId="169" xr:uid="{EBD99F59-0921-4514-ADBE-F17D521C05BC}"/>
    <cellStyle name="_PECO REDLINE Base Case for Reg ROE analysis (5-31-05)" xfId="170" xr:uid="{5B2F64A9-136B-4277-A49B-46C0DAC49A14}"/>
    <cellStyle name="_PECO REDLINE Base Case for Reg ROE analysis (5-31-05) 2" xfId="171" xr:uid="{7F429C2A-2A1E-427D-8CC8-2892ECE19456}"/>
    <cellStyle name="_PECO Reg ROE and Ratebase for LRP - REDLINE case" xfId="172" xr:uid="{25D715E1-B502-47F5-8EAC-D845D29291F2}"/>
    <cellStyle name="_PECO Reg ROE and Ratebase for LRP - REDLINE case 2" xfId="173" xr:uid="{06F56BBE-559B-4A91-83BD-90641DCE724C}"/>
    <cellStyle name="_PECO RNF Tracking Report - Sep '06" xfId="174" xr:uid="{22AD44DF-DE08-41C9-9B53-0BD196574F5E}"/>
    <cellStyle name="_PECO RNF Tracking Report - Sep '06 2" xfId="175" xr:uid="{46AB63A5-451C-4DCD-BB5C-9824EC6FD589}"/>
    <cellStyle name="_PECO RNF Tracking Report_May '05" xfId="176" xr:uid="{4E84E338-FC69-4235-908A-8A7C5B10C216}"/>
    <cellStyle name="_PECO RNF Tracking Report_May '05 2" xfId="177" xr:uid="{FE772721-4DE8-4700-A1F9-1517F30D5A2A}"/>
    <cellStyle name="_PT vs PA consulting comparison Mar03" xfId="178" xr:uid="{2F108197-6FB1-4C46-BAC2-8E9DD984F163}"/>
    <cellStyle name="_PT vs PA consulting comparison Mar03 2" xfId="179" xr:uid="{51E5DCF8-A4EC-4BF5-B7B8-F03E3B20E761}"/>
    <cellStyle name="_SeriesData" xfId="1109" xr:uid="{7E1A9656-EEB9-41DA-9A14-074981D0E3AA}"/>
    <cellStyle name="_SeriesData 2" xfId="1110" xr:uid="{FE47416F-673D-4CBE-B7AF-3C5CBD401E71}"/>
    <cellStyle name="_SeriesDataForecast" xfId="1111" xr:uid="{075A2F1C-8EF0-4BE2-A410-6BE256433AAD}"/>
    <cellStyle name="_SeriesDataForecast 2" xfId="1112" xr:uid="{F7E28243-52ED-4A15-A20B-D56E901FA4C0}"/>
    <cellStyle name="_SeriesDataNA" xfId="1113" xr:uid="{F50C632D-31BA-4666-8CBD-26A3CDB7040D}"/>
    <cellStyle name="_SeriesDataNA 2" xfId="1114" xr:uid="{684F17AF-C703-49D8-B120-6AC70F31CE44}"/>
    <cellStyle name="_Sheet1" xfId="180" xr:uid="{196BFE38-870D-43CD-81FC-8B6D9CBDA980}"/>
    <cellStyle name="_Sheet1 2" xfId="181" xr:uid="{2791565B-FD40-4741-8491-808ED6DB57BB}"/>
    <cellStyle name="_Sheet3" xfId="182" xr:uid="{0ADD2D72-35E6-4974-86F4-119AC1FC73EF}"/>
    <cellStyle name="_Sheet3 2" xfId="183" xr:uid="{0886D8AD-DE29-4F1E-BE15-B5D3772B7700}"/>
    <cellStyle name="_Targets - PECO - for IR Conference" xfId="184" xr:uid="{284FD804-5B2E-4166-9F4D-1D47771DB8FD}"/>
    <cellStyle name="_Targets - PECO - for IR Conference 2" xfId="185" xr:uid="{447AF3E0-433F-49F1-A97F-46957392BB85}"/>
    <cellStyle name="_Template Month December 2007" xfId="186" xr:uid="{E986C2B6-36D3-4C8B-9C34-53E821EB6ED3}"/>
    <cellStyle name="_Template Month December 2007 2" xfId="187" xr:uid="{32361A95-F4B2-4DF6-A50B-8DF69DC09B61}"/>
    <cellStyle name="_Template Month March 2006" xfId="188" xr:uid="{70852E00-842E-43FA-A704-8B6B08574879}"/>
    <cellStyle name="_Template Month March 2006 2" xfId="189" xr:uid="{D5A59210-206F-4110-AA88-9C4993701D91}"/>
    <cellStyle name="_TOC" xfId="190" xr:uid="{2B0D0557-A877-4DB8-AB85-CDCD5DD1E352}"/>
    <cellStyle name="_TOC 2" xfId="191" xr:uid="{19EE3B28-E0D8-4F44-8DFF-FF5413F87193}"/>
    <cellStyle name="20% - Accent1 10" xfId="192" xr:uid="{0363DE60-5E23-4616-8781-36230BE58208}"/>
    <cellStyle name="20% - Accent1 11" xfId="193" xr:uid="{5E2400E6-E8A0-4264-975D-0860B56A10EA}"/>
    <cellStyle name="20% - Accent1 12" xfId="194" xr:uid="{12711AB9-EACB-40B3-99E9-6031597D52F3}"/>
    <cellStyle name="20% - Accent1 13" xfId="195" xr:uid="{ABFE8034-7568-4811-B19A-85383D57365E}"/>
    <cellStyle name="20% - Accent1 14" xfId="1115" xr:uid="{959CAF5B-29F2-4838-AF8E-EBBFF8F14686}"/>
    <cellStyle name="20% - Accent1 2" xfId="196" xr:uid="{CCBB82A2-0666-4B45-BDBA-47E45FC03540}"/>
    <cellStyle name="20% - Accent1 2 2" xfId="1116" xr:uid="{30509552-4448-4119-8C10-8759D21806CB}"/>
    <cellStyle name="20% - Accent1 2 3" xfId="1117" xr:uid="{F3CBA58D-561D-4F7D-9B32-035C677307EB}"/>
    <cellStyle name="20% - Accent1 2 4" xfId="1118" xr:uid="{FB34D2C8-01FD-4E82-A220-336C7895AFC0}"/>
    <cellStyle name="20% - Accent1 3" xfId="197" xr:uid="{36952E36-4860-42F2-8CF1-4A00F85DB310}"/>
    <cellStyle name="20% - Accent1 4" xfId="198" xr:uid="{F764C850-4CE0-4F9B-B49D-D42305401F10}"/>
    <cellStyle name="20% - Accent1 5" xfId="199" xr:uid="{E34C4955-C342-4573-A201-9450C4A19220}"/>
    <cellStyle name="20% - Accent1 6" xfId="200" xr:uid="{909AFB0F-7072-4F9D-9908-527156347E9D}"/>
    <cellStyle name="20% - Accent1 7" xfId="201" xr:uid="{AD4DF8F4-5482-4180-B001-1A93C1FFE5B4}"/>
    <cellStyle name="20% - Accent1 8" xfId="202" xr:uid="{4FEF155D-317C-411F-BF80-6311D737BF82}"/>
    <cellStyle name="20% - Accent1 9" xfId="203" xr:uid="{B8601DAC-FD49-498B-9709-2B66F22D7C8D}"/>
    <cellStyle name="20% - Accent2 10" xfId="204" xr:uid="{D28E4BCB-B084-4F9B-905C-E361AAB9C48A}"/>
    <cellStyle name="20% - Accent2 11" xfId="205" xr:uid="{10AC4930-5EC1-46CB-9859-D525DA6F4973}"/>
    <cellStyle name="20% - Accent2 12" xfId="206" xr:uid="{B478654B-7DD7-4918-B36C-E7C48C84EFFA}"/>
    <cellStyle name="20% - Accent2 13" xfId="207" xr:uid="{F46C9506-E0E2-4D4C-8A60-52D9FCCC8654}"/>
    <cellStyle name="20% - Accent2 14" xfId="1119" xr:uid="{BFC56D59-8A56-47A6-8C5F-E0B9EF17C9C9}"/>
    <cellStyle name="20% - Accent2 2" xfId="208" xr:uid="{38A2BDA7-844B-436A-B2A4-B7314915FFBF}"/>
    <cellStyle name="20% - Accent2 2 2" xfId="1120" xr:uid="{29F6A441-DA17-4369-8BFC-7136D50C5DE4}"/>
    <cellStyle name="20% - Accent2 2 3" xfId="1121" xr:uid="{FE1608EE-8A72-49B7-9302-7E9DF1A70CAB}"/>
    <cellStyle name="20% - Accent2 2 4" xfId="1122" xr:uid="{19218B87-482D-4BB0-996C-47232D4CD326}"/>
    <cellStyle name="20% - Accent2 3" xfId="209" xr:uid="{263EC0A2-B339-4BEB-999B-DB2909EE405A}"/>
    <cellStyle name="20% - Accent2 4" xfId="210" xr:uid="{25CA558E-B856-4E5D-AED3-7D61B3F4743C}"/>
    <cellStyle name="20% - Accent2 5" xfId="211" xr:uid="{5CAD12EB-26DE-4F86-8B37-C0B8413655BB}"/>
    <cellStyle name="20% - Accent2 6" xfId="212" xr:uid="{66C0740B-8390-4683-B5AB-7AA00CD5925D}"/>
    <cellStyle name="20% - Accent2 7" xfId="213" xr:uid="{97768CD2-9B51-4043-9946-166EBBADA897}"/>
    <cellStyle name="20% - Accent2 8" xfId="214" xr:uid="{F4A01A81-CFDB-4641-850B-C59D7D58584A}"/>
    <cellStyle name="20% - Accent2 9" xfId="215" xr:uid="{A37E8FC1-91FF-485A-8CB9-4EF5BEC69A6C}"/>
    <cellStyle name="20% - Accent3 10" xfId="216" xr:uid="{A3541541-0BCC-453F-B6A3-191C46CEFC0C}"/>
    <cellStyle name="20% - Accent3 11" xfId="217" xr:uid="{49B3F1F6-7595-4759-811B-442AE1F8A143}"/>
    <cellStyle name="20% - Accent3 12" xfId="218" xr:uid="{A716C31F-6988-4FA9-AA79-F85AB264F3A1}"/>
    <cellStyle name="20% - Accent3 13" xfId="219" xr:uid="{ED725AA7-F6E2-4011-921B-B412CA161C0E}"/>
    <cellStyle name="20% - Accent3 14" xfId="1123" xr:uid="{2F8C6AB8-AFE5-40AA-AEC7-262DBF4C7FF0}"/>
    <cellStyle name="20% - Accent3 2" xfId="220" xr:uid="{75D08908-CB8E-4010-992E-8943C118FE5C}"/>
    <cellStyle name="20% - Accent3 2 2" xfId="1124" xr:uid="{D739E9A4-A790-4F02-B370-F6B0344F07DC}"/>
    <cellStyle name="20% - Accent3 2 3" xfId="1125" xr:uid="{E71CBBCE-2F7A-4EEF-BF0F-3BEB90DA9C4A}"/>
    <cellStyle name="20% - Accent3 2 4" xfId="1126" xr:uid="{4B36CED2-A1E4-4C5B-862E-D81161373427}"/>
    <cellStyle name="20% - Accent3 3" xfId="221" xr:uid="{AD7E8707-BC0C-4429-B2BE-55F57253DD64}"/>
    <cellStyle name="20% - Accent3 4" xfId="222" xr:uid="{48A542E6-10DD-45B0-AA28-C1C473ECA4E3}"/>
    <cellStyle name="20% - Accent3 5" xfId="223" xr:uid="{66F0C907-C517-4A16-B382-F8C53702E35F}"/>
    <cellStyle name="20% - Accent3 6" xfId="224" xr:uid="{4DBAFC1F-C2FF-4CA8-B1CE-B78A44B51BF7}"/>
    <cellStyle name="20% - Accent3 7" xfId="225" xr:uid="{C0359B6B-3289-4AFD-AC3C-E384F3D45680}"/>
    <cellStyle name="20% - Accent3 8" xfId="226" xr:uid="{7CC59935-2F74-4739-9345-256B9CB08880}"/>
    <cellStyle name="20% - Accent3 9" xfId="227" xr:uid="{F085FC85-27EF-45CB-9FF3-61B2472FB5CA}"/>
    <cellStyle name="20% - Accent4 10" xfId="228" xr:uid="{79A67E9E-BE52-4F5C-A224-95012DF65F52}"/>
    <cellStyle name="20% - Accent4 11" xfId="229" xr:uid="{4FDBD601-E297-4E4A-8B07-326F530E936E}"/>
    <cellStyle name="20% - Accent4 12" xfId="230" xr:uid="{597FB1DC-4F42-494C-8DE4-68B18F0F66AD}"/>
    <cellStyle name="20% - Accent4 13" xfId="231" xr:uid="{8F097119-C07F-4FC0-92D1-9328BC389139}"/>
    <cellStyle name="20% - Accent4 14" xfId="1127" xr:uid="{69DCFE32-0334-490C-AA99-2F09C7E64B71}"/>
    <cellStyle name="20% - Accent4 2" xfId="232" xr:uid="{7B5EA0D9-2AD2-497D-9AE2-C06591155D8F}"/>
    <cellStyle name="20% - Accent4 2 2" xfId="1128" xr:uid="{D5C954B0-9CE1-4EEB-95AB-8C9CA6AE840F}"/>
    <cellStyle name="20% - Accent4 2 3" xfId="1129" xr:uid="{C20163A5-5756-4104-A931-71D11F08A3E7}"/>
    <cellStyle name="20% - Accent4 2 4" xfId="1130" xr:uid="{EF7DB2C5-7901-4D64-A8FB-5719A4885F4F}"/>
    <cellStyle name="20% - Accent4 3" xfId="233" xr:uid="{23D8E31E-2A85-4DFF-BDD2-E0BE755B0BD7}"/>
    <cellStyle name="20% - Accent4 4" xfId="234" xr:uid="{256EAC81-F039-4040-B72E-AA685D85C118}"/>
    <cellStyle name="20% - Accent4 5" xfId="235" xr:uid="{43459C42-C6E4-44B9-B605-C6F8D0866DA4}"/>
    <cellStyle name="20% - Accent4 6" xfId="236" xr:uid="{BC7E97A5-64E0-4799-AC0A-5BB09A6133E1}"/>
    <cellStyle name="20% - Accent4 7" xfId="237" xr:uid="{BCD8FD7E-501F-404E-A3B5-918F2FCD5AB9}"/>
    <cellStyle name="20% - Accent4 8" xfId="238" xr:uid="{EBB36508-EB2A-4646-9CF5-74154DB8CE6A}"/>
    <cellStyle name="20% - Accent4 9" xfId="239" xr:uid="{205975C8-90E6-4FE9-B269-22687B388E8C}"/>
    <cellStyle name="20% - Accent5 10" xfId="240" xr:uid="{01C4F248-0221-4ADD-B393-A426BCF6AF58}"/>
    <cellStyle name="20% - Accent5 11" xfId="241" xr:uid="{CD499E3B-79C9-41E4-ADD3-CCBC2D1C582F}"/>
    <cellStyle name="20% - Accent5 12" xfId="242" xr:uid="{97BCCEFD-174F-46CC-BC87-CF830C236EDD}"/>
    <cellStyle name="20% - Accent5 13" xfId="243" xr:uid="{B0EA274A-A5EF-429C-B103-26FD8C4D6E38}"/>
    <cellStyle name="20% - Accent5 14" xfId="1131" xr:uid="{45F57F2E-45AD-403E-AE7F-4B9B09DD1EC3}"/>
    <cellStyle name="20% - Accent5 2" xfId="244" xr:uid="{9BFF4167-AB37-4EBA-98CF-323C6CC58FF2}"/>
    <cellStyle name="20% - Accent5 2 2" xfId="1132" xr:uid="{D30E332B-1625-44E3-9075-16F8ACE8CFA3}"/>
    <cellStyle name="20% - Accent5 2 3" xfId="1133" xr:uid="{FEAF9128-6BAF-4C26-8779-804AC76F6818}"/>
    <cellStyle name="20% - Accent5 3" xfId="245" xr:uid="{83975725-8C92-49B0-BBE5-F58BCEB8F15B}"/>
    <cellStyle name="20% - Accent5 4" xfId="246" xr:uid="{A66FFD27-8335-4322-A3AA-99A3497FDE1D}"/>
    <cellStyle name="20% - Accent5 5" xfId="247" xr:uid="{E0F540BD-CD28-427C-80A4-E469CF8B507C}"/>
    <cellStyle name="20% - Accent5 6" xfId="248" xr:uid="{8BE86261-2268-432F-A88A-86D925A512E6}"/>
    <cellStyle name="20% - Accent5 7" xfId="249" xr:uid="{E7F68164-D6C6-48D1-A66F-90F0D60A3905}"/>
    <cellStyle name="20% - Accent5 8" xfId="250" xr:uid="{0EC4E05D-380B-4D88-8A5C-0DB64E581CDC}"/>
    <cellStyle name="20% - Accent5 9" xfId="251" xr:uid="{CD14F4DC-5C18-48F7-8D0C-08B3A6D44A9A}"/>
    <cellStyle name="20% - Accent6 10" xfId="252" xr:uid="{9E94C318-4FDC-4F1A-8079-0A37A8A809E6}"/>
    <cellStyle name="20% - Accent6 11" xfId="253" xr:uid="{37C2B08C-FD7D-4A2B-886D-8BABDB9757F1}"/>
    <cellStyle name="20% - Accent6 12" xfId="254" xr:uid="{5B201542-AD72-47E2-8F2E-0D970CD8065D}"/>
    <cellStyle name="20% - Accent6 13" xfId="255" xr:uid="{D9686FE1-03F6-4AA8-A458-9381395FF32E}"/>
    <cellStyle name="20% - Accent6 14" xfId="1134" xr:uid="{98C06067-CCB3-4EA5-9A13-4E9C8A51216F}"/>
    <cellStyle name="20% - Accent6 2" xfId="256" xr:uid="{BB9C6BD8-9C1E-4F33-BD95-982683CF9C42}"/>
    <cellStyle name="20% - Accent6 2 2" xfId="1135" xr:uid="{2EE0B1DA-AF05-4F6F-AFD9-DD204F2E9B0C}"/>
    <cellStyle name="20% - Accent6 2 3" xfId="1136" xr:uid="{9C3ADC26-9839-403F-A7E5-5AF4D9665E2C}"/>
    <cellStyle name="20% - Accent6 2 4" xfId="1137" xr:uid="{7FAC6EE3-F891-4D7A-A330-B3E37BCC83ED}"/>
    <cellStyle name="20% - Accent6 3" xfId="257" xr:uid="{7D6E76E2-7227-4E36-A93C-CD2E6B4B5D74}"/>
    <cellStyle name="20% - Accent6 4" xfId="258" xr:uid="{55123438-CB49-4FAE-A73B-2F3FD37467F6}"/>
    <cellStyle name="20% - Accent6 5" xfId="259" xr:uid="{028C198C-515A-4712-BE14-552AEB80DB51}"/>
    <cellStyle name="20% - Accent6 6" xfId="260" xr:uid="{E8F34E73-1A1D-49AB-B206-C6985E2A7014}"/>
    <cellStyle name="20% - Accent6 7" xfId="261" xr:uid="{3B617F32-C5B2-47FD-B99F-39D82DC60073}"/>
    <cellStyle name="20% - Accent6 8" xfId="262" xr:uid="{BCC567F2-5B5F-4F6B-B044-C9C87345FFB5}"/>
    <cellStyle name="20% - Accent6 9" xfId="263" xr:uid="{889211EB-246D-45EB-9C4D-E7B0A5F3EAA6}"/>
    <cellStyle name="40% - Accent1 10" xfId="264" xr:uid="{74A257B0-63E5-4431-AA24-05405C945068}"/>
    <cellStyle name="40% - Accent1 11" xfId="265" xr:uid="{EA9A3BB8-527E-4179-8560-FA72C494FD1E}"/>
    <cellStyle name="40% - Accent1 12" xfId="266" xr:uid="{78B58043-46E3-4153-96F5-CCC03A8D27CA}"/>
    <cellStyle name="40% - Accent1 13" xfId="267" xr:uid="{774EA833-D80E-44FB-8303-5379DD7815DC}"/>
    <cellStyle name="40% - Accent1 14" xfId="1138" xr:uid="{B01EB973-7098-43AD-8FB6-F0DE1785507D}"/>
    <cellStyle name="40% - Accent1 2" xfId="268" xr:uid="{47F2BDBC-64E8-4E07-A994-632DC7FEAB15}"/>
    <cellStyle name="40% - Accent1 2 10" xfId="1139" xr:uid="{A2FB1022-9224-40E8-80C7-887C15D495A0}"/>
    <cellStyle name="40% - Accent1 2 10 2" xfId="1140" xr:uid="{268DB9EF-9606-43A2-BBCE-57A4272BE519}"/>
    <cellStyle name="40% - Accent1 2 10 2 2" xfId="1141" xr:uid="{DE409863-E633-40CB-B0FC-766E44399E14}"/>
    <cellStyle name="40% - Accent1 2 10 2 2 2" xfId="1142" xr:uid="{FB255C71-96BA-4E72-8CD9-518548C3DC2A}"/>
    <cellStyle name="40% - Accent1 2 10 2 3" xfId="1143" xr:uid="{1AC4CB99-9BC6-457D-A690-1BC199888B67}"/>
    <cellStyle name="40% - Accent1 2 10 3" xfId="1144" xr:uid="{32E58283-0CFA-40FF-B0DF-E92F2D477254}"/>
    <cellStyle name="40% - Accent1 2 10 3 2" xfId="1145" xr:uid="{1F3CE953-03F8-4064-80F9-284038EE39BA}"/>
    <cellStyle name="40% - Accent1 2 10 4" xfId="1146" xr:uid="{678EF69D-11B0-431E-A576-EC23236BAF55}"/>
    <cellStyle name="40% - Accent1 2 10 4 2" xfId="1147" xr:uid="{672AFF85-99A2-4507-9802-5AF1FFC31161}"/>
    <cellStyle name="40% - Accent1 2 10 5" xfId="1148" xr:uid="{013F0084-56CC-44B9-B53E-8AEB11C1E113}"/>
    <cellStyle name="40% - Accent1 2 11" xfId="1149" xr:uid="{7B92FC14-66E6-4933-A131-546335A06526}"/>
    <cellStyle name="40% - Accent1 2 11 2" xfId="1150" xr:uid="{5A400D91-4939-473A-9DAE-A31728B2AF01}"/>
    <cellStyle name="40% - Accent1 2 11 2 2" xfId="1151" xr:uid="{A0FE035A-BE00-46DD-A037-5564D4D8D95A}"/>
    <cellStyle name="40% - Accent1 2 11 3" xfId="1152" xr:uid="{944DBE33-BD04-4037-AAC4-45BE10771BE9}"/>
    <cellStyle name="40% - Accent1 2 12" xfId="1153" xr:uid="{B925C862-421F-4FE3-AD53-201EBFB4F673}"/>
    <cellStyle name="40% - Accent1 2 12 2" xfId="1154" xr:uid="{9A0E1CFA-5722-4CC4-B6F4-8921DE84C9A3}"/>
    <cellStyle name="40% - Accent1 2 12 2 2" xfId="1155" xr:uid="{53413C7E-FE22-415F-B717-57DB3307B732}"/>
    <cellStyle name="40% - Accent1 2 12 3" xfId="1156" xr:uid="{1DE8FCEB-6DEA-4017-AA32-84D236925555}"/>
    <cellStyle name="40% - Accent1 2 13" xfId="1157" xr:uid="{8E7346A0-0F48-4E65-8C84-57E3E0901FF0}"/>
    <cellStyle name="40% - Accent1 2 13 2" xfId="1158" xr:uid="{AA58A321-D833-471D-A636-51C68F2D7E79}"/>
    <cellStyle name="40% - Accent1 2 14" xfId="1159" xr:uid="{D07F7C55-972A-4963-A4E9-22BB7A6D0183}"/>
    <cellStyle name="40% - Accent1 2 15" xfId="1160" xr:uid="{D11C2071-DAE0-40C6-AE37-6AC1696749B6}"/>
    <cellStyle name="40% - Accent1 2 15 2" xfId="1161" xr:uid="{40B5B147-BF48-48B6-A412-29830D47C4EE}"/>
    <cellStyle name="40% - Accent1 2 16" xfId="1162" xr:uid="{6B57CE93-19F2-4AFB-84D7-E24681FC3F8A}"/>
    <cellStyle name="40% - Accent1 2 2" xfId="1163" xr:uid="{B8F5EF90-DB0D-4D8A-B278-27C64215B2E1}"/>
    <cellStyle name="40% - Accent1 2 3" xfId="1164" xr:uid="{381329DE-FC00-4EAB-A69F-015150564746}"/>
    <cellStyle name="40% - Accent1 2 3 10" xfId="1165" xr:uid="{3E76BE5A-6733-481F-8E49-BA4F494D017D}"/>
    <cellStyle name="40% - Accent1 2 3 10 2" xfId="1166" xr:uid="{9A5C9EDB-73F1-4C17-9E46-67572DF4D23D}"/>
    <cellStyle name="40% - Accent1 2 3 11" xfId="1167" xr:uid="{1BB55729-E0AA-4390-86E6-7A637DE9277D}"/>
    <cellStyle name="40% - Accent1 2 3 2" xfId="1168" xr:uid="{9813074B-8F77-4D03-9291-6BC2BDC486EA}"/>
    <cellStyle name="40% - Accent1 2 3 2 10" xfId="1169" xr:uid="{45C09F2E-1034-438C-815B-1921B91CF65C}"/>
    <cellStyle name="40% - Accent1 2 3 2 2" xfId="1170" xr:uid="{EBDE6535-7887-46C9-AB81-1E097A7C532E}"/>
    <cellStyle name="40% - Accent1 2 3 2 2 2" xfId="1171" xr:uid="{B637D2C0-5521-4993-BD1A-FC7061A24B0A}"/>
    <cellStyle name="40% - Accent1 2 3 2 2 2 2" xfId="1172" xr:uid="{C2A021EB-BE9B-49B4-BE88-12B1639CDC2E}"/>
    <cellStyle name="40% - Accent1 2 3 2 2 2 2 2" xfId="1173" xr:uid="{C199FBD8-CFDA-483B-889D-BB1A981D131A}"/>
    <cellStyle name="40% - Accent1 2 3 2 2 2 2 2 2" xfId="1174" xr:uid="{BF1B434C-2173-480F-8B98-D76DB8DC72EE}"/>
    <cellStyle name="40% - Accent1 2 3 2 2 2 2 2 2 2" xfId="1175" xr:uid="{984BD5EE-ED69-41AF-99BF-12B2866EC31F}"/>
    <cellStyle name="40% - Accent1 2 3 2 2 2 2 2 3" xfId="1176" xr:uid="{57FF06E9-5EFE-4DF5-97D0-C8D28A2D0AB1}"/>
    <cellStyle name="40% - Accent1 2 3 2 2 2 2 3" xfId="1177" xr:uid="{4265F5C0-EFD0-456C-A10D-2C08F7AC8D15}"/>
    <cellStyle name="40% - Accent1 2 3 2 2 2 2 3 2" xfId="1178" xr:uid="{16F75ECB-78E3-4E56-9C0C-FAD4EABFEE2F}"/>
    <cellStyle name="40% - Accent1 2 3 2 2 2 2 4" xfId="1179" xr:uid="{02B528C6-0764-43BF-BC6C-ACA61476B33D}"/>
    <cellStyle name="40% - Accent1 2 3 2 2 2 2 4 2" xfId="1180" xr:uid="{425106F4-E719-4EB9-A4FD-F94E9D3C296E}"/>
    <cellStyle name="40% - Accent1 2 3 2 2 2 2 5" xfId="1181" xr:uid="{4B1E1E64-0E4C-436F-BF2F-DF76D14CA797}"/>
    <cellStyle name="40% - Accent1 2 3 2 2 2 3" xfId="1182" xr:uid="{77F7AD18-DE8B-4098-A9F9-484087380052}"/>
    <cellStyle name="40% - Accent1 2 3 2 2 2 3 2" xfId="1183" xr:uid="{6F75CCEB-D9BD-4941-8F78-298A68BA7857}"/>
    <cellStyle name="40% - Accent1 2 3 2 2 2 3 2 2" xfId="1184" xr:uid="{2B72735B-88EF-4E91-80E3-91A3472A85E4}"/>
    <cellStyle name="40% - Accent1 2 3 2 2 2 3 3" xfId="1185" xr:uid="{6B1F5704-5CA6-4539-A5EF-28CB644BC4E0}"/>
    <cellStyle name="40% - Accent1 2 3 2 2 2 4" xfId="1186" xr:uid="{9A0DC328-F3E6-447F-896A-2DB14361CE0B}"/>
    <cellStyle name="40% - Accent1 2 3 2 2 2 4 2" xfId="1187" xr:uid="{F5645B0D-8615-4F4A-B58A-7AD55E1DF582}"/>
    <cellStyle name="40% - Accent1 2 3 2 2 2 5" xfId="1188" xr:uid="{A36D3026-9254-4159-95E2-589D0E2C8072}"/>
    <cellStyle name="40% - Accent1 2 3 2 2 2 5 2" xfId="1189" xr:uid="{FCEA5E41-2565-4D87-8006-5EF607952EA0}"/>
    <cellStyle name="40% - Accent1 2 3 2 2 2 6" xfId="1190" xr:uid="{4E63B8BC-6629-42FD-B409-A98C89E045B6}"/>
    <cellStyle name="40% - Accent1 2 3 2 2 3" xfId="1191" xr:uid="{BD667A9D-816E-40E5-AFC7-6E8A24383B27}"/>
    <cellStyle name="40% - Accent1 2 3 2 2 3 2" xfId="1192" xr:uid="{D5BA4828-1C6E-4A29-B5C4-245492B385F1}"/>
    <cellStyle name="40% - Accent1 2 3 2 2 3 2 2" xfId="1193" xr:uid="{A56E9863-3D39-4F46-A476-034B96194BA9}"/>
    <cellStyle name="40% - Accent1 2 3 2 2 3 2 2 2" xfId="1194" xr:uid="{312DED38-E1DF-4A09-9044-109CF8DFB8AA}"/>
    <cellStyle name="40% - Accent1 2 3 2 2 3 2 3" xfId="1195" xr:uid="{65A2FB8D-6AFA-4372-B55A-4D1C9A673660}"/>
    <cellStyle name="40% - Accent1 2 3 2 2 3 3" xfId="1196" xr:uid="{6F2E7A01-313D-4C00-9A20-3A06F4F8A2AD}"/>
    <cellStyle name="40% - Accent1 2 3 2 2 3 3 2" xfId="1197" xr:uid="{73731A33-478C-48F7-BADB-67D0FD318145}"/>
    <cellStyle name="40% - Accent1 2 3 2 2 3 4" xfId="1198" xr:uid="{1E9D83E9-BF80-40EF-81FF-847C24E094BA}"/>
    <cellStyle name="40% - Accent1 2 3 2 2 3 4 2" xfId="1199" xr:uid="{C62EFD30-68CA-435C-964A-7FF01E081A61}"/>
    <cellStyle name="40% - Accent1 2 3 2 2 3 5" xfId="1200" xr:uid="{62919687-41FB-456C-9D43-3AE867A140B6}"/>
    <cellStyle name="40% - Accent1 2 3 2 2 4" xfId="1201" xr:uid="{71A97293-2479-404A-8D5D-3A44B3235B82}"/>
    <cellStyle name="40% - Accent1 2 3 2 2 4 2" xfId="1202" xr:uid="{0F78FE6D-1C21-45DE-8196-71D0CE8785FF}"/>
    <cellStyle name="40% - Accent1 2 3 2 2 4 2 2" xfId="1203" xr:uid="{3A78624A-3D40-4B25-8B2C-8C0B53A7371E}"/>
    <cellStyle name="40% - Accent1 2 3 2 2 4 3" xfId="1204" xr:uid="{D173779F-DDFD-491D-B8D6-AEB179BB1CAF}"/>
    <cellStyle name="40% - Accent1 2 3 2 2 5" xfId="1205" xr:uid="{36D2DE36-4717-482F-BDCD-40499DF42407}"/>
    <cellStyle name="40% - Accent1 2 3 2 2 5 2" xfId="1206" xr:uid="{6E2A9339-A78B-47F7-BE84-93C2E1662CA3}"/>
    <cellStyle name="40% - Accent1 2 3 2 2 6" xfId="1207" xr:uid="{3AF8DEA8-B92D-49CB-84E6-26DA31CE53FF}"/>
    <cellStyle name="40% - Accent1 2 3 2 2 6 2" xfId="1208" xr:uid="{E0DF156C-8CBF-4A35-B3CA-B3E6BE5930B9}"/>
    <cellStyle name="40% - Accent1 2 3 2 2 7" xfId="1209" xr:uid="{7F8A7143-2FDE-46CF-BBD8-C9ADE9A0FC80}"/>
    <cellStyle name="40% - Accent1 2 3 2 3" xfId="1210" xr:uid="{DC5A881E-9BB5-4D63-A0A2-246E6C91C0BC}"/>
    <cellStyle name="40% - Accent1 2 3 2 3 2" xfId="1211" xr:uid="{57ABF442-9059-4F98-8A3A-D0B4CA293A8D}"/>
    <cellStyle name="40% - Accent1 2 3 2 3 2 2" xfId="1212" xr:uid="{14972523-C12D-48F0-9BBD-894A683AA7B0}"/>
    <cellStyle name="40% - Accent1 2 3 2 3 2 2 2" xfId="1213" xr:uid="{91184F9A-7C86-44CC-9934-B1544F0B0226}"/>
    <cellStyle name="40% - Accent1 2 3 2 3 2 2 2 2" xfId="1214" xr:uid="{84A23826-74E2-4EB4-B358-40B7DF95E3C8}"/>
    <cellStyle name="40% - Accent1 2 3 2 3 2 2 2 2 2" xfId="1215" xr:uid="{5F97707C-9CD0-4244-9C88-52F686DFC7AB}"/>
    <cellStyle name="40% - Accent1 2 3 2 3 2 2 2 3" xfId="1216" xr:uid="{2F12F0CD-5E2A-4AC5-B2C1-FAF118298C6A}"/>
    <cellStyle name="40% - Accent1 2 3 2 3 2 2 3" xfId="1217" xr:uid="{CDD8266A-E081-428C-80E8-9BF566054E35}"/>
    <cellStyle name="40% - Accent1 2 3 2 3 2 2 3 2" xfId="1218" xr:uid="{34F8B5F2-8FA2-498C-9805-F4D70E5F592B}"/>
    <cellStyle name="40% - Accent1 2 3 2 3 2 2 4" xfId="1219" xr:uid="{229EA486-E7EB-433A-B814-DF0CF227E936}"/>
    <cellStyle name="40% - Accent1 2 3 2 3 2 2 4 2" xfId="1220" xr:uid="{A0E53459-E6B0-4633-9FEC-D6E1A4A92BAB}"/>
    <cellStyle name="40% - Accent1 2 3 2 3 2 2 5" xfId="1221" xr:uid="{82E81B59-1417-454B-B576-F9433A452B7D}"/>
    <cellStyle name="40% - Accent1 2 3 2 3 2 3" xfId="1222" xr:uid="{5DEE05BB-9B48-436D-9CBA-AB9A3BE4BB22}"/>
    <cellStyle name="40% - Accent1 2 3 2 3 2 3 2" xfId="1223" xr:uid="{D4BBACC0-A741-41AC-A4A7-8E401755EC58}"/>
    <cellStyle name="40% - Accent1 2 3 2 3 2 3 2 2" xfId="1224" xr:uid="{466375B5-54C6-4961-AD3C-88EB1AD4EE5F}"/>
    <cellStyle name="40% - Accent1 2 3 2 3 2 3 3" xfId="1225" xr:uid="{A8086A62-3F2C-4767-BB30-40F86536A478}"/>
    <cellStyle name="40% - Accent1 2 3 2 3 2 4" xfId="1226" xr:uid="{49DDDED1-4440-47AD-827C-34935C0D5E2B}"/>
    <cellStyle name="40% - Accent1 2 3 2 3 2 4 2" xfId="1227" xr:uid="{17C99AD8-A69D-4420-82D1-3267979DFFC4}"/>
    <cellStyle name="40% - Accent1 2 3 2 3 2 5" xfId="1228" xr:uid="{998B9795-F503-43DD-8291-7F9C933EE7D4}"/>
    <cellStyle name="40% - Accent1 2 3 2 3 2 5 2" xfId="1229" xr:uid="{2B8112CE-A8D8-4552-AEA2-914A6A72C261}"/>
    <cellStyle name="40% - Accent1 2 3 2 3 2 6" xfId="1230" xr:uid="{7143E556-9A59-4AAC-8CA6-2F6DB90EC2BB}"/>
    <cellStyle name="40% - Accent1 2 3 2 3 3" xfId="1231" xr:uid="{83C2B793-FC4F-4559-9439-779DE416F309}"/>
    <cellStyle name="40% - Accent1 2 3 2 3 3 2" xfId="1232" xr:uid="{9D33BEB7-DB0F-4947-9679-DD9A81FDFDEE}"/>
    <cellStyle name="40% - Accent1 2 3 2 3 3 2 2" xfId="1233" xr:uid="{198CA337-0E0D-406C-BBD4-8D811A3D494C}"/>
    <cellStyle name="40% - Accent1 2 3 2 3 3 2 2 2" xfId="1234" xr:uid="{534AAF02-3B0E-4580-9B84-25D941DF0735}"/>
    <cellStyle name="40% - Accent1 2 3 2 3 3 2 3" xfId="1235" xr:uid="{4683A840-65B6-4A63-A502-4C43E6006037}"/>
    <cellStyle name="40% - Accent1 2 3 2 3 3 3" xfId="1236" xr:uid="{9BE5D41A-C6E8-4BFC-B94E-05824CA33347}"/>
    <cellStyle name="40% - Accent1 2 3 2 3 3 3 2" xfId="1237" xr:uid="{3A8C58F9-AC8F-4532-AF53-505AFC517BCB}"/>
    <cellStyle name="40% - Accent1 2 3 2 3 3 4" xfId="1238" xr:uid="{CB5FA4B5-3523-48C6-AE13-B9864E5B34BD}"/>
    <cellStyle name="40% - Accent1 2 3 2 3 3 4 2" xfId="1239" xr:uid="{94663666-E1DE-4530-920E-7423BA4C7FDC}"/>
    <cellStyle name="40% - Accent1 2 3 2 3 3 5" xfId="1240" xr:uid="{7822BB48-34E2-47D0-81C1-5000CFD0E6CB}"/>
    <cellStyle name="40% - Accent1 2 3 2 3 4" xfId="1241" xr:uid="{E95DF436-46B9-4102-AF1D-463B5ED4256B}"/>
    <cellStyle name="40% - Accent1 2 3 2 3 4 2" xfId="1242" xr:uid="{AD6C005E-F3BA-4B13-890C-151898600D5C}"/>
    <cellStyle name="40% - Accent1 2 3 2 3 4 2 2" xfId="1243" xr:uid="{BE80C0D7-965D-490D-9F6C-B2679B9E5159}"/>
    <cellStyle name="40% - Accent1 2 3 2 3 4 3" xfId="1244" xr:uid="{B13444A3-D08F-4CD6-8661-6E707BA1ADBB}"/>
    <cellStyle name="40% - Accent1 2 3 2 3 5" xfId="1245" xr:uid="{A4DC906E-E5E6-4C11-8E18-0BE5270DCD8B}"/>
    <cellStyle name="40% - Accent1 2 3 2 3 5 2" xfId="1246" xr:uid="{DE8518FA-28F6-4EF1-9873-5EE56DA5B376}"/>
    <cellStyle name="40% - Accent1 2 3 2 3 6" xfId="1247" xr:uid="{7CF78AD6-B1B9-4EFB-9A2E-40EAB4D91F1C}"/>
    <cellStyle name="40% - Accent1 2 3 2 3 6 2" xfId="1248" xr:uid="{44446CE7-41EA-452E-9726-084934EDD6B5}"/>
    <cellStyle name="40% - Accent1 2 3 2 3 7" xfId="1249" xr:uid="{7F027F51-ED93-4DDE-ACC5-96F15B9AB8DC}"/>
    <cellStyle name="40% - Accent1 2 3 2 4" xfId="1250" xr:uid="{6355B4FB-EDBB-4634-996E-F7AC980B345B}"/>
    <cellStyle name="40% - Accent1 2 3 2 4 2" xfId="1251" xr:uid="{73A4871C-F074-48CF-9FF7-9A8CDAEEA5F4}"/>
    <cellStyle name="40% - Accent1 2 3 2 4 2 2" xfId="1252" xr:uid="{23FD38C3-0185-4ED5-A03A-187C24821256}"/>
    <cellStyle name="40% - Accent1 2 3 2 4 2 2 2" xfId="1253" xr:uid="{F249E8CA-AC27-4162-A43A-C8A7CFEF85D9}"/>
    <cellStyle name="40% - Accent1 2 3 2 4 2 2 2 2" xfId="1254" xr:uid="{2013D4A1-34B0-47A2-9315-C6A6728EBD07}"/>
    <cellStyle name="40% - Accent1 2 3 2 4 2 2 3" xfId="1255" xr:uid="{BEBA81CF-2D07-4BB7-9274-BA475EC72EB0}"/>
    <cellStyle name="40% - Accent1 2 3 2 4 2 3" xfId="1256" xr:uid="{E5C662C1-FC88-493E-BE90-BDB544745E4E}"/>
    <cellStyle name="40% - Accent1 2 3 2 4 2 3 2" xfId="1257" xr:uid="{B92A7ABF-0999-46EC-A8B8-AC85BB74F7E2}"/>
    <cellStyle name="40% - Accent1 2 3 2 4 2 4" xfId="1258" xr:uid="{705E95F4-4F27-48B8-BFE5-B6DA224639C5}"/>
    <cellStyle name="40% - Accent1 2 3 2 4 2 4 2" xfId="1259" xr:uid="{35DC8C00-F8F2-426C-B69D-108A0C39ECEB}"/>
    <cellStyle name="40% - Accent1 2 3 2 4 2 5" xfId="1260" xr:uid="{01AE481F-B913-4C2B-8BFD-7871ABB44E71}"/>
    <cellStyle name="40% - Accent1 2 3 2 4 3" xfId="1261" xr:uid="{8242333F-1010-443D-94F4-00FE569152DF}"/>
    <cellStyle name="40% - Accent1 2 3 2 4 3 2" xfId="1262" xr:uid="{5BF14F8D-C7DC-4216-9F13-1B3941C76D82}"/>
    <cellStyle name="40% - Accent1 2 3 2 4 3 2 2" xfId="1263" xr:uid="{B569877B-3871-49FA-93DB-4C20E92A31A8}"/>
    <cellStyle name="40% - Accent1 2 3 2 4 3 3" xfId="1264" xr:uid="{3EC0D929-3744-4E17-A2BD-BFCE118537A9}"/>
    <cellStyle name="40% - Accent1 2 3 2 4 4" xfId="1265" xr:uid="{18633AC9-2642-4275-80F0-32EB90666D6E}"/>
    <cellStyle name="40% - Accent1 2 3 2 4 4 2" xfId="1266" xr:uid="{16BB9C5F-E6EF-4BB8-901A-6339618C4991}"/>
    <cellStyle name="40% - Accent1 2 3 2 4 5" xfId="1267" xr:uid="{675D9BD5-2E93-4095-88EE-AEF75DB5FA1D}"/>
    <cellStyle name="40% - Accent1 2 3 2 4 5 2" xfId="1268" xr:uid="{7E07D7E9-A985-42B0-B617-333F109A90CD}"/>
    <cellStyle name="40% - Accent1 2 3 2 4 6" xfId="1269" xr:uid="{CA31E197-BB2B-47F0-BBC4-DD3FBD1948A5}"/>
    <cellStyle name="40% - Accent1 2 3 2 5" xfId="1270" xr:uid="{86A568C5-E0ED-4C2F-BD56-4A097F53C695}"/>
    <cellStyle name="40% - Accent1 2 3 2 5 2" xfId="1271" xr:uid="{BB7456A6-9E27-4EC6-96F7-F826C627611D}"/>
    <cellStyle name="40% - Accent1 2 3 2 5 2 2" xfId="1272" xr:uid="{96082A77-D5D1-4E22-9377-8A39476FBDA0}"/>
    <cellStyle name="40% - Accent1 2 3 2 5 2 2 2" xfId="1273" xr:uid="{DCC143D8-B428-491C-BB0A-685A7100AAE9}"/>
    <cellStyle name="40% - Accent1 2 3 2 5 2 3" xfId="1274" xr:uid="{A235CFB2-6011-4DE8-B672-FD796683E246}"/>
    <cellStyle name="40% - Accent1 2 3 2 5 3" xfId="1275" xr:uid="{ED4E771C-4000-450D-8344-990C10BA03C1}"/>
    <cellStyle name="40% - Accent1 2 3 2 5 3 2" xfId="1276" xr:uid="{06C6C8EA-A29C-4DBC-A818-378808C92CD6}"/>
    <cellStyle name="40% - Accent1 2 3 2 5 4" xfId="1277" xr:uid="{2A2E3000-CBAC-4335-BB91-85EEE02F08C8}"/>
    <cellStyle name="40% - Accent1 2 3 2 5 4 2" xfId="1278" xr:uid="{4745EA1D-549A-4464-8FF5-C26D1AA141D1}"/>
    <cellStyle name="40% - Accent1 2 3 2 5 5" xfId="1279" xr:uid="{7C16CC8A-5E54-4928-A4C0-54C80C1B1DFC}"/>
    <cellStyle name="40% - Accent1 2 3 2 6" xfId="1280" xr:uid="{144BC5E4-F9E5-40E4-BC77-946BCA54BD95}"/>
    <cellStyle name="40% - Accent1 2 3 2 6 2" xfId="1281" xr:uid="{E6F03A9A-CC61-44D4-A63A-2164B5533845}"/>
    <cellStyle name="40% - Accent1 2 3 2 6 2 2" xfId="1282" xr:uid="{7806564F-FF08-47E0-9707-21C1F4A2CB73}"/>
    <cellStyle name="40% - Accent1 2 3 2 6 2 2 2" xfId="1283" xr:uid="{118B7634-B89A-43CE-984F-CB72EB0F55A5}"/>
    <cellStyle name="40% - Accent1 2 3 2 6 2 3" xfId="1284" xr:uid="{68CD849A-E2C0-42B3-9094-7A2FFDCE1410}"/>
    <cellStyle name="40% - Accent1 2 3 2 6 3" xfId="1285" xr:uid="{FF4C623C-05CD-4FF1-B368-89AE21CA3C97}"/>
    <cellStyle name="40% - Accent1 2 3 2 6 3 2" xfId="1286" xr:uid="{56F3CC33-E49A-4894-8C02-C16063DC512B}"/>
    <cellStyle name="40% - Accent1 2 3 2 6 4" xfId="1287" xr:uid="{4507CE8A-A6E4-4445-8F03-51B774CA81BD}"/>
    <cellStyle name="40% - Accent1 2 3 2 6 4 2" xfId="1288" xr:uid="{AA17EDB0-3539-4A5F-B2FA-715C3E4B30E4}"/>
    <cellStyle name="40% - Accent1 2 3 2 6 5" xfId="1289" xr:uid="{C8ED4190-047D-4C0A-89FB-F29CCF8A3DAC}"/>
    <cellStyle name="40% - Accent1 2 3 2 7" xfId="1290" xr:uid="{BDDAD66B-8831-4546-9272-BBBD7EE23CAC}"/>
    <cellStyle name="40% - Accent1 2 3 2 7 2" xfId="1291" xr:uid="{D037AB56-B58A-4FD0-BEEC-A481E6B15B9D}"/>
    <cellStyle name="40% - Accent1 2 3 2 7 2 2" xfId="1292" xr:uid="{D86EA129-929E-4A2B-9DB9-6D3BD4DF7B68}"/>
    <cellStyle name="40% - Accent1 2 3 2 7 3" xfId="1293" xr:uid="{251D0C24-F4C6-41AE-8404-BD3F2CCCA216}"/>
    <cellStyle name="40% - Accent1 2 3 2 8" xfId="1294" xr:uid="{244F3B92-973A-4117-910C-27332860AB6D}"/>
    <cellStyle name="40% - Accent1 2 3 2 8 2" xfId="1295" xr:uid="{782BE882-6F26-4E6E-AB0C-BD48724B0D59}"/>
    <cellStyle name="40% - Accent1 2 3 2 9" xfId="1296" xr:uid="{FEF0A055-D9EF-4A93-8631-F16E77C4415D}"/>
    <cellStyle name="40% - Accent1 2 3 2 9 2" xfId="1297" xr:uid="{84D1DE96-2E60-4092-A0CC-7395EFD37695}"/>
    <cellStyle name="40% - Accent1 2 3 3" xfId="1298" xr:uid="{4ED929FC-D92E-438E-8C2B-25799AB81CB2}"/>
    <cellStyle name="40% - Accent1 2 3 3 2" xfId="1299" xr:uid="{4C1E0BF6-3A22-41F2-82E6-506C39A7F486}"/>
    <cellStyle name="40% - Accent1 2 3 3 2 2" xfId="1300" xr:uid="{E39BFB0F-E3D1-4D64-A079-244A818CB297}"/>
    <cellStyle name="40% - Accent1 2 3 3 2 2 2" xfId="1301" xr:uid="{E82D23FB-7255-4589-9749-3A7E0F3A6485}"/>
    <cellStyle name="40% - Accent1 2 3 3 2 2 2 2" xfId="1302" xr:uid="{33ED1234-F3B5-4352-864C-44F779880C77}"/>
    <cellStyle name="40% - Accent1 2 3 3 2 2 2 2 2" xfId="1303" xr:uid="{A31B9EEC-D68E-407E-8F26-DA88F1313DF6}"/>
    <cellStyle name="40% - Accent1 2 3 3 2 2 2 3" xfId="1304" xr:uid="{D1A0885E-9D43-43A3-A9A5-5930AB55F7C3}"/>
    <cellStyle name="40% - Accent1 2 3 3 2 2 3" xfId="1305" xr:uid="{AB0B1D0E-F255-4365-89EC-B15D149A63DF}"/>
    <cellStyle name="40% - Accent1 2 3 3 2 2 3 2" xfId="1306" xr:uid="{12EABF21-A140-410C-ABE9-A8EF62C22C49}"/>
    <cellStyle name="40% - Accent1 2 3 3 2 2 4" xfId="1307" xr:uid="{DE613D26-8A4C-487F-9844-A838596E36F2}"/>
    <cellStyle name="40% - Accent1 2 3 3 2 2 4 2" xfId="1308" xr:uid="{7963A081-95C4-48C5-B600-55A0CDB55632}"/>
    <cellStyle name="40% - Accent1 2 3 3 2 2 5" xfId="1309" xr:uid="{2E583C2E-9807-4829-B9F6-0424171B66F8}"/>
    <cellStyle name="40% - Accent1 2 3 3 2 3" xfId="1310" xr:uid="{06736210-32AC-4B3B-8B4B-68D82C069B6E}"/>
    <cellStyle name="40% - Accent1 2 3 3 2 3 2" xfId="1311" xr:uid="{B84F7DFE-03AF-4BD2-B8FE-B78493372A19}"/>
    <cellStyle name="40% - Accent1 2 3 3 2 3 2 2" xfId="1312" xr:uid="{330A286E-D826-4956-B494-0620DDC9F6F7}"/>
    <cellStyle name="40% - Accent1 2 3 3 2 3 3" xfId="1313" xr:uid="{ACC19E56-D7A8-4FEF-AB04-3D68955203AA}"/>
    <cellStyle name="40% - Accent1 2 3 3 2 4" xfId="1314" xr:uid="{03ACCCD7-0C33-49BC-AADA-CD770D52FC8F}"/>
    <cellStyle name="40% - Accent1 2 3 3 2 4 2" xfId="1315" xr:uid="{E271383A-6137-4A41-824F-5A14B3336258}"/>
    <cellStyle name="40% - Accent1 2 3 3 2 5" xfId="1316" xr:uid="{66159EC3-0B06-458E-AF87-0E6204BF90A2}"/>
    <cellStyle name="40% - Accent1 2 3 3 2 5 2" xfId="1317" xr:uid="{D0BAFA13-6B70-4605-B68F-77EF8036F1CD}"/>
    <cellStyle name="40% - Accent1 2 3 3 2 6" xfId="1318" xr:uid="{9887763B-318B-43FF-BDA4-E06933E4E8B6}"/>
    <cellStyle name="40% - Accent1 2 3 3 3" xfId="1319" xr:uid="{AEE27856-A4E6-410A-AE18-A189F1BB166A}"/>
    <cellStyle name="40% - Accent1 2 3 3 3 2" xfId="1320" xr:uid="{AC9FD613-02E6-4CC2-A569-25166F060183}"/>
    <cellStyle name="40% - Accent1 2 3 3 3 2 2" xfId="1321" xr:uid="{CF88AAC5-CD09-483D-924D-B571D8AEC601}"/>
    <cellStyle name="40% - Accent1 2 3 3 3 2 2 2" xfId="1322" xr:uid="{77672E50-F2A2-403D-8F88-35DC7BE6BD20}"/>
    <cellStyle name="40% - Accent1 2 3 3 3 2 3" xfId="1323" xr:uid="{0E0516BC-BDCC-4F72-B124-7612E66F8369}"/>
    <cellStyle name="40% - Accent1 2 3 3 3 3" xfId="1324" xr:uid="{9FA4D339-F9E7-4CDE-B482-CAE732B281B8}"/>
    <cellStyle name="40% - Accent1 2 3 3 3 3 2" xfId="1325" xr:uid="{C7DFC3F6-4691-442A-8AD3-E15C28433D35}"/>
    <cellStyle name="40% - Accent1 2 3 3 3 4" xfId="1326" xr:uid="{9925A51E-C313-4880-A3E6-C69E84C184EF}"/>
    <cellStyle name="40% - Accent1 2 3 3 3 4 2" xfId="1327" xr:uid="{270BFA7F-F8FA-41FA-8CE2-31CF08662EEA}"/>
    <cellStyle name="40% - Accent1 2 3 3 3 5" xfId="1328" xr:uid="{55CACCFF-D057-4203-A3E7-14E47803D31F}"/>
    <cellStyle name="40% - Accent1 2 3 3 4" xfId="1329" xr:uid="{46D9CFA6-5E36-47C5-85C0-FB0E8378B9B6}"/>
    <cellStyle name="40% - Accent1 2 3 3 4 2" xfId="1330" xr:uid="{97122BDB-CEAD-4D89-B091-BECE609CE2F3}"/>
    <cellStyle name="40% - Accent1 2 3 3 4 2 2" xfId="1331" xr:uid="{01D4771A-76BE-4A0E-B8E4-A2D28466E160}"/>
    <cellStyle name="40% - Accent1 2 3 3 4 3" xfId="1332" xr:uid="{6767E429-EB89-40CA-9900-0BDDBD425592}"/>
    <cellStyle name="40% - Accent1 2 3 3 5" xfId="1333" xr:uid="{C3EE69FA-392C-4A62-8303-F0DCC9BD2B9C}"/>
    <cellStyle name="40% - Accent1 2 3 3 5 2" xfId="1334" xr:uid="{7D77526A-D35E-4E33-B0CF-70C416523030}"/>
    <cellStyle name="40% - Accent1 2 3 3 6" xfId="1335" xr:uid="{DE61E448-008B-4235-9721-668FD4AA94E8}"/>
    <cellStyle name="40% - Accent1 2 3 3 6 2" xfId="1336" xr:uid="{C0749E11-9054-47C6-8B49-96DAB3B71D44}"/>
    <cellStyle name="40% - Accent1 2 3 3 7" xfId="1337" xr:uid="{050A6CA2-72A9-418C-A616-5C89CA12DAC3}"/>
    <cellStyle name="40% - Accent1 2 3 4" xfId="1338" xr:uid="{83825B57-4E0F-4D0A-ACD8-E177EF9AA276}"/>
    <cellStyle name="40% - Accent1 2 3 4 2" xfId="1339" xr:uid="{AC988F65-0B4C-4A99-ABCD-A744164DDB93}"/>
    <cellStyle name="40% - Accent1 2 3 4 2 2" xfId="1340" xr:uid="{CE8A3936-037C-4330-BEF7-F0BB5EAF7A9D}"/>
    <cellStyle name="40% - Accent1 2 3 4 2 2 2" xfId="1341" xr:uid="{3E5B1BA2-5F4D-4EB4-8545-BA85D2ED8DDA}"/>
    <cellStyle name="40% - Accent1 2 3 4 2 2 2 2" xfId="1342" xr:uid="{76BE3BF3-8ACE-469F-8B05-6403201F4273}"/>
    <cellStyle name="40% - Accent1 2 3 4 2 2 2 2 2" xfId="1343" xr:uid="{F7630734-3885-46CB-B648-8E05CBC17949}"/>
    <cellStyle name="40% - Accent1 2 3 4 2 2 2 3" xfId="1344" xr:uid="{CC4D8E11-88D9-46D4-8033-2C981E9DA598}"/>
    <cellStyle name="40% - Accent1 2 3 4 2 2 3" xfId="1345" xr:uid="{DB129097-E505-4EE9-A623-6FDC9C8687B8}"/>
    <cellStyle name="40% - Accent1 2 3 4 2 2 3 2" xfId="1346" xr:uid="{2A53C27B-0C4D-4B83-B10A-A0C41159F0E1}"/>
    <cellStyle name="40% - Accent1 2 3 4 2 2 4" xfId="1347" xr:uid="{E283E885-E2FC-4A41-8F71-ABBD7F3071D6}"/>
    <cellStyle name="40% - Accent1 2 3 4 2 2 4 2" xfId="1348" xr:uid="{C8904DE1-383C-4DC4-A8F4-F6271B55707E}"/>
    <cellStyle name="40% - Accent1 2 3 4 2 2 5" xfId="1349" xr:uid="{7E1F8ADD-98BD-4A5D-970E-EDBCA567A22C}"/>
    <cellStyle name="40% - Accent1 2 3 4 2 3" xfId="1350" xr:uid="{B3DA2ED3-0996-4F3A-8401-A89E82FD4814}"/>
    <cellStyle name="40% - Accent1 2 3 4 2 3 2" xfId="1351" xr:uid="{57B693B7-3C39-4783-9420-9044B1F0225D}"/>
    <cellStyle name="40% - Accent1 2 3 4 2 3 2 2" xfId="1352" xr:uid="{0804CED7-28F8-4543-9DF6-9930AB02C307}"/>
    <cellStyle name="40% - Accent1 2 3 4 2 3 3" xfId="1353" xr:uid="{EC37BAB5-2C5C-4F56-9B88-2817B8A502FE}"/>
    <cellStyle name="40% - Accent1 2 3 4 2 4" xfId="1354" xr:uid="{2282F472-BCFC-43EB-BF0A-8A8F294C5494}"/>
    <cellStyle name="40% - Accent1 2 3 4 2 4 2" xfId="1355" xr:uid="{26A1AB50-6610-4095-9979-1585E9CCCB52}"/>
    <cellStyle name="40% - Accent1 2 3 4 2 5" xfId="1356" xr:uid="{30AD03F9-B607-4D47-96CB-C5DE6F6EDA54}"/>
    <cellStyle name="40% - Accent1 2 3 4 2 5 2" xfId="1357" xr:uid="{D7D4BCF1-9449-4099-B4CE-11650BB2A655}"/>
    <cellStyle name="40% - Accent1 2 3 4 2 6" xfId="1358" xr:uid="{4D336F21-A307-4919-8B9D-9D4E4A6C85C6}"/>
    <cellStyle name="40% - Accent1 2 3 4 3" xfId="1359" xr:uid="{E9E2D8D4-F273-475F-984E-41AAD8E3E957}"/>
    <cellStyle name="40% - Accent1 2 3 4 3 2" xfId="1360" xr:uid="{FDB2A503-F04A-423A-BF02-ED281F71EED2}"/>
    <cellStyle name="40% - Accent1 2 3 4 3 2 2" xfId="1361" xr:uid="{FABB6181-DFF9-438B-BF16-EC23BC50CAAC}"/>
    <cellStyle name="40% - Accent1 2 3 4 3 2 2 2" xfId="1362" xr:uid="{BCBC888E-474C-4C8C-A342-E2529747529D}"/>
    <cellStyle name="40% - Accent1 2 3 4 3 2 3" xfId="1363" xr:uid="{ACF456F9-7664-4DFC-90DE-A757AF423849}"/>
    <cellStyle name="40% - Accent1 2 3 4 3 3" xfId="1364" xr:uid="{93AF52B8-081C-410C-9E05-5B306EF750EB}"/>
    <cellStyle name="40% - Accent1 2 3 4 3 3 2" xfId="1365" xr:uid="{3E4D3274-902B-431F-B8A8-630B265BFE82}"/>
    <cellStyle name="40% - Accent1 2 3 4 3 4" xfId="1366" xr:uid="{B4BE5D0A-288D-4091-BF5D-48044CF3C3E7}"/>
    <cellStyle name="40% - Accent1 2 3 4 3 4 2" xfId="1367" xr:uid="{4E488CEF-BA1D-4D51-BCB8-58259EA2B475}"/>
    <cellStyle name="40% - Accent1 2 3 4 3 5" xfId="1368" xr:uid="{BB497417-7541-4F9D-8EDA-0B3F1B95DC12}"/>
    <cellStyle name="40% - Accent1 2 3 4 4" xfId="1369" xr:uid="{F778F0AA-136E-4049-827F-DE4CC29786A1}"/>
    <cellStyle name="40% - Accent1 2 3 4 4 2" xfId="1370" xr:uid="{E5F45813-E542-4AF3-B457-77080E0A4032}"/>
    <cellStyle name="40% - Accent1 2 3 4 4 2 2" xfId="1371" xr:uid="{EE3C96A4-C3BF-4307-B68B-6C48162F7962}"/>
    <cellStyle name="40% - Accent1 2 3 4 4 3" xfId="1372" xr:uid="{793B753E-B3C7-487F-B9F1-61D1598087D5}"/>
    <cellStyle name="40% - Accent1 2 3 4 5" xfId="1373" xr:uid="{FB0FE894-02F2-4CEE-8192-A8B6C9AB5343}"/>
    <cellStyle name="40% - Accent1 2 3 4 5 2" xfId="1374" xr:uid="{734DB663-A337-435C-B243-E6B3D6D1DC70}"/>
    <cellStyle name="40% - Accent1 2 3 4 6" xfId="1375" xr:uid="{D8F4D20F-61D5-438F-AD89-5B517A5F57B6}"/>
    <cellStyle name="40% - Accent1 2 3 4 6 2" xfId="1376" xr:uid="{43A0CDB0-32BE-455C-878F-9C38DAB098F6}"/>
    <cellStyle name="40% - Accent1 2 3 4 7" xfId="1377" xr:uid="{CF26DA72-21B2-42C0-9B02-FC7086F462E3}"/>
    <cellStyle name="40% - Accent1 2 3 5" xfId="1378" xr:uid="{E2879A3C-CB05-4786-9428-29E3618F0166}"/>
    <cellStyle name="40% - Accent1 2 3 5 2" xfId="1379" xr:uid="{8AC10C8B-973E-4844-9C63-D8ADF494809D}"/>
    <cellStyle name="40% - Accent1 2 3 5 2 2" xfId="1380" xr:uid="{5D5D2447-D135-4E2E-9C82-6078D4F0701F}"/>
    <cellStyle name="40% - Accent1 2 3 5 2 2 2" xfId="1381" xr:uid="{13B8F2B7-C6B0-41B2-A44D-05F5E80F6EC5}"/>
    <cellStyle name="40% - Accent1 2 3 5 2 2 2 2" xfId="1382" xr:uid="{56DDA8BA-D61D-45C1-9A47-4480D48038A4}"/>
    <cellStyle name="40% - Accent1 2 3 5 2 2 3" xfId="1383" xr:uid="{93361C11-ACAD-4738-AE07-DEEC193A45D5}"/>
    <cellStyle name="40% - Accent1 2 3 5 2 3" xfId="1384" xr:uid="{A2AB48FD-FB74-45A8-AFDC-D7357DABE648}"/>
    <cellStyle name="40% - Accent1 2 3 5 2 3 2" xfId="1385" xr:uid="{7CE69C05-6065-4E56-8416-49B72EC4AA91}"/>
    <cellStyle name="40% - Accent1 2 3 5 2 4" xfId="1386" xr:uid="{D5F29934-7521-487E-B0BC-68E26793DCDB}"/>
    <cellStyle name="40% - Accent1 2 3 5 2 4 2" xfId="1387" xr:uid="{80E22C85-6393-4317-BB19-50695F49F8CD}"/>
    <cellStyle name="40% - Accent1 2 3 5 2 5" xfId="1388" xr:uid="{5BECAF4B-FA1C-4CF5-A704-6AC5B86FA692}"/>
    <cellStyle name="40% - Accent1 2 3 5 3" xfId="1389" xr:uid="{EF755445-848B-482C-B071-FBE00064C548}"/>
    <cellStyle name="40% - Accent1 2 3 5 3 2" xfId="1390" xr:uid="{E9AC18E4-1E58-4BB4-BB03-C372A9B10ED7}"/>
    <cellStyle name="40% - Accent1 2 3 5 3 2 2" xfId="1391" xr:uid="{47C5A764-14AA-4E67-921A-7612B871CCF7}"/>
    <cellStyle name="40% - Accent1 2 3 5 3 3" xfId="1392" xr:uid="{46344A79-5D79-4AC5-8747-9AB5ACA4CB68}"/>
    <cellStyle name="40% - Accent1 2 3 5 4" xfId="1393" xr:uid="{A629CCEC-BA3B-4C88-A5EF-17866AE0E97A}"/>
    <cellStyle name="40% - Accent1 2 3 5 4 2" xfId="1394" xr:uid="{4788AC5E-B857-4321-BBE7-5F8B2D8ED482}"/>
    <cellStyle name="40% - Accent1 2 3 5 5" xfId="1395" xr:uid="{D6990825-E938-454B-9A1A-0AAEA1CAE5EA}"/>
    <cellStyle name="40% - Accent1 2 3 5 5 2" xfId="1396" xr:uid="{42BC210D-F1FA-4BE6-93E8-8512235DF7EB}"/>
    <cellStyle name="40% - Accent1 2 3 5 6" xfId="1397" xr:uid="{270631AB-380C-4345-80D1-097E491E88A5}"/>
    <cellStyle name="40% - Accent1 2 3 6" xfId="1398" xr:uid="{327343D3-6C9E-43B2-AEDD-4F90F595D215}"/>
    <cellStyle name="40% - Accent1 2 3 6 2" xfId="1399" xr:uid="{87926613-46D6-4D69-8EB2-369D0694ECA0}"/>
    <cellStyle name="40% - Accent1 2 3 6 2 2" xfId="1400" xr:uid="{2B5B3218-E6C6-417D-8CB8-06DCA705CF93}"/>
    <cellStyle name="40% - Accent1 2 3 6 2 2 2" xfId="1401" xr:uid="{A8B8F70C-E527-4D07-9CDE-840CE98F3ACB}"/>
    <cellStyle name="40% - Accent1 2 3 6 2 3" xfId="1402" xr:uid="{831B36FE-86D3-4170-983A-D0C499D8AB25}"/>
    <cellStyle name="40% - Accent1 2 3 6 3" xfId="1403" xr:uid="{8221AE0F-BF18-4A84-A3A5-6EB3ABFC5F2D}"/>
    <cellStyle name="40% - Accent1 2 3 6 3 2" xfId="1404" xr:uid="{4AFA98E4-07E5-4875-A008-7A029C173184}"/>
    <cellStyle name="40% - Accent1 2 3 6 4" xfId="1405" xr:uid="{09C4C017-8063-41C4-ADBC-99400C773598}"/>
    <cellStyle name="40% - Accent1 2 3 6 4 2" xfId="1406" xr:uid="{1CA271D9-1A95-4918-9D50-3502540C9EA4}"/>
    <cellStyle name="40% - Accent1 2 3 6 5" xfId="1407" xr:uid="{7EA67672-39ED-4FE2-B9E0-FFECAF74AB0E}"/>
    <cellStyle name="40% - Accent1 2 3 7" xfId="1408" xr:uid="{E141B523-5D25-49A4-B0DD-A72A51255DEB}"/>
    <cellStyle name="40% - Accent1 2 3 7 2" xfId="1409" xr:uid="{DD603277-FBC0-4919-91DF-47478F150953}"/>
    <cellStyle name="40% - Accent1 2 3 7 2 2" xfId="1410" xr:uid="{3BDD5823-82F3-4244-8240-9033B36BD5BB}"/>
    <cellStyle name="40% - Accent1 2 3 7 2 2 2" xfId="1411" xr:uid="{61B6BC3E-68A3-471C-A1DA-D06EEC7DEBD0}"/>
    <cellStyle name="40% - Accent1 2 3 7 2 3" xfId="1412" xr:uid="{9FABEF3A-AEE5-4A83-BBC1-DFEDD263DADB}"/>
    <cellStyle name="40% - Accent1 2 3 7 3" xfId="1413" xr:uid="{C066B470-62F5-4744-A20E-DC34DB8E17BB}"/>
    <cellStyle name="40% - Accent1 2 3 7 3 2" xfId="1414" xr:uid="{6A05E12A-610D-46A7-848D-647074427107}"/>
    <cellStyle name="40% - Accent1 2 3 7 4" xfId="1415" xr:uid="{03B84408-A959-4FA1-9118-81D1830EE6B5}"/>
    <cellStyle name="40% - Accent1 2 3 7 4 2" xfId="1416" xr:uid="{7A97367D-CE56-415F-BEF6-491363C3A4D4}"/>
    <cellStyle name="40% - Accent1 2 3 7 5" xfId="1417" xr:uid="{E4DEAFF5-1A6E-4764-8CB5-EB3C1E60AB96}"/>
    <cellStyle name="40% - Accent1 2 3 8" xfId="1418" xr:uid="{625F37EE-3486-4237-9FF7-696D3E6C5B6B}"/>
    <cellStyle name="40% - Accent1 2 3 8 2" xfId="1419" xr:uid="{BD2FF1D3-EAC7-4B63-B4C3-AEC837B531C8}"/>
    <cellStyle name="40% - Accent1 2 3 8 2 2" xfId="1420" xr:uid="{1667A9D5-1754-44B4-856A-56EDE728D99D}"/>
    <cellStyle name="40% - Accent1 2 3 8 3" xfId="1421" xr:uid="{D3BBA0E8-2789-40DB-A8CD-007B143B247D}"/>
    <cellStyle name="40% - Accent1 2 3 9" xfId="1422" xr:uid="{80E038D3-40AE-4A78-A081-591FF1791D9B}"/>
    <cellStyle name="40% - Accent1 2 3 9 2" xfId="1423" xr:uid="{D4D86741-DEB8-46B9-8040-853F35E44F23}"/>
    <cellStyle name="40% - Accent1 2 4" xfId="1424" xr:uid="{D06F67E5-DFB6-41EE-9C47-0699C714071B}"/>
    <cellStyle name="40% - Accent1 2 4 10" xfId="1425" xr:uid="{D059AB98-83C0-4CDE-AB79-67ABC88E9B9B}"/>
    <cellStyle name="40% - Accent1 2 4 2" xfId="1426" xr:uid="{CB49C1DB-C021-42DC-8416-713295911779}"/>
    <cellStyle name="40% - Accent1 2 4 2 2" xfId="1427" xr:uid="{DF475A01-A8F8-4ABC-96AF-13E05BDEFCD5}"/>
    <cellStyle name="40% - Accent1 2 4 2 2 2" xfId="1428" xr:uid="{7E4873A6-3B57-41FB-9526-9CDA92B970FC}"/>
    <cellStyle name="40% - Accent1 2 4 2 2 2 2" xfId="1429" xr:uid="{7A28528C-51E3-4990-8795-34514D95C5E3}"/>
    <cellStyle name="40% - Accent1 2 4 2 2 2 2 2" xfId="1430" xr:uid="{57458C91-0FD0-47C4-B9FF-6C6B885EE7A8}"/>
    <cellStyle name="40% - Accent1 2 4 2 2 2 2 2 2" xfId="1431" xr:uid="{ADECD6FE-0EAB-4567-BB2E-A8F1CF5E7223}"/>
    <cellStyle name="40% - Accent1 2 4 2 2 2 2 3" xfId="1432" xr:uid="{D7BC91CC-0335-4844-85B0-5F6EC7E0643F}"/>
    <cellStyle name="40% - Accent1 2 4 2 2 2 3" xfId="1433" xr:uid="{7F86C1B4-B641-41AA-B9FF-360A9323938A}"/>
    <cellStyle name="40% - Accent1 2 4 2 2 2 3 2" xfId="1434" xr:uid="{76AEE7F7-DEF1-4121-9EBE-BA5EF94260EB}"/>
    <cellStyle name="40% - Accent1 2 4 2 2 2 4" xfId="1435" xr:uid="{C9C77ADA-1422-4E02-B332-2C8D26633381}"/>
    <cellStyle name="40% - Accent1 2 4 2 2 2 4 2" xfId="1436" xr:uid="{514CF50E-AEB6-42E6-8A29-A2C89CEA5215}"/>
    <cellStyle name="40% - Accent1 2 4 2 2 2 5" xfId="1437" xr:uid="{AC7C2DF3-6ACA-429B-A146-85BDF84C6BE4}"/>
    <cellStyle name="40% - Accent1 2 4 2 2 3" xfId="1438" xr:uid="{54768161-7DC2-4BC8-9611-C6C57037ECAD}"/>
    <cellStyle name="40% - Accent1 2 4 2 2 3 2" xfId="1439" xr:uid="{981477AC-9336-4AC5-9362-14891415ACEA}"/>
    <cellStyle name="40% - Accent1 2 4 2 2 3 2 2" xfId="1440" xr:uid="{C30E6AAC-E8FB-46FC-955B-BCD6C1744AC1}"/>
    <cellStyle name="40% - Accent1 2 4 2 2 3 3" xfId="1441" xr:uid="{F074B681-FE72-4A3B-B38B-EB6151E485F0}"/>
    <cellStyle name="40% - Accent1 2 4 2 2 4" xfId="1442" xr:uid="{9B381315-3C37-4341-A81B-A91935C243D0}"/>
    <cellStyle name="40% - Accent1 2 4 2 2 4 2" xfId="1443" xr:uid="{A975D0C4-ACAF-439D-A820-1182E66C0775}"/>
    <cellStyle name="40% - Accent1 2 4 2 2 5" xfId="1444" xr:uid="{8CC4605B-879E-4B9E-8481-C1E96D958241}"/>
    <cellStyle name="40% - Accent1 2 4 2 2 5 2" xfId="1445" xr:uid="{CB8F5DBB-AF51-4BF5-A906-43B014CA1EA5}"/>
    <cellStyle name="40% - Accent1 2 4 2 2 6" xfId="1446" xr:uid="{9304BD4C-0C53-4699-B8C3-61AA7571F03B}"/>
    <cellStyle name="40% - Accent1 2 4 2 3" xfId="1447" xr:uid="{AA6B7DD1-B3F3-496F-8625-D5FD56B390F7}"/>
    <cellStyle name="40% - Accent1 2 4 2 3 2" xfId="1448" xr:uid="{D7B654E2-5E3C-4E2A-8325-DFF31613340C}"/>
    <cellStyle name="40% - Accent1 2 4 2 3 2 2" xfId="1449" xr:uid="{9553C5DF-7F90-4BCA-90A5-E75622343880}"/>
    <cellStyle name="40% - Accent1 2 4 2 3 2 2 2" xfId="1450" xr:uid="{8F2AD01D-E26F-454B-982B-FEF3446CF797}"/>
    <cellStyle name="40% - Accent1 2 4 2 3 2 3" xfId="1451" xr:uid="{CDC1C4CA-1C12-4FFE-8F77-EC6687EF6E13}"/>
    <cellStyle name="40% - Accent1 2 4 2 3 3" xfId="1452" xr:uid="{5D3C08DF-D29C-4153-B7AA-855ADD84319B}"/>
    <cellStyle name="40% - Accent1 2 4 2 3 3 2" xfId="1453" xr:uid="{27C3431E-3D99-4C7C-866D-3C3A580B490E}"/>
    <cellStyle name="40% - Accent1 2 4 2 3 4" xfId="1454" xr:uid="{8C3EE5CE-A706-41CF-91D0-ED1381BCE270}"/>
    <cellStyle name="40% - Accent1 2 4 2 3 4 2" xfId="1455" xr:uid="{FD0BEE58-ABFF-408E-BD7A-2882A469CD67}"/>
    <cellStyle name="40% - Accent1 2 4 2 3 5" xfId="1456" xr:uid="{0804B07E-7B1E-4F8E-873B-2FC19F7D1105}"/>
    <cellStyle name="40% - Accent1 2 4 2 4" xfId="1457" xr:uid="{0A956434-FA7A-4BD0-BE2A-A68805D62C51}"/>
    <cellStyle name="40% - Accent1 2 4 2 4 2" xfId="1458" xr:uid="{AE45C3CA-E1A7-4915-BAE4-D97E06918931}"/>
    <cellStyle name="40% - Accent1 2 4 2 4 2 2" xfId="1459" xr:uid="{B5BF57F3-39B3-4A53-B0FF-16267D5D73CC}"/>
    <cellStyle name="40% - Accent1 2 4 2 4 3" xfId="1460" xr:uid="{CD708C85-677A-4155-8476-84EBFDF66111}"/>
    <cellStyle name="40% - Accent1 2 4 2 5" xfId="1461" xr:uid="{A33ADC96-3ED8-4ADB-9433-69F6F7E76D00}"/>
    <cellStyle name="40% - Accent1 2 4 2 5 2" xfId="1462" xr:uid="{D6438B70-0F8F-4E4F-8EE8-A1A21C16929E}"/>
    <cellStyle name="40% - Accent1 2 4 2 6" xfId="1463" xr:uid="{81D8423B-1CBE-42D6-99FA-77FE0D8585F5}"/>
    <cellStyle name="40% - Accent1 2 4 2 6 2" xfId="1464" xr:uid="{E6DD286C-C283-4076-9C5F-64F3FD53B9B8}"/>
    <cellStyle name="40% - Accent1 2 4 2 7" xfId="1465" xr:uid="{D6DB1AEF-47C7-4775-9642-48615ED45E13}"/>
    <cellStyle name="40% - Accent1 2 4 3" xfId="1466" xr:uid="{B9622B51-8484-4CED-B32F-5962A14E9516}"/>
    <cellStyle name="40% - Accent1 2 4 3 2" xfId="1467" xr:uid="{6B8C9441-F540-41AB-BAAA-D460407955DA}"/>
    <cellStyle name="40% - Accent1 2 4 3 2 2" xfId="1468" xr:uid="{53716CAE-E34F-44BD-9441-4351733CA94D}"/>
    <cellStyle name="40% - Accent1 2 4 3 2 2 2" xfId="1469" xr:uid="{32AE1CB9-13D2-43B3-B664-5CBC365023AF}"/>
    <cellStyle name="40% - Accent1 2 4 3 2 2 2 2" xfId="1470" xr:uid="{E7DFBCD8-5F75-4B12-B33E-9FA36CBA248C}"/>
    <cellStyle name="40% - Accent1 2 4 3 2 2 2 2 2" xfId="1471" xr:uid="{8112012F-4C4A-45B2-BA6A-8E8AEB3A6F83}"/>
    <cellStyle name="40% - Accent1 2 4 3 2 2 2 3" xfId="1472" xr:uid="{207A63BA-72D0-4478-952C-A416A2B863C5}"/>
    <cellStyle name="40% - Accent1 2 4 3 2 2 3" xfId="1473" xr:uid="{2BC897CC-0E27-48D4-BFCA-B8AF57719C02}"/>
    <cellStyle name="40% - Accent1 2 4 3 2 2 3 2" xfId="1474" xr:uid="{271CD0DF-17C8-4448-8FA1-293E00022BC1}"/>
    <cellStyle name="40% - Accent1 2 4 3 2 2 4" xfId="1475" xr:uid="{26D42D2A-9B73-4963-B3AD-807B31338B55}"/>
    <cellStyle name="40% - Accent1 2 4 3 2 2 4 2" xfId="1476" xr:uid="{5E42DA47-6243-44D7-A26F-FFB345298B3A}"/>
    <cellStyle name="40% - Accent1 2 4 3 2 2 5" xfId="1477" xr:uid="{0F69A518-9691-42B4-846A-BB2A5D402CD1}"/>
    <cellStyle name="40% - Accent1 2 4 3 2 3" xfId="1478" xr:uid="{B490FEDB-E083-4A94-83BC-1832530C50A8}"/>
    <cellStyle name="40% - Accent1 2 4 3 2 3 2" xfId="1479" xr:uid="{EEE24B66-49FE-48CB-9339-4AC4B34DAA9E}"/>
    <cellStyle name="40% - Accent1 2 4 3 2 3 2 2" xfId="1480" xr:uid="{400DFBD9-5744-4C72-A5CC-9D1C8C2C557E}"/>
    <cellStyle name="40% - Accent1 2 4 3 2 3 3" xfId="1481" xr:uid="{4037C158-A517-4D5B-8801-8BAC14E53C5C}"/>
    <cellStyle name="40% - Accent1 2 4 3 2 4" xfId="1482" xr:uid="{B7B9205A-3B53-49A3-93AE-9D658111ECF4}"/>
    <cellStyle name="40% - Accent1 2 4 3 2 4 2" xfId="1483" xr:uid="{1048369C-3D73-4C88-B68C-525C955AE54C}"/>
    <cellStyle name="40% - Accent1 2 4 3 2 5" xfId="1484" xr:uid="{50998ECC-528F-4198-A96E-CF17FB92DE01}"/>
    <cellStyle name="40% - Accent1 2 4 3 2 5 2" xfId="1485" xr:uid="{F7B83C20-5866-4350-8256-3EC243D5EACC}"/>
    <cellStyle name="40% - Accent1 2 4 3 2 6" xfId="1486" xr:uid="{52C36CE0-AA17-4FA3-9C65-BAF9F8539ADB}"/>
    <cellStyle name="40% - Accent1 2 4 3 3" xfId="1487" xr:uid="{867ED710-5C59-440C-937A-9D9FAB42F065}"/>
    <cellStyle name="40% - Accent1 2 4 3 3 2" xfId="1488" xr:uid="{E7C3459C-5C87-4D0F-89AA-5910E120EF0C}"/>
    <cellStyle name="40% - Accent1 2 4 3 3 2 2" xfId="1489" xr:uid="{7A0DD44C-1530-4A8D-933D-787F0CD94899}"/>
    <cellStyle name="40% - Accent1 2 4 3 3 2 2 2" xfId="1490" xr:uid="{193528C1-E7D0-4EDD-B528-95CCF7847C2C}"/>
    <cellStyle name="40% - Accent1 2 4 3 3 2 3" xfId="1491" xr:uid="{0A5C7098-366E-40F6-9A06-037FF9EFB977}"/>
    <cellStyle name="40% - Accent1 2 4 3 3 3" xfId="1492" xr:uid="{AFF4A94A-4F55-4738-ADF6-16F9C8CBA2A5}"/>
    <cellStyle name="40% - Accent1 2 4 3 3 3 2" xfId="1493" xr:uid="{A7B0D788-BCB1-431F-B840-45DA348FDBFB}"/>
    <cellStyle name="40% - Accent1 2 4 3 3 4" xfId="1494" xr:uid="{5AA3BE09-7F81-496A-BA29-DB2839F564B2}"/>
    <cellStyle name="40% - Accent1 2 4 3 3 4 2" xfId="1495" xr:uid="{7A5FD0F1-0D18-4446-A9A8-02641E388F88}"/>
    <cellStyle name="40% - Accent1 2 4 3 3 5" xfId="1496" xr:uid="{6722CD81-9CC7-4498-BE56-0AAF70B1F59C}"/>
    <cellStyle name="40% - Accent1 2 4 3 4" xfId="1497" xr:uid="{E8B9CB21-581A-4731-83B4-1D9955DCCC22}"/>
    <cellStyle name="40% - Accent1 2 4 3 4 2" xfId="1498" xr:uid="{F900733A-2E5E-4E4D-A8F0-B626FDC6F3BC}"/>
    <cellStyle name="40% - Accent1 2 4 3 4 2 2" xfId="1499" xr:uid="{094C541A-C167-4C5A-8540-F8A615B232CE}"/>
    <cellStyle name="40% - Accent1 2 4 3 4 3" xfId="1500" xr:uid="{71BBE8A0-1954-4020-A721-A69252DB5B2F}"/>
    <cellStyle name="40% - Accent1 2 4 3 5" xfId="1501" xr:uid="{93A2C239-A14C-433C-9DF1-30F832188E2A}"/>
    <cellStyle name="40% - Accent1 2 4 3 5 2" xfId="1502" xr:uid="{8953C9F8-CFBF-40DA-8700-B5FF565C9D0F}"/>
    <cellStyle name="40% - Accent1 2 4 3 6" xfId="1503" xr:uid="{98FA351B-7750-4FA7-B223-0359729DD047}"/>
    <cellStyle name="40% - Accent1 2 4 3 6 2" xfId="1504" xr:uid="{46A01121-6A86-45B8-873E-ABEB4A5477AE}"/>
    <cellStyle name="40% - Accent1 2 4 3 7" xfId="1505" xr:uid="{F5CDCC70-A329-466C-B355-5E9936228673}"/>
    <cellStyle name="40% - Accent1 2 4 4" xfId="1506" xr:uid="{E113AA66-754F-479D-8B17-A1B369293095}"/>
    <cellStyle name="40% - Accent1 2 4 4 2" xfId="1507" xr:uid="{13475333-4468-4F73-9C1F-38EB37165DD4}"/>
    <cellStyle name="40% - Accent1 2 4 4 2 2" xfId="1508" xr:uid="{6EBD5591-05D7-4A8F-95E6-5E88E655E2B1}"/>
    <cellStyle name="40% - Accent1 2 4 4 2 2 2" xfId="1509" xr:uid="{F19F7429-FD30-494B-92CB-6B7941893E23}"/>
    <cellStyle name="40% - Accent1 2 4 4 2 2 2 2" xfId="1510" xr:uid="{CEF8AE7C-6316-4AB1-872D-31C354EC5F43}"/>
    <cellStyle name="40% - Accent1 2 4 4 2 2 3" xfId="1511" xr:uid="{FAA8032D-08CD-47D7-8146-3477E02ABA45}"/>
    <cellStyle name="40% - Accent1 2 4 4 2 3" xfId="1512" xr:uid="{B8E12961-5DB1-44E2-8C38-F969CBCBC616}"/>
    <cellStyle name="40% - Accent1 2 4 4 2 3 2" xfId="1513" xr:uid="{EA5E4A03-4124-4B20-8909-58C0F2CC4612}"/>
    <cellStyle name="40% - Accent1 2 4 4 2 4" xfId="1514" xr:uid="{CCDDC8E6-C819-4DA4-9F37-A0BA41B5EB96}"/>
    <cellStyle name="40% - Accent1 2 4 4 2 4 2" xfId="1515" xr:uid="{B9EA0E7A-77A6-407A-BB1B-92A6338B1B69}"/>
    <cellStyle name="40% - Accent1 2 4 4 2 5" xfId="1516" xr:uid="{4DC785BE-7C92-429B-8795-8FEA64317508}"/>
    <cellStyle name="40% - Accent1 2 4 4 3" xfId="1517" xr:uid="{2C12EBF5-7CD8-4B2B-B1E9-5046C64FF5CB}"/>
    <cellStyle name="40% - Accent1 2 4 4 3 2" xfId="1518" xr:uid="{D67C2967-A9E2-4D59-AB25-6CFDDEA8B7F3}"/>
    <cellStyle name="40% - Accent1 2 4 4 3 2 2" xfId="1519" xr:uid="{AAC931D8-4B20-41A9-AB8C-08A0B36404B1}"/>
    <cellStyle name="40% - Accent1 2 4 4 3 3" xfId="1520" xr:uid="{25983163-AFD1-4FDA-B737-73E8B889E799}"/>
    <cellStyle name="40% - Accent1 2 4 4 4" xfId="1521" xr:uid="{8D7B9AD5-9339-4F11-8134-490F5B7E41C4}"/>
    <cellStyle name="40% - Accent1 2 4 4 4 2" xfId="1522" xr:uid="{DE757261-114D-48FE-BF39-514FA1D677F6}"/>
    <cellStyle name="40% - Accent1 2 4 4 5" xfId="1523" xr:uid="{C0DD391E-BD42-4D7B-87E8-B3363FB818B0}"/>
    <cellStyle name="40% - Accent1 2 4 4 5 2" xfId="1524" xr:uid="{90327AEA-ADE5-4D10-9B10-B889C546CF7A}"/>
    <cellStyle name="40% - Accent1 2 4 4 6" xfId="1525" xr:uid="{641BA9FE-44DA-4FAE-A0FD-3E90D624BC4F}"/>
    <cellStyle name="40% - Accent1 2 4 5" xfId="1526" xr:uid="{AA6126FD-CFC0-49D1-8302-B60DA855E645}"/>
    <cellStyle name="40% - Accent1 2 4 5 2" xfId="1527" xr:uid="{2DB8EADA-A42A-4FB3-A4BF-03457BECF6AE}"/>
    <cellStyle name="40% - Accent1 2 4 5 2 2" xfId="1528" xr:uid="{730AE0EA-C8A8-4289-98E2-4AACCE996169}"/>
    <cellStyle name="40% - Accent1 2 4 5 2 2 2" xfId="1529" xr:uid="{A964F903-3660-46EE-887B-56277B43E5D8}"/>
    <cellStyle name="40% - Accent1 2 4 5 2 3" xfId="1530" xr:uid="{D3FA264D-B998-4994-9B40-739151EE4D44}"/>
    <cellStyle name="40% - Accent1 2 4 5 3" xfId="1531" xr:uid="{5A78E205-C324-406B-A394-F970B94DC84F}"/>
    <cellStyle name="40% - Accent1 2 4 5 3 2" xfId="1532" xr:uid="{E7EF8C29-3160-44AE-9A56-AD1739B42A4F}"/>
    <cellStyle name="40% - Accent1 2 4 5 4" xfId="1533" xr:uid="{4AFE03A3-7D70-4A22-B98D-B2131A127158}"/>
    <cellStyle name="40% - Accent1 2 4 5 4 2" xfId="1534" xr:uid="{DEA8A98A-F32D-4BA6-8FE0-D8D719E1818F}"/>
    <cellStyle name="40% - Accent1 2 4 5 5" xfId="1535" xr:uid="{7DDBA05D-3126-4431-826C-C7714F46A2FA}"/>
    <cellStyle name="40% - Accent1 2 4 6" xfId="1536" xr:uid="{58DD45E2-DA0C-4671-9B75-030386CFBDCF}"/>
    <cellStyle name="40% - Accent1 2 4 6 2" xfId="1537" xr:uid="{0FF90764-84B6-4876-8D3F-E7F648CEAA13}"/>
    <cellStyle name="40% - Accent1 2 4 6 2 2" xfId="1538" xr:uid="{9B88D93F-5BFB-43FA-B1DF-FE3F8938CD77}"/>
    <cellStyle name="40% - Accent1 2 4 6 2 2 2" xfId="1539" xr:uid="{292F7696-A0E6-4FA2-B358-A931F909665C}"/>
    <cellStyle name="40% - Accent1 2 4 6 2 3" xfId="1540" xr:uid="{BD7BFA43-B3AC-486D-82C3-2F9018140949}"/>
    <cellStyle name="40% - Accent1 2 4 6 3" xfId="1541" xr:uid="{B278955B-4616-4C69-B426-6D73CCE482B5}"/>
    <cellStyle name="40% - Accent1 2 4 6 3 2" xfId="1542" xr:uid="{7E25F7E2-4FC1-4D9C-A7CC-41DEA51ABD75}"/>
    <cellStyle name="40% - Accent1 2 4 6 4" xfId="1543" xr:uid="{1A47B31F-C7A2-4F45-B824-5AEBC26515BE}"/>
    <cellStyle name="40% - Accent1 2 4 6 4 2" xfId="1544" xr:uid="{260CC531-19CC-430F-B094-99EDF96B1B56}"/>
    <cellStyle name="40% - Accent1 2 4 6 5" xfId="1545" xr:uid="{13B410EC-66F7-4F93-90CC-1F88DE17DA5E}"/>
    <cellStyle name="40% - Accent1 2 4 7" xfId="1546" xr:uid="{AB09F05C-487E-422F-9642-513023B33306}"/>
    <cellStyle name="40% - Accent1 2 4 7 2" xfId="1547" xr:uid="{3561E9E7-4CDA-44EB-87B4-735A00C32B2C}"/>
    <cellStyle name="40% - Accent1 2 4 7 2 2" xfId="1548" xr:uid="{D107B6D9-F231-4247-8A13-B8C164D991D9}"/>
    <cellStyle name="40% - Accent1 2 4 7 3" xfId="1549" xr:uid="{E9024F34-CDEA-4531-AE1C-5DB0A7D41F4A}"/>
    <cellStyle name="40% - Accent1 2 4 8" xfId="1550" xr:uid="{927ADFF2-CC97-4DF0-9329-8D440B8F0E46}"/>
    <cellStyle name="40% - Accent1 2 4 8 2" xfId="1551" xr:uid="{5DC85C30-1E43-4DB3-9F50-63B49909B6E4}"/>
    <cellStyle name="40% - Accent1 2 4 9" xfId="1552" xr:uid="{0BD43B28-9D09-4ABE-8457-24B8848EB0FB}"/>
    <cellStyle name="40% - Accent1 2 4 9 2" xfId="1553" xr:uid="{486A7CD8-33CF-454A-87B9-082F4DF66856}"/>
    <cellStyle name="40% - Accent1 2 5" xfId="1554" xr:uid="{BBFD692A-37F3-4E6A-9572-319C4E5CC5E2}"/>
    <cellStyle name="40% - Accent1 2 5 2" xfId="1555" xr:uid="{E9E66180-2C51-4CFD-9837-8E6191BFCE35}"/>
    <cellStyle name="40% - Accent1 2 5 2 2" xfId="1556" xr:uid="{1A06BB24-2A39-45F0-AC8E-C7A6F7B817A4}"/>
    <cellStyle name="40% - Accent1 2 5 2 2 2" xfId="1557" xr:uid="{11A51BA6-02D9-4AEC-88AF-BF0CBB9E2360}"/>
    <cellStyle name="40% - Accent1 2 5 2 2 2 2" xfId="1558" xr:uid="{9BA08EF7-3D6B-4419-8B50-4E93CB91B237}"/>
    <cellStyle name="40% - Accent1 2 5 2 2 2 2 2" xfId="1559" xr:uid="{10752ED8-4A9C-4F7E-9587-5CB386810C25}"/>
    <cellStyle name="40% - Accent1 2 5 2 2 2 3" xfId="1560" xr:uid="{A3D9B25E-12CF-4D48-B757-DEA2E298F459}"/>
    <cellStyle name="40% - Accent1 2 5 2 2 3" xfId="1561" xr:uid="{BB2D60F5-AD15-4772-AF36-D3D5298E32CF}"/>
    <cellStyle name="40% - Accent1 2 5 2 2 3 2" xfId="1562" xr:uid="{82452EE5-C32B-4E2C-8DA3-58B55088DCE3}"/>
    <cellStyle name="40% - Accent1 2 5 2 2 4" xfId="1563" xr:uid="{42DEA80C-83B2-4658-8BAC-2C4AE2E6A511}"/>
    <cellStyle name="40% - Accent1 2 5 2 2 4 2" xfId="1564" xr:uid="{8C58CCE8-6616-476D-9DAB-B395D97E1017}"/>
    <cellStyle name="40% - Accent1 2 5 2 2 5" xfId="1565" xr:uid="{28A6C74C-BFD0-4AE6-9931-EFCF244D8758}"/>
    <cellStyle name="40% - Accent1 2 5 2 3" xfId="1566" xr:uid="{69BEC33A-8255-44DC-B476-0F13DA22D832}"/>
    <cellStyle name="40% - Accent1 2 5 2 3 2" xfId="1567" xr:uid="{23711A6E-1BE8-462A-9A36-3CCE99D10BB1}"/>
    <cellStyle name="40% - Accent1 2 5 2 3 2 2" xfId="1568" xr:uid="{2A96BDCC-816A-4FA4-AB93-956A6D0DE9AB}"/>
    <cellStyle name="40% - Accent1 2 5 2 3 3" xfId="1569" xr:uid="{ED1FE682-C204-4E41-95B8-B1E02065ACE0}"/>
    <cellStyle name="40% - Accent1 2 5 2 4" xfId="1570" xr:uid="{D22C57F0-5C60-4C58-AF9D-75DE0B1D6F9F}"/>
    <cellStyle name="40% - Accent1 2 5 2 4 2" xfId="1571" xr:uid="{B4ED39DD-9DF8-40E5-BAD7-CA082F2A1C63}"/>
    <cellStyle name="40% - Accent1 2 5 2 5" xfId="1572" xr:uid="{430DC57B-1B59-4034-900A-65ACC8CBA11F}"/>
    <cellStyle name="40% - Accent1 2 5 2 5 2" xfId="1573" xr:uid="{A44FE783-9487-47BE-9818-71A144E71A8D}"/>
    <cellStyle name="40% - Accent1 2 5 2 6" xfId="1574" xr:uid="{3CF1F5C9-96E0-4CBE-A20C-337138FD8F12}"/>
    <cellStyle name="40% - Accent1 2 5 3" xfId="1575" xr:uid="{0D89BF53-4EDE-4606-AB00-A605C2F6A751}"/>
    <cellStyle name="40% - Accent1 2 5 3 2" xfId="1576" xr:uid="{B8CE85DF-8642-400A-8E24-A68364632BFB}"/>
    <cellStyle name="40% - Accent1 2 5 3 2 2" xfId="1577" xr:uid="{B8147662-DA53-4218-9C1A-5AA090EDB826}"/>
    <cellStyle name="40% - Accent1 2 5 3 2 2 2" xfId="1578" xr:uid="{EC6F67CD-95F9-45B1-BC70-0227635023CA}"/>
    <cellStyle name="40% - Accent1 2 5 3 2 3" xfId="1579" xr:uid="{AB9F63BC-A5E7-464A-B729-6D92CAAA84E3}"/>
    <cellStyle name="40% - Accent1 2 5 3 3" xfId="1580" xr:uid="{9611BE31-7BC9-47D2-A959-3E814F67B6B0}"/>
    <cellStyle name="40% - Accent1 2 5 3 3 2" xfId="1581" xr:uid="{DEA7A54D-B383-451E-B442-3587F8E1D2D5}"/>
    <cellStyle name="40% - Accent1 2 5 3 4" xfId="1582" xr:uid="{40A2ED95-CC1F-43BC-A145-F57A646CA2DD}"/>
    <cellStyle name="40% - Accent1 2 5 3 4 2" xfId="1583" xr:uid="{A51436ED-00C2-4EBC-976A-63F22879D13C}"/>
    <cellStyle name="40% - Accent1 2 5 3 5" xfId="1584" xr:uid="{BBA35A1F-15BE-45F6-9765-EEFCA6D5BFA3}"/>
    <cellStyle name="40% - Accent1 2 5 4" xfId="1585" xr:uid="{D215EE21-757D-4E09-BCAA-A17F80A99955}"/>
    <cellStyle name="40% - Accent1 2 5 4 2" xfId="1586" xr:uid="{2151BAAC-BC71-47C2-A190-DEA877915800}"/>
    <cellStyle name="40% - Accent1 2 5 4 2 2" xfId="1587" xr:uid="{E852718D-B0AF-4FAB-9537-ED629A4AF7BE}"/>
    <cellStyle name="40% - Accent1 2 5 4 2 2 2" xfId="1588" xr:uid="{A993B9C1-AC20-480A-BC29-DC42FC06C43A}"/>
    <cellStyle name="40% - Accent1 2 5 4 2 3" xfId="1589" xr:uid="{68695F57-6F43-4F71-ACB4-AC40ACE1F0E5}"/>
    <cellStyle name="40% - Accent1 2 5 4 3" xfId="1590" xr:uid="{7553AAA7-7F08-43B0-B281-830C9501D85B}"/>
    <cellStyle name="40% - Accent1 2 5 4 3 2" xfId="1591" xr:uid="{0B7370A3-2F58-4B82-8875-63DC680D9B4B}"/>
    <cellStyle name="40% - Accent1 2 5 4 4" xfId="1592" xr:uid="{FBB5DCF6-18B0-4174-9817-72E3DB53A22E}"/>
    <cellStyle name="40% - Accent1 2 5 4 4 2" xfId="1593" xr:uid="{66278132-C57C-4FE9-B404-4411683F8627}"/>
    <cellStyle name="40% - Accent1 2 5 4 5" xfId="1594" xr:uid="{D64AB2FA-58E3-4C01-A2F0-5F83D1E427D0}"/>
    <cellStyle name="40% - Accent1 2 5 5" xfId="1595" xr:uid="{9DBD7A10-FE3F-4571-8F0F-88015F734772}"/>
    <cellStyle name="40% - Accent1 2 5 5 2" xfId="1596" xr:uid="{0B5CD2FD-6DA5-4FA0-866E-9C0E0A7FDC18}"/>
    <cellStyle name="40% - Accent1 2 5 5 2 2" xfId="1597" xr:uid="{BB5E279B-E48B-48B5-AE13-318CA069B719}"/>
    <cellStyle name="40% - Accent1 2 5 5 3" xfId="1598" xr:uid="{B255C5F6-5C87-4540-B6CA-5EFCFB2F5416}"/>
    <cellStyle name="40% - Accent1 2 5 6" xfId="1599" xr:uid="{37DBA447-FD6C-448F-B4D6-5407E57F2239}"/>
    <cellStyle name="40% - Accent1 2 5 6 2" xfId="1600" xr:uid="{6B67B6BC-A978-46F6-832D-690298D00DCE}"/>
    <cellStyle name="40% - Accent1 2 5 7" xfId="1601" xr:uid="{979A087A-C2E6-4A72-8D01-160E6AE22585}"/>
    <cellStyle name="40% - Accent1 2 5 7 2" xfId="1602" xr:uid="{E7CB0031-392D-447A-97AA-271359D1859B}"/>
    <cellStyle name="40% - Accent1 2 5 8" xfId="1603" xr:uid="{5578A485-AB5E-4906-97F0-048C3D922AE3}"/>
    <cellStyle name="40% - Accent1 2 6" xfId="1604" xr:uid="{393F8ED4-E668-4D69-AE38-00689247259E}"/>
    <cellStyle name="40% - Accent1 2 6 2" xfId="1605" xr:uid="{DAADF33B-C1DD-4B76-A9D6-A83851DAAB04}"/>
    <cellStyle name="40% - Accent1 2 6 2 2" xfId="1606" xr:uid="{A85EF49B-DF86-4A56-926A-2E637AB4CD56}"/>
    <cellStyle name="40% - Accent1 2 6 2 2 2" xfId="1607" xr:uid="{507F173B-76E4-4A64-87FD-88B94FA47636}"/>
    <cellStyle name="40% - Accent1 2 6 2 2 2 2" xfId="1608" xr:uid="{03297BCA-D514-4541-A7CF-AA3CE965D165}"/>
    <cellStyle name="40% - Accent1 2 6 2 2 2 2 2" xfId="1609" xr:uid="{23FA8654-33E8-4BAE-BEDD-50A631D30C8D}"/>
    <cellStyle name="40% - Accent1 2 6 2 2 2 3" xfId="1610" xr:uid="{946D291B-CC24-4767-9F8E-93A864266004}"/>
    <cellStyle name="40% - Accent1 2 6 2 2 3" xfId="1611" xr:uid="{9D540BFB-F694-47F3-A082-483FF0703E81}"/>
    <cellStyle name="40% - Accent1 2 6 2 2 3 2" xfId="1612" xr:uid="{73C3B442-D63C-44A7-922B-C8A3ADDDA764}"/>
    <cellStyle name="40% - Accent1 2 6 2 2 4" xfId="1613" xr:uid="{77968075-A332-47DD-BCFA-A095CB6AE61D}"/>
    <cellStyle name="40% - Accent1 2 6 2 2 4 2" xfId="1614" xr:uid="{7CDFC034-A064-4F52-9F2F-27F08CD32AF1}"/>
    <cellStyle name="40% - Accent1 2 6 2 2 5" xfId="1615" xr:uid="{904C9C91-5C20-4C33-9491-4190EC4D3FD7}"/>
    <cellStyle name="40% - Accent1 2 6 2 3" xfId="1616" xr:uid="{0E57BA8C-3BC4-4979-9323-34B11474ADA8}"/>
    <cellStyle name="40% - Accent1 2 6 2 3 2" xfId="1617" xr:uid="{5C922303-A63B-4192-9AB6-2686EADCE032}"/>
    <cellStyle name="40% - Accent1 2 6 2 3 2 2" xfId="1618" xr:uid="{39095A38-B9CE-4D7A-BC56-AE6422A259EF}"/>
    <cellStyle name="40% - Accent1 2 6 2 3 3" xfId="1619" xr:uid="{13B13FDF-96DE-4061-9997-E0C02964E418}"/>
    <cellStyle name="40% - Accent1 2 6 2 4" xfId="1620" xr:uid="{2ED282B1-2ADD-4757-B733-AD57977EDB7F}"/>
    <cellStyle name="40% - Accent1 2 6 2 4 2" xfId="1621" xr:uid="{B833F0CA-4A0A-4578-A531-5C3EED5F101F}"/>
    <cellStyle name="40% - Accent1 2 6 2 5" xfId="1622" xr:uid="{582F3761-8F1A-47DD-8D6F-3D5154758AEB}"/>
    <cellStyle name="40% - Accent1 2 6 2 5 2" xfId="1623" xr:uid="{1DB702DD-3D05-415C-9192-D5637E58C9C9}"/>
    <cellStyle name="40% - Accent1 2 6 2 6" xfId="1624" xr:uid="{A6BDEC8C-36B5-409D-96CE-8B3B98645DCA}"/>
    <cellStyle name="40% - Accent1 2 6 3" xfId="1625" xr:uid="{93ED6F79-EFF4-44B4-9A59-4BFB3CF8BEC2}"/>
    <cellStyle name="40% - Accent1 2 6 3 2" xfId="1626" xr:uid="{C4FD2136-BA58-40CB-9A64-782C7A87ED10}"/>
    <cellStyle name="40% - Accent1 2 6 3 2 2" xfId="1627" xr:uid="{762A8FC0-7D3E-423A-9FEE-6351DF0A0435}"/>
    <cellStyle name="40% - Accent1 2 6 3 2 2 2" xfId="1628" xr:uid="{962CFACF-D191-49C1-8ECC-1E9CBB1906B5}"/>
    <cellStyle name="40% - Accent1 2 6 3 2 3" xfId="1629" xr:uid="{CCF2E16D-5E87-45B2-A994-771492398095}"/>
    <cellStyle name="40% - Accent1 2 6 3 3" xfId="1630" xr:uid="{777F6C45-6717-4919-A178-F3B3EB7B81D1}"/>
    <cellStyle name="40% - Accent1 2 6 3 3 2" xfId="1631" xr:uid="{E5B298CF-3680-46AE-BF71-104FAF885096}"/>
    <cellStyle name="40% - Accent1 2 6 3 4" xfId="1632" xr:uid="{454AC044-FE1F-442C-8449-19B56F9C6866}"/>
    <cellStyle name="40% - Accent1 2 6 3 4 2" xfId="1633" xr:uid="{C57EC600-A17F-4199-BFBF-8307572EC3D3}"/>
    <cellStyle name="40% - Accent1 2 6 3 5" xfId="1634" xr:uid="{890B3F57-F6FF-47AC-9E50-07F0F347D480}"/>
    <cellStyle name="40% - Accent1 2 6 4" xfId="1635" xr:uid="{4FBDA0D1-95B3-4211-B70D-D3776E7DFE1D}"/>
    <cellStyle name="40% - Accent1 2 6 4 2" xfId="1636" xr:uid="{50697CAA-0328-4B43-AC91-A81327A6E254}"/>
    <cellStyle name="40% - Accent1 2 6 4 2 2" xfId="1637" xr:uid="{7E1E00B5-F1BB-4CB2-93A9-1F2173D858A4}"/>
    <cellStyle name="40% - Accent1 2 6 4 3" xfId="1638" xr:uid="{3F323CB5-BEFB-4868-AF0A-6EAC07AB3EFA}"/>
    <cellStyle name="40% - Accent1 2 6 5" xfId="1639" xr:uid="{9CD52BE1-F3B9-4187-9958-909CF827C2E7}"/>
    <cellStyle name="40% - Accent1 2 6 5 2" xfId="1640" xr:uid="{A282B1EE-2B63-4B1F-9B6E-A51105380B03}"/>
    <cellStyle name="40% - Accent1 2 6 6" xfId="1641" xr:uid="{5CF65853-13EE-48A6-8D90-9243C01511BE}"/>
    <cellStyle name="40% - Accent1 2 6 6 2" xfId="1642" xr:uid="{7EFCC6A9-E4B5-47F9-94CB-A1E70008DB38}"/>
    <cellStyle name="40% - Accent1 2 6 7" xfId="1643" xr:uid="{B9BA1D4D-776F-40F2-8BAC-24EFE58D2363}"/>
    <cellStyle name="40% - Accent1 2 7" xfId="1644" xr:uid="{08B75F4F-4DA6-415B-80EF-A5DE0177A11E}"/>
    <cellStyle name="40% - Accent1 2 7 2" xfId="1645" xr:uid="{4B638E25-BA10-47A9-B033-1B729BD661AF}"/>
    <cellStyle name="40% - Accent1 2 7 2 2" xfId="1646" xr:uid="{DC9BBE66-CAC1-4ED9-A2A1-B07086B9552E}"/>
    <cellStyle name="40% - Accent1 2 7 2 2 2" xfId="1647" xr:uid="{3BFB6374-CB50-42C1-AEE4-DF97697AD53C}"/>
    <cellStyle name="40% - Accent1 2 7 2 2 2 2" xfId="1648" xr:uid="{0E3546C0-ED79-48FA-A4F9-B61379D5088F}"/>
    <cellStyle name="40% - Accent1 2 7 2 2 2 2 2" xfId="1649" xr:uid="{C85180A5-CB90-402F-8E99-FF2BC3FEABCD}"/>
    <cellStyle name="40% - Accent1 2 7 2 2 2 3" xfId="1650" xr:uid="{9A6A5884-573F-419D-A266-8427250D0934}"/>
    <cellStyle name="40% - Accent1 2 7 2 2 3" xfId="1651" xr:uid="{6E2FA509-AB8A-45D0-AEBB-9DD9B70027E4}"/>
    <cellStyle name="40% - Accent1 2 7 2 2 3 2" xfId="1652" xr:uid="{0A27E984-88CF-4C4D-B3FE-0318B516C611}"/>
    <cellStyle name="40% - Accent1 2 7 2 2 4" xfId="1653" xr:uid="{64EC00D6-1DA5-4173-A0B3-EB320B0DDBA5}"/>
    <cellStyle name="40% - Accent1 2 7 2 2 4 2" xfId="1654" xr:uid="{DA257FFF-2AE3-475F-A38F-74CADBA8B2C1}"/>
    <cellStyle name="40% - Accent1 2 7 2 2 5" xfId="1655" xr:uid="{B2A056C5-8D21-4A56-8C5D-BF48A7D94EF4}"/>
    <cellStyle name="40% - Accent1 2 7 2 3" xfId="1656" xr:uid="{C42A4852-52C0-40C7-A86C-904EA0226814}"/>
    <cellStyle name="40% - Accent1 2 7 2 3 2" xfId="1657" xr:uid="{CDDC0A69-CBD0-4869-B0D6-49D56683AA95}"/>
    <cellStyle name="40% - Accent1 2 7 2 3 2 2" xfId="1658" xr:uid="{C566A6F8-1D15-4538-AD6F-C406595A9635}"/>
    <cellStyle name="40% - Accent1 2 7 2 3 3" xfId="1659" xr:uid="{8E181BC8-8B8D-4A7C-9F6D-846191F1322B}"/>
    <cellStyle name="40% - Accent1 2 7 2 4" xfId="1660" xr:uid="{B183F2AF-2FAA-420E-935E-68D5FC65CF60}"/>
    <cellStyle name="40% - Accent1 2 7 2 4 2" xfId="1661" xr:uid="{ACA04DF1-E09B-4725-B507-9EDEEF51E488}"/>
    <cellStyle name="40% - Accent1 2 7 2 5" xfId="1662" xr:uid="{8F4A562D-322A-4EEF-B5ED-8720A7AF2C22}"/>
    <cellStyle name="40% - Accent1 2 7 2 5 2" xfId="1663" xr:uid="{51C4502C-C458-44FD-82B5-CC8AD0C8B122}"/>
    <cellStyle name="40% - Accent1 2 7 2 6" xfId="1664" xr:uid="{21A1A410-CDE8-4251-8816-DFC0A09D40F5}"/>
    <cellStyle name="40% - Accent1 2 7 3" xfId="1665" xr:uid="{D83BBB75-0425-4FFA-A34C-B8E8426A7DA2}"/>
    <cellStyle name="40% - Accent1 2 7 3 2" xfId="1666" xr:uid="{881C7DE9-74D1-480B-ACBD-F7DDFFD9B2D6}"/>
    <cellStyle name="40% - Accent1 2 7 3 2 2" xfId="1667" xr:uid="{1419C2AD-7505-4CD0-A711-0C28CC75FFF0}"/>
    <cellStyle name="40% - Accent1 2 7 3 2 2 2" xfId="1668" xr:uid="{99E418CB-B143-4E0B-94CF-1D5BEBDC384A}"/>
    <cellStyle name="40% - Accent1 2 7 3 2 3" xfId="1669" xr:uid="{BFB20763-E5A8-4C1D-A1DB-665A1F773793}"/>
    <cellStyle name="40% - Accent1 2 7 3 3" xfId="1670" xr:uid="{84D0FE98-19BC-4817-B6E2-A62B8D9F7A3A}"/>
    <cellStyle name="40% - Accent1 2 7 3 3 2" xfId="1671" xr:uid="{F4B8C8C9-063B-4E81-8818-A6262FD5E65C}"/>
    <cellStyle name="40% - Accent1 2 7 3 4" xfId="1672" xr:uid="{FE80E9F5-B32C-4E0D-A3E7-23AADD957D0B}"/>
    <cellStyle name="40% - Accent1 2 7 3 4 2" xfId="1673" xr:uid="{E48AFC9B-9A72-468D-8474-D6D81BD828AF}"/>
    <cellStyle name="40% - Accent1 2 7 3 5" xfId="1674" xr:uid="{D664A448-94EF-41F4-8E1D-6202992B96B3}"/>
    <cellStyle name="40% - Accent1 2 7 4" xfId="1675" xr:uid="{8719C65E-3F91-4FC5-AA3F-A213AF3843D8}"/>
    <cellStyle name="40% - Accent1 2 7 4 2" xfId="1676" xr:uid="{8F664137-83CF-48B0-A6C4-1C0DF969FF33}"/>
    <cellStyle name="40% - Accent1 2 7 4 2 2" xfId="1677" xr:uid="{68A805B0-D77F-4D9B-B3F3-0C4F03164D3B}"/>
    <cellStyle name="40% - Accent1 2 7 4 3" xfId="1678" xr:uid="{0F2B1437-DB3A-4AF4-ADB3-3A24A73E8EE0}"/>
    <cellStyle name="40% - Accent1 2 7 5" xfId="1679" xr:uid="{5127E4FB-6DAC-4920-8A8F-AB8950A37E8B}"/>
    <cellStyle name="40% - Accent1 2 7 5 2" xfId="1680" xr:uid="{FE7CDA4F-A27E-4295-B10A-A92CDE387D53}"/>
    <cellStyle name="40% - Accent1 2 7 6" xfId="1681" xr:uid="{CF50B263-636F-4C3B-9785-08CAFAEC9BA9}"/>
    <cellStyle name="40% - Accent1 2 7 6 2" xfId="1682" xr:uid="{D8F0AD0B-9E2C-4B6D-B93C-E962948249FC}"/>
    <cellStyle name="40% - Accent1 2 7 7" xfId="1683" xr:uid="{B6B3157A-6A5F-49BD-BD78-F60ED088FF58}"/>
    <cellStyle name="40% - Accent1 2 8" xfId="1684" xr:uid="{8BA00209-8051-40C2-814F-2443E58CB965}"/>
    <cellStyle name="40% - Accent1 2 8 2" xfId="1685" xr:uid="{DC0105F0-C65A-4F32-A981-90A29E8ADA11}"/>
    <cellStyle name="40% - Accent1 2 8 2 2" xfId="1686" xr:uid="{6E89B012-2869-46ED-BC2E-0C771E64C805}"/>
    <cellStyle name="40% - Accent1 2 8 2 2 2" xfId="1687" xr:uid="{2A66ABF4-F171-4FDE-96F3-FC598A35FA7B}"/>
    <cellStyle name="40% - Accent1 2 8 2 2 2 2" xfId="1688" xr:uid="{5F6E1318-4E7A-405F-8C5E-95EA668093EB}"/>
    <cellStyle name="40% - Accent1 2 8 2 2 3" xfId="1689" xr:uid="{91FB5788-7F0F-46A7-9F34-F07746F39D9F}"/>
    <cellStyle name="40% - Accent1 2 8 2 3" xfId="1690" xr:uid="{5B511E38-5608-4AC0-A6AE-6014A6A12223}"/>
    <cellStyle name="40% - Accent1 2 8 2 3 2" xfId="1691" xr:uid="{9B8C9CE7-8459-4A0E-B785-743A812189C7}"/>
    <cellStyle name="40% - Accent1 2 8 2 4" xfId="1692" xr:uid="{7CA59DA5-875E-4A3D-AA5D-78A1AD339AE9}"/>
    <cellStyle name="40% - Accent1 2 8 2 4 2" xfId="1693" xr:uid="{266C867C-D695-43E1-BEA6-8E9740F44A07}"/>
    <cellStyle name="40% - Accent1 2 8 2 5" xfId="1694" xr:uid="{607EA5C5-EFA9-473F-BD60-3860EDA39F36}"/>
    <cellStyle name="40% - Accent1 2 8 3" xfId="1695" xr:uid="{CDA40AA0-EFFB-4E71-8DC7-9B3F433EC33C}"/>
    <cellStyle name="40% - Accent1 2 8 3 2" xfId="1696" xr:uid="{E568B605-52F3-4BF7-ADD9-3E4760C40147}"/>
    <cellStyle name="40% - Accent1 2 8 3 2 2" xfId="1697" xr:uid="{6938AD9D-5107-48F0-B956-DC80205D6D74}"/>
    <cellStyle name="40% - Accent1 2 8 3 3" xfId="1698" xr:uid="{F0F6C528-8D6C-4AC6-BBA2-A868C68A16E3}"/>
    <cellStyle name="40% - Accent1 2 8 4" xfId="1699" xr:uid="{E59CB569-BF1C-4CE4-9557-49D7B31EF210}"/>
    <cellStyle name="40% - Accent1 2 8 4 2" xfId="1700" xr:uid="{97250ED4-41D8-4C89-82B6-8E7E42C4FC79}"/>
    <cellStyle name="40% - Accent1 2 8 5" xfId="1701" xr:uid="{619AB429-D693-4EDA-A1F3-0AD11B840438}"/>
    <cellStyle name="40% - Accent1 2 8 5 2" xfId="1702" xr:uid="{397D26AB-7CF7-4975-842A-FBC6EDFECB8F}"/>
    <cellStyle name="40% - Accent1 2 8 6" xfId="1703" xr:uid="{42042A4A-7C32-40DD-BD5B-CBCFCEC74A32}"/>
    <cellStyle name="40% - Accent1 2 9" xfId="1704" xr:uid="{D82D8DC1-5946-449F-B025-7E1CE315733F}"/>
    <cellStyle name="40% - Accent1 2 9 2" xfId="1705" xr:uid="{6010AD90-66D8-470F-A19C-582199FE6117}"/>
    <cellStyle name="40% - Accent1 2 9 2 2" xfId="1706" xr:uid="{2AA83480-5D1C-418F-9065-B377BD78832E}"/>
    <cellStyle name="40% - Accent1 2 9 2 2 2" xfId="1707" xr:uid="{40CC9731-6B03-48F3-8BAA-312D3613EC18}"/>
    <cellStyle name="40% - Accent1 2 9 2 3" xfId="1708" xr:uid="{09C1D014-8F8B-439E-B3A8-F18897388E55}"/>
    <cellStyle name="40% - Accent1 2 9 3" xfId="1709" xr:uid="{58DA5B2D-0359-4E44-A037-947D53924EEE}"/>
    <cellStyle name="40% - Accent1 2 9 3 2" xfId="1710" xr:uid="{9C7942AC-AC22-461E-A25D-6CDF480982DE}"/>
    <cellStyle name="40% - Accent1 2 9 4" xfId="1711" xr:uid="{09D87CAA-BCB5-4A83-A3F6-3AB2F16B524C}"/>
    <cellStyle name="40% - Accent1 2 9 4 2" xfId="1712" xr:uid="{7B5B86F6-6C4A-49FA-9401-AF813FB872E5}"/>
    <cellStyle name="40% - Accent1 2 9 5" xfId="1713" xr:uid="{3F3072BB-6236-41B0-8BA5-0CB79D2E009C}"/>
    <cellStyle name="40% - Accent1 3" xfId="269" xr:uid="{920E2A3D-0A46-4F1E-8C06-A26D3A5BFF47}"/>
    <cellStyle name="40% - Accent1 3 10" xfId="1714" xr:uid="{C0A00ABB-6D24-4D92-8350-71857EFB7DBC}"/>
    <cellStyle name="40% - Accent1 3 10 2" xfId="1715" xr:uid="{4818C4CA-9596-4704-93A5-39888B705D5F}"/>
    <cellStyle name="40% - Accent1 3 10 2 2" xfId="1716" xr:uid="{D2B811AC-E1B5-4798-985D-A2429E7A6398}"/>
    <cellStyle name="40% - Accent1 3 10 3" xfId="1717" xr:uid="{BA8337A3-BBCD-494E-9379-6893B068E355}"/>
    <cellStyle name="40% - Accent1 3 11" xfId="1718" xr:uid="{12822627-95EB-438B-ABDA-85A690705344}"/>
    <cellStyle name="40% - Accent1 3 11 2" xfId="1719" xr:uid="{187741EF-0B74-4A31-B888-AE7419B5EEAC}"/>
    <cellStyle name="40% - Accent1 3 11 2 2" xfId="1720" xr:uid="{AB84D735-EC12-4946-A5CC-9F1CA2CC88D8}"/>
    <cellStyle name="40% - Accent1 3 11 3" xfId="1721" xr:uid="{86ABB166-52B0-4995-B59D-212C8E79F1FF}"/>
    <cellStyle name="40% - Accent1 3 12" xfId="1722" xr:uid="{B74A8420-9E60-49F8-A087-5593FBC8E798}"/>
    <cellStyle name="40% - Accent1 3 12 2" xfId="1723" xr:uid="{98C76FCF-DBA4-405A-A86F-9083F44C96B6}"/>
    <cellStyle name="40% - Accent1 3 13" xfId="1724" xr:uid="{4BD0FFF6-A4ED-4570-A537-6EFB0FBD68AB}"/>
    <cellStyle name="40% - Accent1 3 14" xfId="1725" xr:uid="{E873DCF6-1EBD-4AD7-8025-123DE4013746}"/>
    <cellStyle name="40% - Accent1 3 14 2" xfId="1726" xr:uid="{C8BF13DF-4471-46C0-9CB5-36412896C1E8}"/>
    <cellStyle name="40% - Accent1 3 15" xfId="1727" xr:uid="{E8148051-5E32-4FA7-AF98-CE2196DB10C7}"/>
    <cellStyle name="40% - Accent1 3 2" xfId="1728" xr:uid="{0ACD2B40-DEF1-4A15-8762-F69B83E5381A}"/>
    <cellStyle name="40% - Accent1 3 2 10" xfId="1729" xr:uid="{43B6AEAA-A9CA-4C15-B24E-62925E765F94}"/>
    <cellStyle name="40% - Accent1 3 2 10 2" xfId="1730" xr:uid="{62D3E826-F3DE-41CC-ADD2-65C590C9690B}"/>
    <cellStyle name="40% - Accent1 3 2 11" xfId="1731" xr:uid="{74958F97-ED3E-4027-99AE-51859A6C95EA}"/>
    <cellStyle name="40% - Accent1 3 2 2" xfId="1732" xr:uid="{9DB130BE-4B6D-4EFD-8C34-36FD179B2D0B}"/>
    <cellStyle name="40% - Accent1 3 2 2 10" xfId="1733" xr:uid="{5CED03AF-E94F-41B8-8A5C-B3B7EC13F887}"/>
    <cellStyle name="40% - Accent1 3 2 2 2" xfId="1734" xr:uid="{15F9B353-F6B1-41B1-9CD1-A3A2C54C8BF5}"/>
    <cellStyle name="40% - Accent1 3 2 2 2 2" xfId="1735" xr:uid="{C0B73981-3B81-4642-B963-FB17BC0CF9F7}"/>
    <cellStyle name="40% - Accent1 3 2 2 2 2 2" xfId="1736" xr:uid="{982A7D76-FEBE-4294-A174-19BA4F816B95}"/>
    <cellStyle name="40% - Accent1 3 2 2 2 2 2 2" xfId="1737" xr:uid="{FB83E217-2522-4F70-B0B3-63F6D79622B3}"/>
    <cellStyle name="40% - Accent1 3 2 2 2 2 2 2 2" xfId="1738" xr:uid="{AB9E4D2B-62C5-4166-8C6B-7E362DAB7A66}"/>
    <cellStyle name="40% - Accent1 3 2 2 2 2 2 2 2 2" xfId="1739" xr:uid="{27BCA3D4-C61F-4F8E-82D3-749BE8F3952A}"/>
    <cellStyle name="40% - Accent1 3 2 2 2 2 2 2 3" xfId="1740" xr:uid="{B271444E-9050-4B00-8497-5D3D241048D4}"/>
    <cellStyle name="40% - Accent1 3 2 2 2 2 2 3" xfId="1741" xr:uid="{786AAECB-E5B6-44BC-BF7C-C2BC5F130308}"/>
    <cellStyle name="40% - Accent1 3 2 2 2 2 2 3 2" xfId="1742" xr:uid="{F0AEE2D8-1867-44DD-BDD0-E6E6AFDECF80}"/>
    <cellStyle name="40% - Accent1 3 2 2 2 2 2 4" xfId="1743" xr:uid="{5596A114-CAAE-417A-B471-E9283F3728DA}"/>
    <cellStyle name="40% - Accent1 3 2 2 2 2 2 4 2" xfId="1744" xr:uid="{C6FD24C0-481E-4A94-A87F-B0A38B7C2FFB}"/>
    <cellStyle name="40% - Accent1 3 2 2 2 2 2 5" xfId="1745" xr:uid="{14ECEBCF-049A-4DF9-8905-713623014E85}"/>
    <cellStyle name="40% - Accent1 3 2 2 2 2 3" xfId="1746" xr:uid="{A20D5857-457F-458B-B5E9-874AB9B8284B}"/>
    <cellStyle name="40% - Accent1 3 2 2 2 2 3 2" xfId="1747" xr:uid="{F7F5D7F1-0758-43BD-816D-B10EEC819F98}"/>
    <cellStyle name="40% - Accent1 3 2 2 2 2 3 2 2" xfId="1748" xr:uid="{F4D73771-8995-4478-A4C2-39C91EC6FFC7}"/>
    <cellStyle name="40% - Accent1 3 2 2 2 2 3 3" xfId="1749" xr:uid="{2B6069C5-4B19-4953-B466-D21D88EEAC80}"/>
    <cellStyle name="40% - Accent1 3 2 2 2 2 4" xfId="1750" xr:uid="{9BEC2A56-452C-4CC4-BE7A-02533A567F9F}"/>
    <cellStyle name="40% - Accent1 3 2 2 2 2 4 2" xfId="1751" xr:uid="{C498E26A-2159-43AA-92A4-A80999902517}"/>
    <cellStyle name="40% - Accent1 3 2 2 2 2 5" xfId="1752" xr:uid="{019FF611-5B06-439A-A4FE-9052A80DDFA6}"/>
    <cellStyle name="40% - Accent1 3 2 2 2 2 5 2" xfId="1753" xr:uid="{5206BAAD-9810-4BE3-9DE5-F78658177C3B}"/>
    <cellStyle name="40% - Accent1 3 2 2 2 2 6" xfId="1754" xr:uid="{5DE3CA05-548D-43F7-A05E-EFC8068393CB}"/>
    <cellStyle name="40% - Accent1 3 2 2 2 3" xfId="1755" xr:uid="{AC3E81B1-45D6-4EA0-BEE7-789285A81CF3}"/>
    <cellStyle name="40% - Accent1 3 2 2 2 3 2" xfId="1756" xr:uid="{5E87860C-A7A4-419B-A089-3DEB1831269C}"/>
    <cellStyle name="40% - Accent1 3 2 2 2 3 2 2" xfId="1757" xr:uid="{1BDCBA71-9169-4F66-AA72-9379DE5430EF}"/>
    <cellStyle name="40% - Accent1 3 2 2 2 3 2 2 2" xfId="1758" xr:uid="{0A68B085-1ACC-41E5-829E-53403D647DC9}"/>
    <cellStyle name="40% - Accent1 3 2 2 2 3 2 3" xfId="1759" xr:uid="{2FBF330E-9CFB-4301-A3D1-CCE8E64E0992}"/>
    <cellStyle name="40% - Accent1 3 2 2 2 3 3" xfId="1760" xr:uid="{448E9BB9-2EC6-4D35-BCF9-2C0761553715}"/>
    <cellStyle name="40% - Accent1 3 2 2 2 3 3 2" xfId="1761" xr:uid="{A81012BA-9E2B-4855-A0EA-709BAEFA81FF}"/>
    <cellStyle name="40% - Accent1 3 2 2 2 3 4" xfId="1762" xr:uid="{48C8B85C-034A-4C35-87A7-1AE94480654C}"/>
    <cellStyle name="40% - Accent1 3 2 2 2 3 4 2" xfId="1763" xr:uid="{450AD059-CE09-44CA-8D40-A13094B07539}"/>
    <cellStyle name="40% - Accent1 3 2 2 2 3 5" xfId="1764" xr:uid="{46973A55-57DC-438E-BE25-B17A7AD8A0F7}"/>
    <cellStyle name="40% - Accent1 3 2 2 2 4" xfId="1765" xr:uid="{43198064-D92F-4668-9311-255C35710EE3}"/>
    <cellStyle name="40% - Accent1 3 2 2 2 4 2" xfId="1766" xr:uid="{9FBCA788-9492-4E67-BC23-072C5B3C31F2}"/>
    <cellStyle name="40% - Accent1 3 2 2 2 4 2 2" xfId="1767" xr:uid="{1367D142-D623-4576-83A3-48BD5D22C24E}"/>
    <cellStyle name="40% - Accent1 3 2 2 2 4 3" xfId="1768" xr:uid="{E51A9B1A-372F-47BD-AC3E-E746038627C3}"/>
    <cellStyle name="40% - Accent1 3 2 2 2 5" xfId="1769" xr:uid="{5B5C5900-1EA4-4B05-BCBC-4F16BBCBCCC9}"/>
    <cellStyle name="40% - Accent1 3 2 2 2 5 2" xfId="1770" xr:uid="{B97F4757-149D-4AB5-B2BF-FD0647D02642}"/>
    <cellStyle name="40% - Accent1 3 2 2 2 6" xfId="1771" xr:uid="{5EFE24D4-2412-4C61-9BBB-984B60192D53}"/>
    <cellStyle name="40% - Accent1 3 2 2 2 6 2" xfId="1772" xr:uid="{8EAB961C-AA40-49FA-BCB0-3D7995CB4C32}"/>
    <cellStyle name="40% - Accent1 3 2 2 2 7" xfId="1773" xr:uid="{6F7B2971-1249-435E-AAC9-B7000B3B6295}"/>
    <cellStyle name="40% - Accent1 3 2 2 3" xfId="1774" xr:uid="{9B726C8D-3A79-4E40-A1EF-CBE884CBCDE1}"/>
    <cellStyle name="40% - Accent1 3 2 2 3 2" xfId="1775" xr:uid="{414A9607-0C71-4C09-B912-2A72A0339BAC}"/>
    <cellStyle name="40% - Accent1 3 2 2 3 2 2" xfId="1776" xr:uid="{ACB55D2D-FBEC-4CD3-99B7-46C8863CF439}"/>
    <cellStyle name="40% - Accent1 3 2 2 3 2 2 2" xfId="1777" xr:uid="{20D16536-E75C-4448-A8C6-2402F13EF89B}"/>
    <cellStyle name="40% - Accent1 3 2 2 3 2 2 2 2" xfId="1778" xr:uid="{14254F14-960B-471F-B5D3-8D86A48989E1}"/>
    <cellStyle name="40% - Accent1 3 2 2 3 2 2 2 2 2" xfId="1779" xr:uid="{B2B46B55-69B4-4DC4-8F21-55A78DAFC918}"/>
    <cellStyle name="40% - Accent1 3 2 2 3 2 2 2 3" xfId="1780" xr:uid="{2A588552-55F3-453E-A0F0-A8326E83A23A}"/>
    <cellStyle name="40% - Accent1 3 2 2 3 2 2 3" xfId="1781" xr:uid="{E23ED7B9-C5A5-45D9-A055-8E0FB7B46F9D}"/>
    <cellStyle name="40% - Accent1 3 2 2 3 2 2 3 2" xfId="1782" xr:uid="{AE245A33-65ED-444D-86DE-31741000AD94}"/>
    <cellStyle name="40% - Accent1 3 2 2 3 2 2 4" xfId="1783" xr:uid="{3A1FBC9A-15A2-4CF9-BBAA-B4C2217836A8}"/>
    <cellStyle name="40% - Accent1 3 2 2 3 2 2 4 2" xfId="1784" xr:uid="{123B95FB-2074-426A-97A6-8F1F68A4F296}"/>
    <cellStyle name="40% - Accent1 3 2 2 3 2 2 5" xfId="1785" xr:uid="{7295AB61-FB6E-444F-82A0-F670BD12AD99}"/>
    <cellStyle name="40% - Accent1 3 2 2 3 2 3" xfId="1786" xr:uid="{A0EACDEC-1404-47C6-9D6B-8B1734799D7F}"/>
    <cellStyle name="40% - Accent1 3 2 2 3 2 3 2" xfId="1787" xr:uid="{C1BF2E55-5F4F-4552-8CD9-F99771EC29FC}"/>
    <cellStyle name="40% - Accent1 3 2 2 3 2 3 2 2" xfId="1788" xr:uid="{18CCD1B6-C286-46FD-A34D-B1DB72B0D41D}"/>
    <cellStyle name="40% - Accent1 3 2 2 3 2 3 3" xfId="1789" xr:uid="{75DC3DA2-4CE4-4C2F-91E7-E89E9FEE0FF5}"/>
    <cellStyle name="40% - Accent1 3 2 2 3 2 4" xfId="1790" xr:uid="{C6268483-B6A1-4BEC-9752-37F87E43BA2C}"/>
    <cellStyle name="40% - Accent1 3 2 2 3 2 4 2" xfId="1791" xr:uid="{F89C75F0-33C6-49D0-B866-EF66AAD8DAA2}"/>
    <cellStyle name="40% - Accent1 3 2 2 3 2 5" xfId="1792" xr:uid="{5D9422E5-405B-4CD6-8B27-DBE00CAC48FE}"/>
    <cellStyle name="40% - Accent1 3 2 2 3 2 5 2" xfId="1793" xr:uid="{01D1AFD4-F07D-4294-B290-3FA62A9EDA2B}"/>
    <cellStyle name="40% - Accent1 3 2 2 3 2 6" xfId="1794" xr:uid="{198EAE96-EF32-4B66-AF13-143906E302F8}"/>
    <cellStyle name="40% - Accent1 3 2 2 3 3" xfId="1795" xr:uid="{1F86CEAB-E835-4137-9F5F-E9C24F5681E0}"/>
    <cellStyle name="40% - Accent1 3 2 2 3 3 2" xfId="1796" xr:uid="{FF7B34B9-BAA2-4292-917C-B2B8595CB5D6}"/>
    <cellStyle name="40% - Accent1 3 2 2 3 3 2 2" xfId="1797" xr:uid="{DE2D9702-BB0C-4614-A32D-7A8A329F03D2}"/>
    <cellStyle name="40% - Accent1 3 2 2 3 3 2 2 2" xfId="1798" xr:uid="{ADECEEB4-1E70-45BC-862E-40BD209465C3}"/>
    <cellStyle name="40% - Accent1 3 2 2 3 3 2 3" xfId="1799" xr:uid="{07451407-7FB9-4AF6-BD87-7095C59B452E}"/>
    <cellStyle name="40% - Accent1 3 2 2 3 3 3" xfId="1800" xr:uid="{AC4A6587-64C1-4305-BA68-0FB0DE26C69B}"/>
    <cellStyle name="40% - Accent1 3 2 2 3 3 3 2" xfId="1801" xr:uid="{1D304FD4-1D16-4CBF-B11E-B29B8C36B7C1}"/>
    <cellStyle name="40% - Accent1 3 2 2 3 3 4" xfId="1802" xr:uid="{925CEBF8-B4CD-4A86-BA0B-F54663AAFC23}"/>
    <cellStyle name="40% - Accent1 3 2 2 3 3 4 2" xfId="1803" xr:uid="{60B89788-626B-472C-8215-ADA682F3E2EA}"/>
    <cellStyle name="40% - Accent1 3 2 2 3 3 5" xfId="1804" xr:uid="{1A83F3C1-880E-4820-9391-453A833DD32C}"/>
    <cellStyle name="40% - Accent1 3 2 2 3 4" xfId="1805" xr:uid="{4604DF15-7D77-4DEE-A54C-25E6A686FDFC}"/>
    <cellStyle name="40% - Accent1 3 2 2 3 4 2" xfId="1806" xr:uid="{08659F29-4F4E-4C97-8E79-903B39648CEB}"/>
    <cellStyle name="40% - Accent1 3 2 2 3 4 2 2" xfId="1807" xr:uid="{85493B6D-8298-4E41-B51F-502169824032}"/>
    <cellStyle name="40% - Accent1 3 2 2 3 4 3" xfId="1808" xr:uid="{E5C4336B-F7DB-45A9-9B86-A0AA651DE0C3}"/>
    <cellStyle name="40% - Accent1 3 2 2 3 5" xfId="1809" xr:uid="{E7E7F733-5369-420A-A9E0-D1F5EB9719E3}"/>
    <cellStyle name="40% - Accent1 3 2 2 3 5 2" xfId="1810" xr:uid="{E9C46CED-4D1E-42E7-B100-4E8EEE6AEA20}"/>
    <cellStyle name="40% - Accent1 3 2 2 3 6" xfId="1811" xr:uid="{195FB440-A0ED-4045-BBBE-127FE2BAD953}"/>
    <cellStyle name="40% - Accent1 3 2 2 3 6 2" xfId="1812" xr:uid="{7AC79520-DF48-44F2-9ADA-EE6527C6C0C6}"/>
    <cellStyle name="40% - Accent1 3 2 2 3 7" xfId="1813" xr:uid="{76EEAEB5-FEEF-47D4-A1AC-61316600E140}"/>
    <cellStyle name="40% - Accent1 3 2 2 4" xfId="1814" xr:uid="{E44C6E8D-0CC4-42E6-BC9C-4AE928C87403}"/>
    <cellStyle name="40% - Accent1 3 2 2 4 2" xfId="1815" xr:uid="{16E26F6A-CF03-410D-BDEC-DC1C945F8016}"/>
    <cellStyle name="40% - Accent1 3 2 2 4 2 2" xfId="1816" xr:uid="{F6DB964C-02BB-43C7-B6B6-80553D868A4F}"/>
    <cellStyle name="40% - Accent1 3 2 2 4 2 2 2" xfId="1817" xr:uid="{32542CC0-2A73-4C99-9FE7-A69C40491746}"/>
    <cellStyle name="40% - Accent1 3 2 2 4 2 2 2 2" xfId="1818" xr:uid="{4A8DEAF1-1E0D-46EB-94CE-00ADFE09581B}"/>
    <cellStyle name="40% - Accent1 3 2 2 4 2 2 3" xfId="1819" xr:uid="{70368114-E4CF-4007-83AB-EBFA8C83B36E}"/>
    <cellStyle name="40% - Accent1 3 2 2 4 2 3" xfId="1820" xr:uid="{D342474C-15A9-4C4B-A96A-4167893AA1C5}"/>
    <cellStyle name="40% - Accent1 3 2 2 4 2 3 2" xfId="1821" xr:uid="{18A335B8-7878-49EA-B99F-D4DE9416C144}"/>
    <cellStyle name="40% - Accent1 3 2 2 4 2 4" xfId="1822" xr:uid="{F5DE0929-8ADA-4D71-A440-E875FB9C49E9}"/>
    <cellStyle name="40% - Accent1 3 2 2 4 2 4 2" xfId="1823" xr:uid="{103043B7-B491-4237-855D-C34F6F6A1341}"/>
    <cellStyle name="40% - Accent1 3 2 2 4 2 5" xfId="1824" xr:uid="{15CE72AE-5998-470A-9AE4-7013C0C65E97}"/>
    <cellStyle name="40% - Accent1 3 2 2 4 3" xfId="1825" xr:uid="{1AFD07BA-830D-47F8-821A-5E1789704877}"/>
    <cellStyle name="40% - Accent1 3 2 2 4 3 2" xfId="1826" xr:uid="{4C168751-A786-44EC-BA36-F4CACF2CDD84}"/>
    <cellStyle name="40% - Accent1 3 2 2 4 3 2 2" xfId="1827" xr:uid="{9E138487-5367-4C82-B50B-235BE20C0E77}"/>
    <cellStyle name="40% - Accent1 3 2 2 4 3 3" xfId="1828" xr:uid="{FD699BD2-AE3C-4540-AF65-3E6FC4AB7592}"/>
    <cellStyle name="40% - Accent1 3 2 2 4 4" xfId="1829" xr:uid="{6C33E37D-B476-4814-A2CE-968AEAAC8569}"/>
    <cellStyle name="40% - Accent1 3 2 2 4 4 2" xfId="1830" xr:uid="{39AE4825-2F75-4761-8613-4E9D469C6E0D}"/>
    <cellStyle name="40% - Accent1 3 2 2 4 5" xfId="1831" xr:uid="{4F223E1E-0FD9-4FA8-BCCC-A89D79BD0218}"/>
    <cellStyle name="40% - Accent1 3 2 2 4 5 2" xfId="1832" xr:uid="{BED8E6CE-4E80-40DD-9D24-D3F330CA261F}"/>
    <cellStyle name="40% - Accent1 3 2 2 4 6" xfId="1833" xr:uid="{35594294-50F8-464E-812C-2C62171867A9}"/>
    <cellStyle name="40% - Accent1 3 2 2 5" xfId="1834" xr:uid="{4BDA9720-5F38-4653-B485-505E37177F44}"/>
    <cellStyle name="40% - Accent1 3 2 2 5 2" xfId="1835" xr:uid="{FF1A1B59-CFDC-4C4F-9CFC-29188E572CC3}"/>
    <cellStyle name="40% - Accent1 3 2 2 5 2 2" xfId="1836" xr:uid="{303852AF-BA54-462F-8930-C2A1334B8D00}"/>
    <cellStyle name="40% - Accent1 3 2 2 5 2 2 2" xfId="1837" xr:uid="{D46DF792-DC3C-49F7-A8B7-C0336287057C}"/>
    <cellStyle name="40% - Accent1 3 2 2 5 2 3" xfId="1838" xr:uid="{61B9064A-7FDE-489C-8018-39B6E887196F}"/>
    <cellStyle name="40% - Accent1 3 2 2 5 3" xfId="1839" xr:uid="{E88619D2-3D66-4A35-B799-E0765F80DF20}"/>
    <cellStyle name="40% - Accent1 3 2 2 5 3 2" xfId="1840" xr:uid="{1F41C4D1-9C4C-47B0-88B9-F1A0AC01242D}"/>
    <cellStyle name="40% - Accent1 3 2 2 5 4" xfId="1841" xr:uid="{0C96F575-76D6-4720-BE43-B0678C91BABA}"/>
    <cellStyle name="40% - Accent1 3 2 2 5 4 2" xfId="1842" xr:uid="{E4E5437C-1D8E-4CEC-84C4-69AB20CBC9FE}"/>
    <cellStyle name="40% - Accent1 3 2 2 5 5" xfId="1843" xr:uid="{5EF87E02-AF93-42D3-8A86-385A7C407851}"/>
    <cellStyle name="40% - Accent1 3 2 2 6" xfId="1844" xr:uid="{AF706C99-1BA9-49DE-882C-5EF14BCEE775}"/>
    <cellStyle name="40% - Accent1 3 2 2 6 2" xfId="1845" xr:uid="{57823A71-FAB4-4FB8-986D-6DB2313268D8}"/>
    <cellStyle name="40% - Accent1 3 2 2 6 2 2" xfId="1846" xr:uid="{B7A4D67B-1F7B-4777-83A7-FFA3AFD04595}"/>
    <cellStyle name="40% - Accent1 3 2 2 6 2 2 2" xfId="1847" xr:uid="{13DA47CD-7998-419A-837A-D1399D30A475}"/>
    <cellStyle name="40% - Accent1 3 2 2 6 2 3" xfId="1848" xr:uid="{929C0055-038C-44D8-BD65-818A80E544D4}"/>
    <cellStyle name="40% - Accent1 3 2 2 6 3" xfId="1849" xr:uid="{004B83D5-EECC-466F-AB5E-72BB31696187}"/>
    <cellStyle name="40% - Accent1 3 2 2 6 3 2" xfId="1850" xr:uid="{9A445BD9-F5BF-446F-88C2-E9A3B28E0463}"/>
    <cellStyle name="40% - Accent1 3 2 2 6 4" xfId="1851" xr:uid="{7B31F2DE-62E4-4E1C-B2A7-7D8BEC03727B}"/>
    <cellStyle name="40% - Accent1 3 2 2 6 4 2" xfId="1852" xr:uid="{5414CB75-D0B3-4EC1-9892-76EFE7EDCB9E}"/>
    <cellStyle name="40% - Accent1 3 2 2 6 5" xfId="1853" xr:uid="{61EE48C0-EDD7-4657-A8C4-7F5974F47F87}"/>
    <cellStyle name="40% - Accent1 3 2 2 7" xfId="1854" xr:uid="{FAEBA1FB-4472-4AEB-9DCD-3AC587361A13}"/>
    <cellStyle name="40% - Accent1 3 2 2 7 2" xfId="1855" xr:uid="{052EF63C-375E-42EC-BB52-7582C7B99434}"/>
    <cellStyle name="40% - Accent1 3 2 2 7 2 2" xfId="1856" xr:uid="{1E0E0334-7906-4D78-BE6E-A85A194B17EE}"/>
    <cellStyle name="40% - Accent1 3 2 2 7 3" xfId="1857" xr:uid="{4AE7E823-5288-4A70-974D-A94103199C87}"/>
    <cellStyle name="40% - Accent1 3 2 2 8" xfId="1858" xr:uid="{1476793E-0585-43E6-B5C8-99C6D6F03EBC}"/>
    <cellStyle name="40% - Accent1 3 2 2 8 2" xfId="1859" xr:uid="{4CACAC03-181B-4507-9216-527CC5180574}"/>
    <cellStyle name="40% - Accent1 3 2 2 9" xfId="1860" xr:uid="{661A6268-522B-4B43-9C9F-10FC2816190F}"/>
    <cellStyle name="40% - Accent1 3 2 2 9 2" xfId="1861" xr:uid="{4C46FBD6-4656-411D-BD2B-28A95FC8FD97}"/>
    <cellStyle name="40% - Accent1 3 2 3" xfId="1862" xr:uid="{5BD74276-B4C0-4ADC-8CB7-748F25057624}"/>
    <cellStyle name="40% - Accent1 3 2 3 2" xfId="1863" xr:uid="{31D3D42A-9D0D-4D82-9DD3-3A130D7A4E23}"/>
    <cellStyle name="40% - Accent1 3 2 3 2 2" xfId="1864" xr:uid="{5374B532-6B6E-4281-A821-796ACB40E96C}"/>
    <cellStyle name="40% - Accent1 3 2 3 2 2 2" xfId="1865" xr:uid="{37F0D76D-3CCB-4B31-A8BE-45BF9E3DD622}"/>
    <cellStyle name="40% - Accent1 3 2 3 2 2 2 2" xfId="1866" xr:uid="{F6F0C014-FADD-43C7-9915-1E2F0DE5AC1D}"/>
    <cellStyle name="40% - Accent1 3 2 3 2 2 2 2 2" xfId="1867" xr:uid="{62E5AFF3-6A6D-4F7B-973D-10A0CCC6CDF5}"/>
    <cellStyle name="40% - Accent1 3 2 3 2 2 2 3" xfId="1868" xr:uid="{8211CC15-7C7A-4326-854A-6D6B8D51ECB9}"/>
    <cellStyle name="40% - Accent1 3 2 3 2 2 3" xfId="1869" xr:uid="{5FE4949C-3584-4D96-A819-863BE4823752}"/>
    <cellStyle name="40% - Accent1 3 2 3 2 2 3 2" xfId="1870" xr:uid="{B517CF30-C777-4B9E-9CF5-D551E7DC2E35}"/>
    <cellStyle name="40% - Accent1 3 2 3 2 2 4" xfId="1871" xr:uid="{A249CF28-1C8A-4F7E-AE4A-EA7B362A283B}"/>
    <cellStyle name="40% - Accent1 3 2 3 2 2 4 2" xfId="1872" xr:uid="{C68AD307-E595-4F28-8EC3-74D147D2003F}"/>
    <cellStyle name="40% - Accent1 3 2 3 2 2 5" xfId="1873" xr:uid="{B4C8B387-61CD-4BC3-8A01-19936C1B231F}"/>
    <cellStyle name="40% - Accent1 3 2 3 2 3" xfId="1874" xr:uid="{4A7F5617-C999-40A7-A2AB-1D1EC7B88449}"/>
    <cellStyle name="40% - Accent1 3 2 3 2 3 2" xfId="1875" xr:uid="{8F440F93-C028-4C47-A152-20EDF04940CD}"/>
    <cellStyle name="40% - Accent1 3 2 3 2 3 2 2" xfId="1876" xr:uid="{8C2CAD90-9DE4-4291-823E-D36C208320DA}"/>
    <cellStyle name="40% - Accent1 3 2 3 2 3 3" xfId="1877" xr:uid="{8AD1A9E6-A45E-44C1-9BF3-A651A52DC5AB}"/>
    <cellStyle name="40% - Accent1 3 2 3 2 4" xfId="1878" xr:uid="{8185EFDA-2061-4975-B384-4F8DE60C4DA0}"/>
    <cellStyle name="40% - Accent1 3 2 3 2 4 2" xfId="1879" xr:uid="{5A63066D-6B6F-4AD9-9303-D08D668AE3E1}"/>
    <cellStyle name="40% - Accent1 3 2 3 2 5" xfId="1880" xr:uid="{55558964-6AF8-41DE-988C-673A616E92DE}"/>
    <cellStyle name="40% - Accent1 3 2 3 2 5 2" xfId="1881" xr:uid="{7EA25CA3-7C31-4253-8AA2-BB7A572444D1}"/>
    <cellStyle name="40% - Accent1 3 2 3 2 6" xfId="1882" xr:uid="{B40B606B-97B3-4D79-86E9-015046F07DE7}"/>
    <cellStyle name="40% - Accent1 3 2 3 3" xfId="1883" xr:uid="{B1A20725-F17F-4D40-80F6-384AE90A150E}"/>
    <cellStyle name="40% - Accent1 3 2 3 3 2" xfId="1884" xr:uid="{EBE49AB6-9BDE-43D3-A3E0-31B4100FFFAD}"/>
    <cellStyle name="40% - Accent1 3 2 3 3 2 2" xfId="1885" xr:uid="{A695B1A5-9125-4816-BFDE-F1DD47A9FE42}"/>
    <cellStyle name="40% - Accent1 3 2 3 3 2 2 2" xfId="1886" xr:uid="{05F96E77-37FD-40F8-BF58-AFF0F57788A9}"/>
    <cellStyle name="40% - Accent1 3 2 3 3 2 3" xfId="1887" xr:uid="{6ABBF5B8-0061-4C10-B5AD-78CF42C776CF}"/>
    <cellStyle name="40% - Accent1 3 2 3 3 3" xfId="1888" xr:uid="{C280506B-1B87-4FC7-B391-DFED4F8B62A1}"/>
    <cellStyle name="40% - Accent1 3 2 3 3 3 2" xfId="1889" xr:uid="{05274F5A-4574-409A-90DD-1864B8043F3F}"/>
    <cellStyle name="40% - Accent1 3 2 3 3 4" xfId="1890" xr:uid="{026517CB-FD01-4C6A-AB65-F3B9998CBEB4}"/>
    <cellStyle name="40% - Accent1 3 2 3 3 4 2" xfId="1891" xr:uid="{38E725C3-AE2B-4526-AE39-F19B24F0027B}"/>
    <cellStyle name="40% - Accent1 3 2 3 3 5" xfId="1892" xr:uid="{A3D980C0-CAEE-442C-A1DC-266066293D0A}"/>
    <cellStyle name="40% - Accent1 3 2 3 4" xfId="1893" xr:uid="{AA3AE051-9D77-4DC4-ADB0-D4171587E707}"/>
    <cellStyle name="40% - Accent1 3 2 3 4 2" xfId="1894" xr:uid="{F629DD01-D378-462F-AEA4-999C42D8D95E}"/>
    <cellStyle name="40% - Accent1 3 2 3 4 2 2" xfId="1895" xr:uid="{F4C1703B-DA97-4C24-9AFE-ED2381581555}"/>
    <cellStyle name="40% - Accent1 3 2 3 4 3" xfId="1896" xr:uid="{3925ACCC-828A-43AE-A030-680B542096FC}"/>
    <cellStyle name="40% - Accent1 3 2 3 5" xfId="1897" xr:uid="{7A6C47D8-FDE1-4310-8A00-002F1BB95677}"/>
    <cellStyle name="40% - Accent1 3 2 3 5 2" xfId="1898" xr:uid="{DD6615C6-79C1-4D39-BBA6-2C6D178DC867}"/>
    <cellStyle name="40% - Accent1 3 2 3 6" xfId="1899" xr:uid="{B5A6E3CC-58A4-49BD-8D19-70545A9B3765}"/>
    <cellStyle name="40% - Accent1 3 2 3 6 2" xfId="1900" xr:uid="{B0E51943-A001-4B83-9907-EBF7ADE01B20}"/>
    <cellStyle name="40% - Accent1 3 2 3 7" xfId="1901" xr:uid="{1B48BA6A-D1DD-4501-9D69-F39D047E1AEE}"/>
    <cellStyle name="40% - Accent1 3 2 4" xfId="1902" xr:uid="{1CC8D011-09F8-4DC3-9B8F-AFDDF0164A9E}"/>
    <cellStyle name="40% - Accent1 3 2 4 2" xfId="1903" xr:uid="{CC84E8E7-D56C-4B52-B9E4-0BC9F5AE88DA}"/>
    <cellStyle name="40% - Accent1 3 2 4 2 2" xfId="1904" xr:uid="{07063436-9B01-4D53-8121-679050BD0759}"/>
    <cellStyle name="40% - Accent1 3 2 4 2 2 2" xfId="1905" xr:uid="{D011529E-5388-40CF-A3AA-78A669F5F2F8}"/>
    <cellStyle name="40% - Accent1 3 2 4 2 2 2 2" xfId="1906" xr:uid="{31522083-E21B-45B6-BF1C-B77804F1A6DA}"/>
    <cellStyle name="40% - Accent1 3 2 4 2 2 2 2 2" xfId="1907" xr:uid="{4215D81C-FD83-4352-87A5-0190A2960FF7}"/>
    <cellStyle name="40% - Accent1 3 2 4 2 2 2 3" xfId="1908" xr:uid="{18C9A2C3-0256-4B01-8F86-E7580F29350B}"/>
    <cellStyle name="40% - Accent1 3 2 4 2 2 3" xfId="1909" xr:uid="{5517D984-DB2D-438A-9A00-5DA473514F85}"/>
    <cellStyle name="40% - Accent1 3 2 4 2 2 3 2" xfId="1910" xr:uid="{32579408-0CAA-4E57-86A4-E33E08B4267A}"/>
    <cellStyle name="40% - Accent1 3 2 4 2 2 4" xfId="1911" xr:uid="{987420D5-3F39-4FCA-A706-B84509F9C421}"/>
    <cellStyle name="40% - Accent1 3 2 4 2 2 4 2" xfId="1912" xr:uid="{7243F896-DD3F-438D-B4A0-C9E81CB2417A}"/>
    <cellStyle name="40% - Accent1 3 2 4 2 2 5" xfId="1913" xr:uid="{A3DE0C19-D5FC-431A-A665-877C31D1716A}"/>
    <cellStyle name="40% - Accent1 3 2 4 2 3" xfId="1914" xr:uid="{C45BD2DC-C06C-4801-986F-15BAB1D8E7B3}"/>
    <cellStyle name="40% - Accent1 3 2 4 2 3 2" xfId="1915" xr:uid="{4869455A-55BA-415C-B3AC-46DD25BE271C}"/>
    <cellStyle name="40% - Accent1 3 2 4 2 3 2 2" xfId="1916" xr:uid="{C25AF7D4-84D5-46D2-BC06-07B66863038A}"/>
    <cellStyle name="40% - Accent1 3 2 4 2 3 3" xfId="1917" xr:uid="{703B9D41-7DA9-41F6-9668-9B724F1C2D91}"/>
    <cellStyle name="40% - Accent1 3 2 4 2 4" xfId="1918" xr:uid="{5CDDFAB2-C398-4E92-AC14-9C0CAD3D3AAD}"/>
    <cellStyle name="40% - Accent1 3 2 4 2 4 2" xfId="1919" xr:uid="{DED04536-EB69-4B14-8955-C66C71D0DD43}"/>
    <cellStyle name="40% - Accent1 3 2 4 2 5" xfId="1920" xr:uid="{25C72899-89B1-436A-B7C3-14674258582C}"/>
    <cellStyle name="40% - Accent1 3 2 4 2 5 2" xfId="1921" xr:uid="{11882576-A6A5-4EE6-BD87-4D37D24A83C0}"/>
    <cellStyle name="40% - Accent1 3 2 4 2 6" xfId="1922" xr:uid="{259BA051-9DC1-4341-9C58-5C415A4627AB}"/>
    <cellStyle name="40% - Accent1 3 2 4 3" xfId="1923" xr:uid="{7F73F178-DD91-4332-BA3F-7856CD0AF3BA}"/>
    <cellStyle name="40% - Accent1 3 2 4 3 2" xfId="1924" xr:uid="{4A1E64DB-1CDD-428C-B6E1-4760E043E1ED}"/>
    <cellStyle name="40% - Accent1 3 2 4 3 2 2" xfId="1925" xr:uid="{03D8B848-DF25-44A7-86A4-5E936BA64CEC}"/>
    <cellStyle name="40% - Accent1 3 2 4 3 2 2 2" xfId="1926" xr:uid="{9BE23446-AA9C-44F2-9909-A64F1D35103E}"/>
    <cellStyle name="40% - Accent1 3 2 4 3 2 3" xfId="1927" xr:uid="{14A42775-22AC-49DE-B9AA-C64D8CD43D4A}"/>
    <cellStyle name="40% - Accent1 3 2 4 3 3" xfId="1928" xr:uid="{1CEC6389-9909-4B1C-868D-541E4FA6250B}"/>
    <cellStyle name="40% - Accent1 3 2 4 3 3 2" xfId="1929" xr:uid="{A9332BCA-B0DE-4F41-8145-B2A9B489AAB7}"/>
    <cellStyle name="40% - Accent1 3 2 4 3 4" xfId="1930" xr:uid="{ADE2B3CC-EEC2-4478-B05B-FF3945538A43}"/>
    <cellStyle name="40% - Accent1 3 2 4 3 4 2" xfId="1931" xr:uid="{3C577F65-A8A1-4F85-AD1E-469360858D14}"/>
    <cellStyle name="40% - Accent1 3 2 4 3 5" xfId="1932" xr:uid="{E924903C-A44D-463C-972B-292596A8A085}"/>
    <cellStyle name="40% - Accent1 3 2 4 4" xfId="1933" xr:uid="{53698D3C-E385-490F-8C78-FB8D7196062B}"/>
    <cellStyle name="40% - Accent1 3 2 4 4 2" xfId="1934" xr:uid="{F703FAFD-9582-4059-9268-38D8A7DBBAB2}"/>
    <cellStyle name="40% - Accent1 3 2 4 4 2 2" xfId="1935" xr:uid="{A4E2DC28-D6FA-4BAF-A959-10006A1578E8}"/>
    <cellStyle name="40% - Accent1 3 2 4 4 3" xfId="1936" xr:uid="{BA568F57-C449-4D62-A9A3-DEF46451DE05}"/>
    <cellStyle name="40% - Accent1 3 2 4 5" xfId="1937" xr:uid="{A29C7E43-2D12-4AA4-8B2B-CD48568A9999}"/>
    <cellStyle name="40% - Accent1 3 2 4 5 2" xfId="1938" xr:uid="{5A145C4F-64C7-46E1-B371-2A029BA75BE2}"/>
    <cellStyle name="40% - Accent1 3 2 4 6" xfId="1939" xr:uid="{4FCAA982-9978-4037-B841-10948BD59BE4}"/>
    <cellStyle name="40% - Accent1 3 2 4 6 2" xfId="1940" xr:uid="{E388996B-F54E-4AF5-99FF-13C880ACCCF9}"/>
    <cellStyle name="40% - Accent1 3 2 4 7" xfId="1941" xr:uid="{CC5DE2C8-D135-4F92-A0AF-DF951054D28F}"/>
    <cellStyle name="40% - Accent1 3 2 5" xfId="1942" xr:uid="{50A7AB4C-5594-4707-9AB6-A6000E00BEB9}"/>
    <cellStyle name="40% - Accent1 3 2 5 2" xfId="1943" xr:uid="{2AA64554-90D0-4059-AFD4-A0935CF4D499}"/>
    <cellStyle name="40% - Accent1 3 2 5 2 2" xfId="1944" xr:uid="{89E925B1-E2D9-4FFC-B82E-9FEC21575745}"/>
    <cellStyle name="40% - Accent1 3 2 5 2 2 2" xfId="1945" xr:uid="{56BA5C0D-FAB9-4BD8-8DDB-26D3C1CC3DEE}"/>
    <cellStyle name="40% - Accent1 3 2 5 2 2 2 2" xfId="1946" xr:uid="{BBC254E9-47BC-4453-B8CA-253181DBE7AC}"/>
    <cellStyle name="40% - Accent1 3 2 5 2 2 3" xfId="1947" xr:uid="{ADC8A51A-BCCB-473D-8283-2A7DEF3D9B7C}"/>
    <cellStyle name="40% - Accent1 3 2 5 2 3" xfId="1948" xr:uid="{0FBE0F9A-258B-452E-8143-1CD617B01EC0}"/>
    <cellStyle name="40% - Accent1 3 2 5 2 3 2" xfId="1949" xr:uid="{3BB05FBB-D3A6-4625-8143-4197E9699E4A}"/>
    <cellStyle name="40% - Accent1 3 2 5 2 4" xfId="1950" xr:uid="{D4CAA792-0D49-44D2-83C0-73DA118EAFA2}"/>
    <cellStyle name="40% - Accent1 3 2 5 2 4 2" xfId="1951" xr:uid="{1B33BCE7-E216-4633-83FF-FE12E36FC5A4}"/>
    <cellStyle name="40% - Accent1 3 2 5 2 5" xfId="1952" xr:uid="{34B6A0DB-D45A-4679-8980-34623623617E}"/>
    <cellStyle name="40% - Accent1 3 2 5 3" xfId="1953" xr:uid="{0BE78028-B225-4F0E-9573-1E5E67632556}"/>
    <cellStyle name="40% - Accent1 3 2 5 3 2" xfId="1954" xr:uid="{52CA87CE-2956-4857-9257-4FE98FD927BC}"/>
    <cellStyle name="40% - Accent1 3 2 5 3 2 2" xfId="1955" xr:uid="{1EB1AF7E-7D36-47A7-A960-0817E05EFD6B}"/>
    <cellStyle name="40% - Accent1 3 2 5 3 3" xfId="1956" xr:uid="{445C00E7-F804-4B94-865A-7D15AF1421BA}"/>
    <cellStyle name="40% - Accent1 3 2 5 4" xfId="1957" xr:uid="{B892E5CB-7DB4-4547-9C3C-22FA923B484B}"/>
    <cellStyle name="40% - Accent1 3 2 5 4 2" xfId="1958" xr:uid="{7B55A911-6982-4703-8293-AAABE948D60B}"/>
    <cellStyle name="40% - Accent1 3 2 5 5" xfId="1959" xr:uid="{47056AB1-75A2-4A7D-BEBB-51CE1E235A31}"/>
    <cellStyle name="40% - Accent1 3 2 5 5 2" xfId="1960" xr:uid="{3FA47AE7-4578-471E-B3A6-5E729F114C6D}"/>
    <cellStyle name="40% - Accent1 3 2 5 6" xfId="1961" xr:uid="{9252F7C5-6660-431A-8214-6C39C224D365}"/>
    <cellStyle name="40% - Accent1 3 2 6" xfId="1962" xr:uid="{C6422DE0-89BF-4926-B42A-24C90E1FC77F}"/>
    <cellStyle name="40% - Accent1 3 2 6 2" xfId="1963" xr:uid="{82309C82-3995-4AE3-96F5-60FD5E8A4250}"/>
    <cellStyle name="40% - Accent1 3 2 6 2 2" xfId="1964" xr:uid="{E61E6A43-98A6-4D2B-815C-EDA5F22A63E8}"/>
    <cellStyle name="40% - Accent1 3 2 6 2 2 2" xfId="1965" xr:uid="{1CA324DB-D639-4067-89AF-151AEFBA2A74}"/>
    <cellStyle name="40% - Accent1 3 2 6 2 3" xfId="1966" xr:uid="{68F1B9D6-8541-4070-9BCD-29C929B024B8}"/>
    <cellStyle name="40% - Accent1 3 2 6 3" xfId="1967" xr:uid="{B1BAB5BE-AAE6-4FF6-9A69-A26100E2EB79}"/>
    <cellStyle name="40% - Accent1 3 2 6 3 2" xfId="1968" xr:uid="{AD28A26F-DD93-464E-9D04-B7E43B1A36B2}"/>
    <cellStyle name="40% - Accent1 3 2 6 4" xfId="1969" xr:uid="{D16EED99-90AB-4D70-8407-517AAB64296D}"/>
    <cellStyle name="40% - Accent1 3 2 6 4 2" xfId="1970" xr:uid="{D01E67C6-64B7-44DE-A95A-5C29C72137CC}"/>
    <cellStyle name="40% - Accent1 3 2 6 5" xfId="1971" xr:uid="{B042EAB2-11B5-4A8D-9C1D-F2D68A2DE53E}"/>
    <cellStyle name="40% - Accent1 3 2 7" xfId="1972" xr:uid="{3845B32A-99E2-451D-BAA4-4DF8A041CAA8}"/>
    <cellStyle name="40% - Accent1 3 2 7 2" xfId="1973" xr:uid="{B2AC8120-78C7-4940-8AAD-A21DA1DE12DA}"/>
    <cellStyle name="40% - Accent1 3 2 7 2 2" xfId="1974" xr:uid="{572E645D-3215-4908-985D-FFE686E92CEB}"/>
    <cellStyle name="40% - Accent1 3 2 7 2 2 2" xfId="1975" xr:uid="{679ECEC6-95B2-4EA7-A64B-FB1AF7DFDA32}"/>
    <cellStyle name="40% - Accent1 3 2 7 2 3" xfId="1976" xr:uid="{9F820EDC-60B7-4675-938A-5A872677851A}"/>
    <cellStyle name="40% - Accent1 3 2 7 3" xfId="1977" xr:uid="{EF4320EF-BF6D-4E0C-884F-CD85FE7F4541}"/>
    <cellStyle name="40% - Accent1 3 2 7 3 2" xfId="1978" xr:uid="{DA2A314D-889B-4D68-BC12-33757BAAB1D9}"/>
    <cellStyle name="40% - Accent1 3 2 7 4" xfId="1979" xr:uid="{4B6ED127-3C1A-4266-A7C1-79FA23D6F0CE}"/>
    <cellStyle name="40% - Accent1 3 2 7 4 2" xfId="1980" xr:uid="{68DB9B5C-0E3E-444C-853A-D4C7E53DE2CB}"/>
    <cellStyle name="40% - Accent1 3 2 7 5" xfId="1981" xr:uid="{6478EAF0-9AFA-489B-A3EC-34ABBEDE0CA8}"/>
    <cellStyle name="40% - Accent1 3 2 8" xfId="1982" xr:uid="{B22E7012-9252-488C-9CE1-9EA84FDFEE20}"/>
    <cellStyle name="40% - Accent1 3 2 8 2" xfId="1983" xr:uid="{E697F883-6934-4DEE-944E-9338F8BC8249}"/>
    <cellStyle name="40% - Accent1 3 2 8 2 2" xfId="1984" xr:uid="{0C6A843B-D6BE-4FAA-A15A-115E77F6E7E8}"/>
    <cellStyle name="40% - Accent1 3 2 8 3" xfId="1985" xr:uid="{56229BEC-7F2F-4918-BB52-6EB06821D84D}"/>
    <cellStyle name="40% - Accent1 3 2 9" xfId="1986" xr:uid="{5486CB94-DFF4-4858-9EBA-EEA583F86544}"/>
    <cellStyle name="40% - Accent1 3 2 9 2" xfId="1987" xr:uid="{9FE34ADF-DEEF-427B-BB37-1B4E3E3CAD51}"/>
    <cellStyle name="40% - Accent1 3 3" xfId="1988" xr:uid="{20EEDC82-225A-473C-A369-A9FD0626ADC5}"/>
    <cellStyle name="40% - Accent1 3 3 10" xfId="1989" xr:uid="{5019C0AE-E701-4A27-9527-C1EA5993CA6F}"/>
    <cellStyle name="40% - Accent1 3 3 2" xfId="1990" xr:uid="{AEAA69CD-8F58-480F-8A9C-79DD1936E105}"/>
    <cellStyle name="40% - Accent1 3 3 2 2" xfId="1991" xr:uid="{44D84E7A-A237-4C9F-B9D1-B3F3125D86F7}"/>
    <cellStyle name="40% - Accent1 3 3 2 2 2" xfId="1992" xr:uid="{21BF6E79-EFA0-43B9-9017-9CF393F64D2A}"/>
    <cellStyle name="40% - Accent1 3 3 2 2 2 2" xfId="1993" xr:uid="{95F55221-9734-4C86-B3AE-97E30AE220E0}"/>
    <cellStyle name="40% - Accent1 3 3 2 2 2 2 2" xfId="1994" xr:uid="{585E40A8-3C09-44AB-BAA3-A4225B7622F2}"/>
    <cellStyle name="40% - Accent1 3 3 2 2 2 2 2 2" xfId="1995" xr:uid="{1EF4AB67-B770-4BDE-B9BF-A37CAC49AEF7}"/>
    <cellStyle name="40% - Accent1 3 3 2 2 2 2 3" xfId="1996" xr:uid="{851264E7-480A-4E2B-A01D-95BE80B73377}"/>
    <cellStyle name="40% - Accent1 3 3 2 2 2 3" xfId="1997" xr:uid="{66C33F69-E60B-4104-8FBC-732C57E384AC}"/>
    <cellStyle name="40% - Accent1 3 3 2 2 2 3 2" xfId="1998" xr:uid="{EAE91151-FC3A-4FC9-B0D4-C119F2F416CB}"/>
    <cellStyle name="40% - Accent1 3 3 2 2 2 4" xfId="1999" xr:uid="{FD5D5F1B-EF04-4FDB-A615-812C0845883B}"/>
    <cellStyle name="40% - Accent1 3 3 2 2 2 4 2" xfId="2000" xr:uid="{5AB7E756-4629-42B1-81B5-72FEB4A92120}"/>
    <cellStyle name="40% - Accent1 3 3 2 2 2 5" xfId="2001" xr:uid="{2A638BF5-2DE9-44FC-8B47-06DD2A1DA01C}"/>
    <cellStyle name="40% - Accent1 3 3 2 2 3" xfId="2002" xr:uid="{AAD39B7A-5DB5-4A32-8E0A-86573DD91847}"/>
    <cellStyle name="40% - Accent1 3 3 2 2 3 2" xfId="2003" xr:uid="{1610265A-D9AC-4AA6-914B-B0E9CA77F428}"/>
    <cellStyle name="40% - Accent1 3 3 2 2 3 2 2" xfId="2004" xr:uid="{AD5D9EA8-3FFA-4F13-9035-4C0FDE46C3F8}"/>
    <cellStyle name="40% - Accent1 3 3 2 2 3 3" xfId="2005" xr:uid="{4BA36E65-D674-41FF-93C5-0F2A6D976262}"/>
    <cellStyle name="40% - Accent1 3 3 2 2 4" xfId="2006" xr:uid="{123425EF-95D0-4E07-AEEE-014F5BCA3AFB}"/>
    <cellStyle name="40% - Accent1 3 3 2 2 4 2" xfId="2007" xr:uid="{7FC99DA6-EC97-45B9-BD02-90A5629E6B34}"/>
    <cellStyle name="40% - Accent1 3 3 2 2 5" xfId="2008" xr:uid="{1768A56E-01B6-4726-BDA8-9730A6ACB0B5}"/>
    <cellStyle name="40% - Accent1 3 3 2 2 5 2" xfId="2009" xr:uid="{B0651E3F-208F-4878-8B1C-C6B5346F17FD}"/>
    <cellStyle name="40% - Accent1 3 3 2 2 6" xfId="2010" xr:uid="{7114CF50-1021-4CB2-86EA-51AD435A5FEF}"/>
    <cellStyle name="40% - Accent1 3 3 2 3" xfId="2011" xr:uid="{D8F8406F-23E6-4C24-8069-C86F17EA1AC0}"/>
    <cellStyle name="40% - Accent1 3 3 2 3 2" xfId="2012" xr:uid="{472966B7-0EAA-4613-B546-290B206B2F2A}"/>
    <cellStyle name="40% - Accent1 3 3 2 3 2 2" xfId="2013" xr:uid="{802A08E3-5B93-46CC-82F0-59FE3004E204}"/>
    <cellStyle name="40% - Accent1 3 3 2 3 2 2 2" xfId="2014" xr:uid="{66A45BE2-2C8D-4EF1-A7DC-30072C6D8A44}"/>
    <cellStyle name="40% - Accent1 3 3 2 3 2 3" xfId="2015" xr:uid="{C3950994-F4A4-4B47-AE64-215A5BA15B4A}"/>
    <cellStyle name="40% - Accent1 3 3 2 3 3" xfId="2016" xr:uid="{1E43871D-320D-401F-A75E-EF900B55AD36}"/>
    <cellStyle name="40% - Accent1 3 3 2 3 3 2" xfId="2017" xr:uid="{FB8F74F9-CDF2-4FA2-B7F9-CF55DBE9AB8A}"/>
    <cellStyle name="40% - Accent1 3 3 2 3 4" xfId="2018" xr:uid="{7847F9A5-735B-4476-BA3F-7711B3D61439}"/>
    <cellStyle name="40% - Accent1 3 3 2 3 4 2" xfId="2019" xr:uid="{F204A641-1C2E-416C-88B4-E6FF1DD11A55}"/>
    <cellStyle name="40% - Accent1 3 3 2 3 5" xfId="2020" xr:uid="{81C1791F-73CC-43E7-AF75-D04481B29B3A}"/>
    <cellStyle name="40% - Accent1 3 3 2 4" xfId="2021" xr:uid="{F4B38903-670E-42F3-BD10-87D42B42B322}"/>
    <cellStyle name="40% - Accent1 3 3 2 4 2" xfId="2022" xr:uid="{CC8C2BA3-C410-4C68-B3C1-368714FF27A2}"/>
    <cellStyle name="40% - Accent1 3 3 2 4 2 2" xfId="2023" xr:uid="{6036F6D5-9163-4908-98AA-B09D6C52BD3E}"/>
    <cellStyle name="40% - Accent1 3 3 2 4 3" xfId="2024" xr:uid="{D0EB3622-AF26-46E1-A62C-3AAD34DF07EC}"/>
    <cellStyle name="40% - Accent1 3 3 2 5" xfId="2025" xr:uid="{3FFB06A7-4CB9-43CC-8954-4000D93FCDE4}"/>
    <cellStyle name="40% - Accent1 3 3 2 5 2" xfId="2026" xr:uid="{52E1D451-0259-4F0F-AF82-76D4908EC79D}"/>
    <cellStyle name="40% - Accent1 3 3 2 6" xfId="2027" xr:uid="{5FAE52C2-0870-42F9-A4AA-44B4FB805276}"/>
    <cellStyle name="40% - Accent1 3 3 2 6 2" xfId="2028" xr:uid="{F0E8D445-3DB9-47C5-90BB-72A5C3C45B41}"/>
    <cellStyle name="40% - Accent1 3 3 2 7" xfId="2029" xr:uid="{D58B3B62-6BCA-47C2-9848-9B3DF98F4A43}"/>
    <cellStyle name="40% - Accent1 3 3 3" xfId="2030" xr:uid="{9124E3AF-F649-4109-9B96-28599E7A9224}"/>
    <cellStyle name="40% - Accent1 3 3 3 2" xfId="2031" xr:uid="{75D796CF-423B-47CA-88DB-054C203A72D5}"/>
    <cellStyle name="40% - Accent1 3 3 3 2 2" xfId="2032" xr:uid="{B22DCF82-3DBB-43D8-97BE-01EDC6CC92F5}"/>
    <cellStyle name="40% - Accent1 3 3 3 2 2 2" xfId="2033" xr:uid="{9AF133F4-39BB-4E84-A49B-DEAA2A73FC09}"/>
    <cellStyle name="40% - Accent1 3 3 3 2 2 2 2" xfId="2034" xr:uid="{86C74969-9D01-4D38-9BE1-371A54575081}"/>
    <cellStyle name="40% - Accent1 3 3 3 2 2 2 2 2" xfId="2035" xr:uid="{92588D09-0832-498F-A37F-B0C05FC2E422}"/>
    <cellStyle name="40% - Accent1 3 3 3 2 2 2 3" xfId="2036" xr:uid="{2D24ED12-9E45-4FE0-8FBD-6BB70A47B86A}"/>
    <cellStyle name="40% - Accent1 3 3 3 2 2 3" xfId="2037" xr:uid="{AE4F2FA8-3F0B-45E0-B168-310AC9B6C969}"/>
    <cellStyle name="40% - Accent1 3 3 3 2 2 3 2" xfId="2038" xr:uid="{83CC9B53-D9DE-4EBE-BD95-20356490349F}"/>
    <cellStyle name="40% - Accent1 3 3 3 2 2 4" xfId="2039" xr:uid="{97D1585B-D545-45F9-861D-F2F9161EBF87}"/>
    <cellStyle name="40% - Accent1 3 3 3 2 2 4 2" xfId="2040" xr:uid="{C3E54FC2-A961-4D1B-8F6D-4DEF54DA7DC2}"/>
    <cellStyle name="40% - Accent1 3 3 3 2 2 5" xfId="2041" xr:uid="{839436CD-C63B-4C27-B31B-4BE76A9E5FFA}"/>
    <cellStyle name="40% - Accent1 3 3 3 2 3" xfId="2042" xr:uid="{5A5DC86D-F532-4C39-8902-C06FD870DF07}"/>
    <cellStyle name="40% - Accent1 3 3 3 2 3 2" xfId="2043" xr:uid="{71E75ACB-D37E-4F14-ACAE-2621EEBD397A}"/>
    <cellStyle name="40% - Accent1 3 3 3 2 3 2 2" xfId="2044" xr:uid="{6545E356-2672-4218-A4A1-0B80102FB97A}"/>
    <cellStyle name="40% - Accent1 3 3 3 2 3 3" xfId="2045" xr:uid="{B13FCD06-85A6-43C1-89F6-B5346F4EB32B}"/>
    <cellStyle name="40% - Accent1 3 3 3 2 4" xfId="2046" xr:uid="{248420EF-CF32-4CDF-840C-D88188460D18}"/>
    <cellStyle name="40% - Accent1 3 3 3 2 4 2" xfId="2047" xr:uid="{AEC6A82E-3BB4-422E-9489-9480418D999B}"/>
    <cellStyle name="40% - Accent1 3 3 3 2 5" xfId="2048" xr:uid="{E911BED8-38BA-4356-901E-AD951D4AD15D}"/>
    <cellStyle name="40% - Accent1 3 3 3 2 5 2" xfId="2049" xr:uid="{3CC7A47C-EFA8-499E-9C85-6B0BFFF24964}"/>
    <cellStyle name="40% - Accent1 3 3 3 2 6" xfId="2050" xr:uid="{FC210744-9BA8-4D94-927B-2491434EBE8A}"/>
    <cellStyle name="40% - Accent1 3 3 3 3" xfId="2051" xr:uid="{4C053C34-3B43-4C4A-80F8-BE0E03F592B2}"/>
    <cellStyle name="40% - Accent1 3 3 3 3 2" xfId="2052" xr:uid="{D723C60E-57CE-4D29-8A6C-492A49BA2324}"/>
    <cellStyle name="40% - Accent1 3 3 3 3 2 2" xfId="2053" xr:uid="{6C26053F-3B76-4080-BC36-F4B26E3693B9}"/>
    <cellStyle name="40% - Accent1 3 3 3 3 2 2 2" xfId="2054" xr:uid="{735F3371-09D4-42C3-9766-0F5C5E2ED4F6}"/>
    <cellStyle name="40% - Accent1 3 3 3 3 2 3" xfId="2055" xr:uid="{2B6BD5C7-82D7-45BE-8ED7-420EA07BA055}"/>
    <cellStyle name="40% - Accent1 3 3 3 3 3" xfId="2056" xr:uid="{AF8C9376-1AF9-4A55-BD8C-89DEAA0CC9F0}"/>
    <cellStyle name="40% - Accent1 3 3 3 3 3 2" xfId="2057" xr:uid="{B6B9E0C4-95AD-494D-8D26-18A5C95EE930}"/>
    <cellStyle name="40% - Accent1 3 3 3 3 4" xfId="2058" xr:uid="{973D4220-2744-43F0-910B-9657A05D2C11}"/>
    <cellStyle name="40% - Accent1 3 3 3 3 4 2" xfId="2059" xr:uid="{7EBF3841-239B-44E9-941D-7F013F2B87B5}"/>
    <cellStyle name="40% - Accent1 3 3 3 3 5" xfId="2060" xr:uid="{EAC9018D-F900-49D4-B76F-489B2E012FF0}"/>
    <cellStyle name="40% - Accent1 3 3 3 4" xfId="2061" xr:uid="{BFDF0371-DF48-4CF6-B1F0-A2F872C5752C}"/>
    <cellStyle name="40% - Accent1 3 3 3 4 2" xfId="2062" xr:uid="{DB71DE1C-3D87-42DA-A727-2D75C9938666}"/>
    <cellStyle name="40% - Accent1 3 3 3 4 2 2" xfId="2063" xr:uid="{2E9AC884-96D3-4A47-ACFF-C399AE1D2029}"/>
    <cellStyle name="40% - Accent1 3 3 3 4 3" xfId="2064" xr:uid="{FE59B910-A214-40EE-A915-AE6DF7970DCA}"/>
    <cellStyle name="40% - Accent1 3 3 3 5" xfId="2065" xr:uid="{7F71C26D-BC6B-4A40-9D6D-ACB3D9CD7F4E}"/>
    <cellStyle name="40% - Accent1 3 3 3 5 2" xfId="2066" xr:uid="{ED9AF8E9-A61A-4AA2-AD23-54A35750C343}"/>
    <cellStyle name="40% - Accent1 3 3 3 6" xfId="2067" xr:uid="{E3BE3EF9-CF30-430F-8D84-F8556C04AF1E}"/>
    <cellStyle name="40% - Accent1 3 3 3 6 2" xfId="2068" xr:uid="{F7DD810E-DD67-4F84-98AC-26C8DD4DD51C}"/>
    <cellStyle name="40% - Accent1 3 3 3 7" xfId="2069" xr:uid="{931C0C24-5F05-4F3E-8B1D-CE2DE9C13B07}"/>
    <cellStyle name="40% - Accent1 3 3 4" xfId="2070" xr:uid="{BE75E05D-EF47-4D98-8F9D-5BF56BDF900A}"/>
    <cellStyle name="40% - Accent1 3 3 4 2" xfId="2071" xr:uid="{11465974-E7E1-4AC4-9F40-5F34AF36085C}"/>
    <cellStyle name="40% - Accent1 3 3 4 2 2" xfId="2072" xr:uid="{F1AE2EAC-D5BF-4408-9C96-184B8F42F8CF}"/>
    <cellStyle name="40% - Accent1 3 3 4 2 2 2" xfId="2073" xr:uid="{CC9BBD61-FAA4-4757-AD1B-8C36AB9012B0}"/>
    <cellStyle name="40% - Accent1 3 3 4 2 2 2 2" xfId="2074" xr:uid="{45FF271D-3A7C-4148-83D9-34A8492F7902}"/>
    <cellStyle name="40% - Accent1 3 3 4 2 2 3" xfId="2075" xr:uid="{423DD01E-0A1C-4E1F-A130-C483E045167E}"/>
    <cellStyle name="40% - Accent1 3 3 4 2 3" xfId="2076" xr:uid="{8E293894-96FF-433E-AA01-9649B6419CB5}"/>
    <cellStyle name="40% - Accent1 3 3 4 2 3 2" xfId="2077" xr:uid="{0A0244D3-88ED-4187-ACB7-FC59F5735D2E}"/>
    <cellStyle name="40% - Accent1 3 3 4 2 4" xfId="2078" xr:uid="{AE1952E8-4239-465C-87E7-9BC38537AD7E}"/>
    <cellStyle name="40% - Accent1 3 3 4 2 4 2" xfId="2079" xr:uid="{37E5E727-CB6A-4FD4-BA4B-374598F90B6A}"/>
    <cellStyle name="40% - Accent1 3 3 4 2 5" xfId="2080" xr:uid="{FC6121AC-095D-4CC2-BD43-FF9E0D0BEC54}"/>
    <cellStyle name="40% - Accent1 3 3 4 3" xfId="2081" xr:uid="{4ACC4D73-AF52-4408-83AB-157317432CF1}"/>
    <cellStyle name="40% - Accent1 3 3 4 3 2" xfId="2082" xr:uid="{7ABCA83E-B3D0-4DB8-AD41-DCA3EDC82D60}"/>
    <cellStyle name="40% - Accent1 3 3 4 3 2 2" xfId="2083" xr:uid="{BA9CDD04-9AF9-4B2B-80D3-0D7A838C6D39}"/>
    <cellStyle name="40% - Accent1 3 3 4 3 3" xfId="2084" xr:uid="{C261C405-F37E-430B-A1BC-8F82D19192B3}"/>
    <cellStyle name="40% - Accent1 3 3 4 4" xfId="2085" xr:uid="{B41AE680-81A8-463D-BE96-2A7B3183A0B8}"/>
    <cellStyle name="40% - Accent1 3 3 4 4 2" xfId="2086" xr:uid="{DDB41270-0E8E-435F-A6F1-E5E2143B2B15}"/>
    <cellStyle name="40% - Accent1 3 3 4 5" xfId="2087" xr:uid="{2AEC846C-C55D-4F0E-B89F-39218C9D0838}"/>
    <cellStyle name="40% - Accent1 3 3 4 5 2" xfId="2088" xr:uid="{91EFAAD8-149E-4FF5-8C5C-47492D7EBD3F}"/>
    <cellStyle name="40% - Accent1 3 3 4 6" xfId="2089" xr:uid="{5FDB3E8C-02FB-4F01-8FB7-DA2E46C3390D}"/>
    <cellStyle name="40% - Accent1 3 3 5" xfId="2090" xr:uid="{084FCCC7-489B-41CC-8E54-62F5242B5E4A}"/>
    <cellStyle name="40% - Accent1 3 3 5 2" xfId="2091" xr:uid="{D5727C5C-1C81-43AE-82A7-E6FBEF9FAAC7}"/>
    <cellStyle name="40% - Accent1 3 3 5 2 2" xfId="2092" xr:uid="{3738D134-7569-449A-88F1-6097AFAEAA70}"/>
    <cellStyle name="40% - Accent1 3 3 5 2 2 2" xfId="2093" xr:uid="{992EE673-22AB-4C98-88CE-1CE194BAB99E}"/>
    <cellStyle name="40% - Accent1 3 3 5 2 3" xfId="2094" xr:uid="{6AD63A0B-04D4-43E9-AF6C-AED5C4FC9ACD}"/>
    <cellStyle name="40% - Accent1 3 3 5 3" xfId="2095" xr:uid="{E4719629-B7BF-4F0E-A498-F2B8F439F6A9}"/>
    <cellStyle name="40% - Accent1 3 3 5 3 2" xfId="2096" xr:uid="{A6C29B34-3C40-4989-9A63-21D0BB117C84}"/>
    <cellStyle name="40% - Accent1 3 3 5 4" xfId="2097" xr:uid="{29F555F0-CAFC-4825-8DC5-B3ADD69B1BF6}"/>
    <cellStyle name="40% - Accent1 3 3 5 4 2" xfId="2098" xr:uid="{0CF640F5-C887-4014-9864-A1F0EAA25AA2}"/>
    <cellStyle name="40% - Accent1 3 3 5 5" xfId="2099" xr:uid="{1193045A-6F63-4214-8678-ABFBF697E027}"/>
    <cellStyle name="40% - Accent1 3 3 6" xfId="2100" xr:uid="{51F74489-9CFB-4691-BF3B-BB7157BB662D}"/>
    <cellStyle name="40% - Accent1 3 3 6 2" xfId="2101" xr:uid="{7ABCF455-8864-41B9-8A20-D3B50B4263A2}"/>
    <cellStyle name="40% - Accent1 3 3 6 2 2" xfId="2102" xr:uid="{6C3D37EF-03D7-4E6E-A746-F56C62B661E7}"/>
    <cellStyle name="40% - Accent1 3 3 6 2 2 2" xfId="2103" xr:uid="{33C37637-BA69-4E5D-B0F1-2A9D5EA8163A}"/>
    <cellStyle name="40% - Accent1 3 3 6 2 3" xfId="2104" xr:uid="{8768E266-F68A-4C3B-89A2-1C626346FD3D}"/>
    <cellStyle name="40% - Accent1 3 3 6 3" xfId="2105" xr:uid="{84210CDC-2E64-412E-827D-B68386EC8867}"/>
    <cellStyle name="40% - Accent1 3 3 6 3 2" xfId="2106" xr:uid="{2033DFEB-8053-439E-9FA7-BB1A1F4FDBE6}"/>
    <cellStyle name="40% - Accent1 3 3 6 4" xfId="2107" xr:uid="{B6D9C4AC-7ECC-4157-A845-0DB459C32625}"/>
    <cellStyle name="40% - Accent1 3 3 6 4 2" xfId="2108" xr:uid="{7962CCBD-D1FE-4748-9EA4-250263B7E761}"/>
    <cellStyle name="40% - Accent1 3 3 6 5" xfId="2109" xr:uid="{D788AAE0-2974-45AF-A66C-586A9DE9467A}"/>
    <cellStyle name="40% - Accent1 3 3 7" xfId="2110" xr:uid="{6B8717F1-F954-4AE3-BF3D-059F584E2D0E}"/>
    <cellStyle name="40% - Accent1 3 3 7 2" xfId="2111" xr:uid="{603802CE-F947-4A6E-BE6C-7D3DA8F107AE}"/>
    <cellStyle name="40% - Accent1 3 3 7 2 2" xfId="2112" xr:uid="{92623488-A6FE-43F4-90CF-6D7491BCF5B9}"/>
    <cellStyle name="40% - Accent1 3 3 7 3" xfId="2113" xr:uid="{E446C354-ADA0-43D9-B163-5B6326439C6B}"/>
    <cellStyle name="40% - Accent1 3 3 8" xfId="2114" xr:uid="{AF24E09D-50E9-4EE8-BFAF-1114843706DE}"/>
    <cellStyle name="40% - Accent1 3 3 8 2" xfId="2115" xr:uid="{F7738540-8DD9-4768-9AD5-CDF5BFBCE0CE}"/>
    <cellStyle name="40% - Accent1 3 3 9" xfId="2116" xr:uid="{AE0A09D9-75C8-4075-9D4B-F004102FACE7}"/>
    <cellStyle name="40% - Accent1 3 3 9 2" xfId="2117" xr:uid="{624BD21E-ED18-43A9-A37B-004691978972}"/>
    <cellStyle name="40% - Accent1 3 4" xfId="2118" xr:uid="{6ECCA726-FC73-4416-B4D4-4596A3091B46}"/>
    <cellStyle name="40% - Accent1 3 4 2" xfId="2119" xr:uid="{165344ED-1229-4F94-A2A2-C05A0B380ADD}"/>
    <cellStyle name="40% - Accent1 3 4 2 2" xfId="2120" xr:uid="{7607B245-B18A-4B32-A1D4-5BD9A999F03B}"/>
    <cellStyle name="40% - Accent1 3 4 2 2 2" xfId="2121" xr:uid="{443FB616-7214-4383-A81C-81C856C505A2}"/>
    <cellStyle name="40% - Accent1 3 4 2 2 2 2" xfId="2122" xr:uid="{28734122-B2D3-487B-9741-C9BE08FDA9FA}"/>
    <cellStyle name="40% - Accent1 3 4 2 2 2 2 2" xfId="2123" xr:uid="{2F729BED-C2DB-4306-8360-99823BBCECAB}"/>
    <cellStyle name="40% - Accent1 3 4 2 2 2 3" xfId="2124" xr:uid="{B4F0DC10-C48C-466A-BCEA-A2DB0F11BE4D}"/>
    <cellStyle name="40% - Accent1 3 4 2 2 3" xfId="2125" xr:uid="{28337F44-A937-4A89-8814-E21C1E127E62}"/>
    <cellStyle name="40% - Accent1 3 4 2 2 3 2" xfId="2126" xr:uid="{D61D79E2-CB3A-44E0-A85B-8CB0A2CB8B98}"/>
    <cellStyle name="40% - Accent1 3 4 2 2 4" xfId="2127" xr:uid="{7F0FAB83-BCD3-4604-89F7-D5C66D520B85}"/>
    <cellStyle name="40% - Accent1 3 4 2 2 4 2" xfId="2128" xr:uid="{68429765-61A9-43B6-9573-547AC9488477}"/>
    <cellStyle name="40% - Accent1 3 4 2 2 5" xfId="2129" xr:uid="{103C75C1-512C-4DA5-AF4C-99C07C304D3D}"/>
    <cellStyle name="40% - Accent1 3 4 2 3" xfId="2130" xr:uid="{71F0607E-8212-4EA2-92F2-2F4D482E3516}"/>
    <cellStyle name="40% - Accent1 3 4 2 3 2" xfId="2131" xr:uid="{BE4F8E20-07D7-4E84-9EB8-D8736ACE396B}"/>
    <cellStyle name="40% - Accent1 3 4 2 3 2 2" xfId="2132" xr:uid="{D76A664F-9AAF-4CD5-9F5D-B8AB69C54EFE}"/>
    <cellStyle name="40% - Accent1 3 4 2 3 3" xfId="2133" xr:uid="{EE106F5A-E7A1-43B5-9AAB-F0E5CA6428A6}"/>
    <cellStyle name="40% - Accent1 3 4 2 4" xfId="2134" xr:uid="{90FB95BD-931E-4BB1-A5C1-06938FE0181E}"/>
    <cellStyle name="40% - Accent1 3 4 2 4 2" xfId="2135" xr:uid="{3D771BEC-B628-43F0-B100-EAA47194BABD}"/>
    <cellStyle name="40% - Accent1 3 4 2 5" xfId="2136" xr:uid="{DDC9A94C-EABE-49C3-9FE1-6057DE24CF8E}"/>
    <cellStyle name="40% - Accent1 3 4 2 5 2" xfId="2137" xr:uid="{68BF62B0-2CD8-4AC7-BF1A-BDD43EAD2E66}"/>
    <cellStyle name="40% - Accent1 3 4 2 6" xfId="2138" xr:uid="{18E2F7A2-3CBB-4AC6-A0FC-14F9D03DA283}"/>
    <cellStyle name="40% - Accent1 3 4 3" xfId="2139" xr:uid="{0C51240F-1B12-4FAF-A8D2-C8B28A867AD3}"/>
    <cellStyle name="40% - Accent1 3 4 3 2" xfId="2140" xr:uid="{709D8A86-EFAC-48E4-A37D-3792538CA863}"/>
    <cellStyle name="40% - Accent1 3 4 3 2 2" xfId="2141" xr:uid="{5CEE349C-96A6-4B19-AD67-E21BCD84634A}"/>
    <cellStyle name="40% - Accent1 3 4 3 2 2 2" xfId="2142" xr:uid="{12493873-E9D3-448F-978F-359DCCFF3B7D}"/>
    <cellStyle name="40% - Accent1 3 4 3 2 3" xfId="2143" xr:uid="{AE14BF50-FA97-4583-A6D2-4624FE06AD5D}"/>
    <cellStyle name="40% - Accent1 3 4 3 3" xfId="2144" xr:uid="{6A5BD30A-A55B-494A-81FF-99BAA853B0E3}"/>
    <cellStyle name="40% - Accent1 3 4 3 3 2" xfId="2145" xr:uid="{BA0E1557-0A68-4E96-9F47-D929D5FC928F}"/>
    <cellStyle name="40% - Accent1 3 4 3 4" xfId="2146" xr:uid="{98DDAD92-1A4C-43B6-A788-C483B4D8E997}"/>
    <cellStyle name="40% - Accent1 3 4 3 4 2" xfId="2147" xr:uid="{9B41A7BB-8253-42DF-9E03-0E07BC8A1C70}"/>
    <cellStyle name="40% - Accent1 3 4 3 5" xfId="2148" xr:uid="{6DF31AA2-AE63-42D6-B9C7-15EDED541438}"/>
    <cellStyle name="40% - Accent1 3 4 4" xfId="2149" xr:uid="{064BCE55-4F2E-4796-A3B7-72035FC3E1A5}"/>
    <cellStyle name="40% - Accent1 3 4 4 2" xfId="2150" xr:uid="{7D4BA64A-1012-4076-84B1-BAAE5D359BAB}"/>
    <cellStyle name="40% - Accent1 3 4 4 2 2" xfId="2151" xr:uid="{A7C17B98-5BC9-4BDF-8029-03C5D3BA9B36}"/>
    <cellStyle name="40% - Accent1 3 4 4 2 2 2" xfId="2152" xr:uid="{B0C6F32E-BF06-4FEC-B63A-610EF45D5217}"/>
    <cellStyle name="40% - Accent1 3 4 4 2 3" xfId="2153" xr:uid="{505F506E-8BED-4701-A0F7-0F379ED97810}"/>
    <cellStyle name="40% - Accent1 3 4 4 3" xfId="2154" xr:uid="{4C2AD79C-0DCA-4CAD-913E-9C1F793F2670}"/>
    <cellStyle name="40% - Accent1 3 4 4 3 2" xfId="2155" xr:uid="{E0B84800-6909-40D1-921D-822EB2169A2A}"/>
    <cellStyle name="40% - Accent1 3 4 4 4" xfId="2156" xr:uid="{964BE5EE-BED1-4A8D-B21E-E235BC720111}"/>
    <cellStyle name="40% - Accent1 3 4 4 4 2" xfId="2157" xr:uid="{F6FD98CF-FFE1-41B8-A2FF-73A901B27F15}"/>
    <cellStyle name="40% - Accent1 3 4 4 5" xfId="2158" xr:uid="{5125C391-35E9-4A96-8A2A-66D611547046}"/>
    <cellStyle name="40% - Accent1 3 4 5" xfId="2159" xr:uid="{C91502F3-CAED-4539-8321-64BD75E037F4}"/>
    <cellStyle name="40% - Accent1 3 4 5 2" xfId="2160" xr:uid="{F2A7E2BE-64C4-481D-9A53-ADE03DF7B22B}"/>
    <cellStyle name="40% - Accent1 3 4 5 2 2" xfId="2161" xr:uid="{062EE60D-5FD3-4CBB-8909-E75AECA1B189}"/>
    <cellStyle name="40% - Accent1 3 4 5 3" xfId="2162" xr:uid="{C1864BB0-42AC-4252-B3A9-A15D8E0963BD}"/>
    <cellStyle name="40% - Accent1 3 4 6" xfId="2163" xr:uid="{8604222E-DAC0-4C46-8539-547F2C404D45}"/>
    <cellStyle name="40% - Accent1 3 4 6 2" xfId="2164" xr:uid="{66367234-15C7-41C0-B4BB-68205FAEA212}"/>
    <cellStyle name="40% - Accent1 3 4 7" xfId="2165" xr:uid="{AE0FEA61-3DCB-4862-A377-A43E23787275}"/>
    <cellStyle name="40% - Accent1 3 4 7 2" xfId="2166" xr:uid="{074EF988-332A-47BC-979D-E7B8E670706A}"/>
    <cellStyle name="40% - Accent1 3 4 8" xfId="2167" xr:uid="{EC619597-6F13-40C2-824B-E87E45515D95}"/>
    <cellStyle name="40% - Accent1 3 5" xfId="2168" xr:uid="{7F442891-5830-4771-936E-9C002A1190A7}"/>
    <cellStyle name="40% - Accent1 3 5 2" xfId="2169" xr:uid="{D967F59F-98E3-442A-BD79-A01AF0534BF2}"/>
    <cellStyle name="40% - Accent1 3 5 2 2" xfId="2170" xr:uid="{2CC06D4C-AAE6-4081-ACBC-A0C37F70F31E}"/>
    <cellStyle name="40% - Accent1 3 5 2 2 2" xfId="2171" xr:uid="{60946892-656A-4A68-B2BA-90B30A04BF24}"/>
    <cellStyle name="40% - Accent1 3 5 2 2 2 2" xfId="2172" xr:uid="{F978F9BE-336E-4565-8D62-87E1652AC785}"/>
    <cellStyle name="40% - Accent1 3 5 2 2 2 2 2" xfId="2173" xr:uid="{62B26BEA-3B99-4E3E-B29A-1E3A197B24D2}"/>
    <cellStyle name="40% - Accent1 3 5 2 2 2 3" xfId="2174" xr:uid="{5372319C-0C21-4BE7-83B7-CAE2206E40EC}"/>
    <cellStyle name="40% - Accent1 3 5 2 2 3" xfId="2175" xr:uid="{FCD0672C-7E13-4F1F-8D7A-4C02E2619D6E}"/>
    <cellStyle name="40% - Accent1 3 5 2 2 3 2" xfId="2176" xr:uid="{05CFC4EA-B27F-45DD-BDC9-070A4A388074}"/>
    <cellStyle name="40% - Accent1 3 5 2 2 4" xfId="2177" xr:uid="{1CAC0227-C252-452B-B79D-2439E43A51CD}"/>
    <cellStyle name="40% - Accent1 3 5 2 2 4 2" xfId="2178" xr:uid="{B520E88E-2DF1-43A1-9B79-BC1EE0654E95}"/>
    <cellStyle name="40% - Accent1 3 5 2 2 5" xfId="2179" xr:uid="{06A64B55-921C-4482-AFEE-DEA41A4DFA12}"/>
    <cellStyle name="40% - Accent1 3 5 2 3" xfId="2180" xr:uid="{151F390C-40B1-40F7-87DD-C92914C47284}"/>
    <cellStyle name="40% - Accent1 3 5 2 3 2" xfId="2181" xr:uid="{E805F6D1-DB3A-49BD-B153-DD31CDF70A47}"/>
    <cellStyle name="40% - Accent1 3 5 2 3 2 2" xfId="2182" xr:uid="{575A55AF-5959-4083-9471-64C14377A5DD}"/>
    <cellStyle name="40% - Accent1 3 5 2 3 3" xfId="2183" xr:uid="{58DBC8DC-7576-4566-A7B8-B54A91A0E2EA}"/>
    <cellStyle name="40% - Accent1 3 5 2 4" xfId="2184" xr:uid="{1A2058F8-7D98-4B8C-8098-7121612AEFEF}"/>
    <cellStyle name="40% - Accent1 3 5 2 4 2" xfId="2185" xr:uid="{E16A208B-D909-4AE3-8F50-E59312AA9F95}"/>
    <cellStyle name="40% - Accent1 3 5 2 5" xfId="2186" xr:uid="{F98B043A-5EE2-401A-A77C-BA24E61FD2DC}"/>
    <cellStyle name="40% - Accent1 3 5 2 5 2" xfId="2187" xr:uid="{2730B554-05BD-44CB-8574-5B35737B1FAA}"/>
    <cellStyle name="40% - Accent1 3 5 2 6" xfId="2188" xr:uid="{D727A9DF-9EE6-474B-9950-C1810F85ECA4}"/>
    <cellStyle name="40% - Accent1 3 5 3" xfId="2189" xr:uid="{365DBAD4-F915-448F-B5E9-94D4197997AE}"/>
    <cellStyle name="40% - Accent1 3 5 3 2" xfId="2190" xr:uid="{182A4DE9-DB0E-48A4-A32F-E3FFF2769CFF}"/>
    <cellStyle name="40% - Accent1 3 5 3 2 2" xfId="2191" xr:uid="{076DF755-D85F-4B97-8DBB-ABEFB8A03D35}"/>
    <cellStyle name="40% - Accent1 3 5 3 2 2 2" xfId="2192" xr:uid="{6C208F72-D416-4C28-93D6-5802AE2CB901}"/>
    <cellStyle name="40% - Accent1 3 5 3 2 3" xfId="2193" xr:uid="{E6F00F72-FAD1-4307-A23E-1DEBEC72D315}"/>
    <cellStyle name="40% - Accent1 3 5 3 3" xfId="2194" xr:uid="{4DE1C675-5E99-4DCE-9B6F-73FF0FAAC8D4}"/>
    <cellStyle name="40% - Accent1 3 5 3 3 2" xfId="2195" xr:uid="{B6493A95-B51D-40E1-8D14-B0BD2AEA0376}"/>
    <cellStyle name="40% - Accent1 3 5 3 4" xfId="2196" xr:uid="{E47B500D-21D5-4578-9EC6-3BA88B1BCAEC}"/>
    <cellStyle name="40% - Accent1 3 5 3 4 2" xfId="2197" xr:uid="{8E7375A1-23F2-4840-BE8D-850C8B2DCAAF}"/>
    <cellStyle name="40% - Accent1 3 5 3 5" xfId="2198" xr:uid="{2EC4EDE4-F6AE-45F4-9E48-25EC5B117D96}"/>
    <cellStyle name="40% - Accent1 3 5 4" xfId="2199" xr:uid="{464DC2A1-B3A6-4313-B1A6-E7423B42669B}"/>
    <cellStyle name="40% - Accent1 3 5 4 2" xfId="2200" xr:uid="{321F6377-9838-4A70-8DF7-04C272BFB2E0}"/>
    <cellStyle name="40% - Accent1 3 5 4 2 2" xfId="2201" xr:uid="{53D99724-D48D-4447-9225-CB03DD4B0DCE}"/>
    <cellStyle name="40% - Accent1 3 5 4 3" xfId="2202" xr:uid="{9B44F3D6-C0A0-4D8F-A541-6A7B7EE37365}"/>
    <cellStyle name="40% - Accent1 3 5 5" xfId="2203" xr:uid="{61D52003-AC2D-4BD5-9F1D-3CDF1FB866DF}"/>
    <cellStyle name="40% - Accent1 3 5 5 2" xfId="2204" xr:uid="{F5EB0017-3B47-4148-81A6-90B4656B9D43}"/>
    <cellStyle name="40% - Accent1 3 5 6" xfId="2205" xr:uid="{6D048F2D-BAD4-491D-B249-D418940CF3E2}"/>
    <cellStyle name="40% - Accent1 3 5 6 2" xfId="2206" xr:uid="{FF76E10A-B7BC-475F-9D11-4AA728168998}"/>
    <cellStyle name="40% - Accent1 3 5 7" xfId="2207" xr:uid="{8E43A205-E2F2-4AE1-8972-D6F7BEB30E56}"/>
    <cellStyle name="40% - Accent1 3 6" xfId="2208" xr:uid="{7C07F5BD-28F0-4A07-83D9-BA03A427196A}"/>
    <cellStyle name="40% - Accent1 3 6 2" xfId="2209" xr:uid="{B18041F4-A76B-4F35-86E5-33A1019EAE08}"/>
    <cellStyle name="40% - Accent1 3 6 2 2" xfId="2210" xr:uid="{44503EE4-BD1F-4383-A8AB-29119B63A807}"/>
    <cellStyle name="40% - Accent1 3 6 2 2 2" xfId="2211" xr:uid="{F502A32B-E2F0-4EDE-8B29-1794B82C5189}"/>
    <cellStyle name="40% - Accent1 3 6 2 2 2 2" xfId="2212" xr:uid="{34A0A500-DAF2-4ABD-89F5-A75A8C6E7858}"/>
    <cellStyle name="40% - Accent1 3 6 2 2 2 2 2" xfId="2213" xr:uid="{33BE9C49-1D5C-431F-B921-86D0379E58A3}"/>
    <cellStyle name="40% - Accent1 3 6 2 2 2 3" xfId="2214" xr:uid="{8379DC37-8BAC-4EA0-8305-143647FB0067}"/>
    <cellStyle name="40% - Accent1 3 6 2 2 3" xfId="2215" xr:uid="{9D1173DE-653F-4D72-9D68-074B14B5AB8B}"/>
    <cellStyle name="40% - Accent1 3 6 2 2 3 2" xfId="2216" xr:uid="{025B6466-D17B-4421-887D-74AF58ADFA23}"/>
    <cellStyle name="40% - Accent1 3 6 2 2 4" xfId="2217" xr:uid="{64B2F057-A984-493D-BEF6-40A5F773C05A}"/>
    <cellStyle name="40% - Accent1 3 6 2 2 4 2" xfId="2218" xr:uid="{E0C5EDFC-3C9E-458C-84A5-F1E90163153D}"/>
    <cellStyle name="40% - Accent1 3 6 2 2 5" xfId="2219" xr:uid="{8421CC92-8825-45DA-A96E-5E94E47CB12F}"/>
    <cellStyle name="40% - Accent1 3 6 2 3" xfId="2220" xr:uid="{19C14907-CA5F-4D01-9023-8171C83CA7EE}"/>
    <cellStyle name="40% - Accent1 3 6 2 3 2" xfId="2221" xr:uid="{4D473470-16F0-469A-A280-F8E313F357BA}"/>
    <cellStyle name="40% - Accent1 3 6 2 3 2 2" xfId="2222" xr:uid="{739B0996-9F79-47C7-9473-38F6F07B6042}"/>
    <cellStyle name="40% - Accent1 3 6 2 3 3" xfId="2223" xr:uid="{CA620B28-186F-48A5-AC14-B60E840A1F4F}"/>
    <cellStyle name="40% - Accent1 3 6 2 4" xfId="2224" xr:uid="{1D7AC8F6-E7B5-4F51-85F8-D7ECBBEEFD4B}"/>
    <cellStyle name="40% - Accent1 3 6 2 4 2" xfId="2225" xr:uid="{AA5D53E0-648D-412F-9664-0A5EE594DA0C}"/>
    <cellStyle name="40% - Accent1 3 6 2 5" xfId="2226" xr:uid="{7E63F8F1-2DA9-4B25-9329-B34A8D47CCCE}"/>
    <cellStyle name="40% - Accent1 3 6 2 5 2" xfId="2227" xr:uid="{8A8E8F6A-CEC0-4249-A4EF-DDD63096FDCC}"/>
    <cellStyle name="40% - Accent1 3 6 2 6" xfId="2228" xr:uid="{4B641159-357D-48A0-9F85-DE0604951744}"/>
    <cellStyle name="40% - Accent1 3 6 3" xfId="2229" xr:uid="{E3C75573-BDEA-4996-9448-CABABAB86D07}"/>
    <cellStyle name="40% - Accent1 3 6 3 2" xfId="2230" xr:uid="{210EDABF-B9FA-440B-8334-7DADB1660251}"/>
    <cellStyle name="40% - Accent1 3 6 3 2 2" xfId="2231" xr:uid="{6C304ED5-326A-4457-B17C-3D7E094F3FDC}"/>
    <cellStyle name="40% - Accent1 3 6 3 2 2 2" xfId="2232" xr:uid="{FD264950-E1E8-4486-BF3F-BE73C820ACAF}"/>
    <cellStyle name="40% - Accent1 3 6 3 2 3" xfId="2233" xr:uid="{4168478E-41B6-4A7D-B387-4396AF5DBBD4}"/>
    <cellStyle name="40% - Accent1 3 6 3 3" xfId="2234" xr:uid="{EC23A0B4-C0AC-42AB-9926-F27237895C3B}"/>
    <cellStyle name="40% - Accent1 3 6 3 3 2" xfId="2235" xr:uid="{E3C479CA-0132-4FD3-BC7D-874ECE97BD50}"/>
    <cellStyle name="40% - Accent1 3 6 3 4" xfId="2236" xr:uid="{244F716D-BF3C-4983-AC15-9A7EA4192DE1}"/>
    <cellStyle name="40% - Accent1 3 6 3 4 2" xfId="2237" xr:uid="{4D241BAF-2511-457C-9958-BBF8247C1F7D}"/>
    <cellStyle name="40% - Accent1 3 6 3 5" xfId="2238" xr:uid="{07D9C459-983C-4B73-BCDE-B37FB627D614}"/>
    <cellStyle name="40% - Accent1 3 6 4" xfId="2239" xr:uid="{9174337E-D3AB-4659-ACA4-69FEAB5EF3E5}"/>
    <cellStyle name="40% - Accent1 3 6 4 2" xfId="2240" xr:uid="{872AF52F-E1C8-4BFD-9B51-E245E13F06F7}"/>
    <cellStyle name="40% - Accent1 3 6 4 2 2" xfId="2241" xr:uid="{49B50C7A-005C-4D5E-BDA5-6DE8EE537462}"/>
    <cellStyle name="40% - Accent1 3 6 4 3" xfId="2242" xr:uid="{2CE9CC78-748C-444F-88A0-62D543FD83AE}"/>
    <cellStyle name="40% - Accent1 3 6 5" xfId="2243" xr:uid="{B8CE4BE3-0DDC-4664-B687-177A4A962861}"/>
    <cellStyle name="40% - Accent1 3 6 5 2" xfId="2244" xr:uid="{C0862B34-1DB2-4708-AA7F-073C83943CA1}"/>
    <cellStyle name="40% - Accent1 3 6 6" xfId="2245" xr:uid="{48EDA583-3EA2-4D7C-A5C7-D0F058E4D14C}"/>
    <cellStyle name="40% - Accent1 3 6 6 2" xfId="2246" xr:uid="{4F2FF571-5109-4916-9DE8-76DB5F4E78A3}"/>
    <cellStyle name="40% - Accent1 3 6 7" xfId="2247" xr:uid="{8F936FA3-3A54-46D8-98B0-CA0B1050C9BB}"/>
    <cellStyle name="40% - Accent1 3 7" xfId="2248" xr:uid="{E0F8E772-3287-4AFC-9BA5-06C75C35E754}"/>
    <cellStyle name="40% - Accent1 3 7 2" xfId="2249" xr:uid="{25F370C4-A239-4441-8472-AD3F31FB6EA2}"/>
    <cellStyle name="40% - Accent1 3 7 2 2" xfId="2250" xr:uid="{E2BE52AE-1C04-43E5-B431-78362A2EEFAB}"/>
    <cellStyle name="40% - Accent1 3 7 2 2 2" xfId="2251" xr:uid="{7CFFA5C8-8D65-4B5F-BD76-DDEEF6FACB68}"/>
    <cellStyle name="40% - Accent1 3 7 2 2 2 2" xfId="2252" xr:uid="{607671B1-848F-4183-BB4B-13F73FD0320B}"/>
    <cellStyle name="40% - Accent1 3 7 2 2 3" xfId="2253" xr:uid="{1E2D36E0-B3F8-4D53-9497-578D9359BF51}"/>
    <cellStyle name="40% - Accent1 3 7 2 3" xfId="2254" xr:uid="{283B0E20-B733-47E3-B7F0-C1A83EAA03DD}"/>
    <cellStyle name="40% - Accent1 3 7 2 3 2" xfId="2255" xr:uid="{07BC6AD0-43EA-41C6-9A90-51256FBAD140}"/>
    <cellStyle name="40% - Accent1 3 7 2 4" xfId="2256" xr:uid="{03AAF31C-D71F-464C-BB3E-6C7F1599FBDA}"/>
    <cellStyle name="40% - Accent1 3 7 2 4 2" xfId="2257" xr:uid="{C6A06452-4963-4520-BB83-4B79DE7DE3E6}"/>
    <cellStyle name="40% - Accent1 3 7 2 5" xfId="2258" xr:uid="{8BEDC32A-B958-46FD-B086-23BD09D314B5}"/>
    <cellStyle name="40% - Accent1 3 7 3" xfId="2259" xr:uid="{B810FF20-2577-4DE7-B135-44EF7A59BD32}"/>
    <cellStyle name="40% - Accent1 3 7 3 2" xfId="2260" xr:uid="{F43901AC-58E5-4ED5-BE2F-F8FF91E11267}"/>
    <cellStyle name="40% - Accent1 3 7 3 2 2" xfId="2261" xr:uid="{10ADCA1F-96A6-4718-B616-58FEEEDB2E96}"/>
    <cellStyle name="40% - Accent1 3 7 3 3" xfId="2262" xr:uid="{85C1EE49-A115-4D4B-B50D-950B5AC0BAA0}"/>
    <cellStyle name="40% - Accent1 3 7 4" xfId="2263" xr:uid="{A043731F-FFC6-4001-8822-3AAA08711449}"/>
    <cellStyle name="40% - Accent1 3 7 4 2" xfId="2264" xr:uid="{9C5239AB-261C-42C3-9D15-7E00B9EC14AA}"/>
    <cellStyle name="40% - Accent1 3 7 5" xfId="2265" xr:uid="{E4F4DAE0-3803-4E55-86A9-BF00190C7FFF}"/>
    <cellStyle name="40% - Accent1 3 7 5 2" xfId="2266" xr:uid="{10F049D4-255C-415F-8C1D-F5C027CB278E}"/>
    <cellStyle name="40% - Accent1 3 7 6" xfId="2267" xr:uid="{F3A6B9B4-EF5F-4146-BCE2-5353E488AECD}"/>
    <cellStyle name="40% - Accent1 3 8" xfId="2268" xr:uid="{173F583E-6C9C-4E06-8805-F6C2BDEBAC01}"/>
    <cellStyle name="40% - Accent1 3 8 2" xfId="2269" xr:uid="{1625A197-0FDB-47F1-97A0-73749A111803}"/>
    <cellStyle name="40% - Accent1 3 8 2 2" xfId="2270" xr:uid="{FCAF2947-5C3B-45C2-9133-0731DBB126A1}"/>
    <cellStyle name="40% - Accent1 3 8 2 2 2" xfId="2271" xr:uid="{191FA19A-DFBB-4D92-8701-A3934216A811}"/>
    <cellStyle name="40% - Accent1 3 8 2 3" xfId="2272" xr:uid="{89BA66C3-0623-4A42-92EE-8B5D438A2AC8}"/>
    <cellStyle name="40% - Accent1 3 8 3" xfId="2273" xr:uid="{6EB691D1-7CE4-40E8-94AA-0B06963ED7DB}"/>
    <cellStyle name="40% - Accent1 3 8 3 2" xfId="2274" xr:uid="{4B9C7603-6CF2-4F66-BFAE-ECD92BE7086D}"/>
    <cellStyle name="40% - Accent1 3 8 4" xfId="2275" xr:uid="{5132D3A8-71CF-4666-9495-FC8D6F29948D}"/>
    <cellStyle name="40% - Accent1 3 8 4 2" xfId="2276" xr:uid="{2FD1BBB6-B307-4ABC-8C39-F130FA09C78A}"/>
    <cellStyle name="40% - Accent1 3 8 5" xfId="2277" xr:uid="{6C16FE82-849A-4559-945A-A0796993B930}"/>
    <cellStyle name="40% - Accent1 3 9" xfId="2278" xr:uid="{DB7ABBAB-E11F-49BD-9A6E-050D49B93806}"/>
    <cellStyle name="40% - Accent1 3 9 2" xfId="2279" xr:uid="{1EB362C6-365C-4E01-B781-10A0310228B3}"/>
    <cellStyle name="40% - Accent1 3 9 2 2" xfId="2280" xr:uid="{B4725C26-77F5-4D24-A582-FCC37C774035}"/>
    <cellStyle name="40% - Accent1 3 9 2 2 2" xfId="2281" xr:uid="{7996F266-5F7A-42C9-B13E-C8CC3363A118}"/>
    <cellStyle name="40% - Accent1 3 9 2 3" xfId="2282" xr:uid="{496DCC71-A31D-46CD-A385-2A6BB55821D1}"/>
    <cellStyle name="40% - Accent1 3 9 3" xfId="2283" xr:uid="{0D9793CB-2F21-440A-9300-ACCD20BF0763}"/>
    <cellStyle name="40% - Accent1 3 9 3 2" xfId="2284" xr:uid="{ED8638EF-E937-4A15-B194-7C79B615E27B}"/>
    <cellStyle name="40% - Accent1 3 9 4" xfId="2285" xr:uid="{C99D325C-7B3F-4688-AAC4-CB6E44653738}"/>
    <cellStyle name="40% - Accent1 3 9 4 2" xfId="2286" xr:uid="{1D25C211-0508-4CD3-9F38-3AB2C51E9B29}"/>
    <cellStyle name="40% - Accent1 3 9 5" xfId="2287" xr:uid="{63CC86E9-E053-423D-AF58-B21FEABA05F4}"/>
    <cellStyle name="40% - Accent1 4" xfId="270" xr:uid="{E0C8DB58-99EF-4F3A-B411-84366CF00829}"/>
    <cellStyle name="40% - Accent1 5" xfId="271" xr:uid="{AEB76726-433B-4E04-B30A-85E2C3581905}"/>
    <cellStyle name="40% - Accent1 6" xfId="272" xr:uid="{783E87EE-18FF-486D-82AE-5EAA53D5FAD8}"/>
    <cellStyle name="40% - Accent1 7" xfId="273" xr:uid="{C7D4DA4D-C601-4A2B-BE47-6ACE294C9D7A}"/>
    <cellStyle name="40% - Accent1 8" xfId="274" xr:uid="{B231CE46-621D-4615-9723-1E1887ABBDA7}"/>
    <cellStyle name="40% - Accent1 9" xfId="275" xr:uid="{B59AF32F-6683-4162-8099-3389BD4B6AEB}"/>
    <cellStyle name="40% - Accent2 10" xfId="276" xr:uid="{E2806FA4-2685-4496-9E3F-5162D9B9E9C4}"/>
    <cellStyle name="40% - Accent2 11" xfId="277" xr:uid="{BB66DCD3-C9B2-4DA7-8000-0DE1B429622E}"/>
    <cellStyle name="40% - Accent2 12" xfId="278" xr:uid="{CB5410F6-39F1-4892-AF6B-5B21B3F96A7F}"/>
    <cellStyle name="40% - Accent2 13" xfId="279" xr:uid="{C1B7A7C3-0A40-4118-97D8-A876AF1F23C3}"/>
    <cellStyle name="40% - Accent2 14" xfId="2288" xr:uid="{A047228C-E653-4FC5-B119-5546815654E6}"/>
    <cellStyle name="40% - Accent2 2" xfId="280" xr:uid="{1B9113F0-B0D5-45C3-ADCB-D51BA0D4D777}"/>
    <cellStyle name="40% - Accent2 2 2" xfId="2289" xr:uid="{8703E092-A032-45DB-AC6C-5006B8E0A7AD}"/>
    <cellStyle name="40% - Accent2 2 3" xfId="2290" xr:uid="{A1D3E031-A4A7-4050-B71B-AF663A765B50}"/>
    <cellStyle name="40% - Accent2 3" xfId="281" xr:uid="{0C001F26-62F6-4EF9-9BCF-D1D98ED2BEC3}"/>
    <cellStyle name="40% - Accent2 4" xfId="282" xr:uid="{38599EB8-DC37-407F-85F6-90478CABE218}"/>
    <cellStyle name="40% - Accent2 5" xfId="283" xr:uid="{43C10780-1636-464A-A55E-FDD27DD6D73F}"/>
    <cellStyle name="40% - Accent2 6" xfId="284" xr:uid="{6A83134C-D1E6-4D07-A6CA-E1EDDCB8E90E}"/>
    <cellStyle name="40% - Accent2 7" xfId="285" xr:uid="{04998A1C-0414-4B05-AC2A-3B03ACCBCBAC}"/>
    <cellStyle name="40% - Accent2 8" xfId="286" xr:uid="{166234C4-C7B1-4127-B716-EEF17DF1F09A}"/>
    <cellStyle name="40% - Accent2 9" xfId="287" xr:uid="{A4436CB7-9358-480B-B4DC-0A593CFC5CFE}"/>
    <cellStyle name="40% - Accent3 10" xfId="288" xr:uid="{8985AD28-646C-45C4-B689-55FA1B5A0521}"/>
    <cellStyle name="40% - Accent3 11" xfId="289" xr:uid="{42901ECE-94A2-480A-941F-8864C25CFEF9}"/>
    <cellStyle name="40% - Accent3 12" xfId="290" xr:uid="{11238188-2501-42A7-BC99-2F0F1F5BB4A9}"/>
    <cellStyle name="40% - Accent3 13" xfId="291" xr:uid="{CFFF827D-EEF8-47F2-8359-9849B7FC94ED}"/>
    <cellStyle name="40% - Accent3 14" xfId="2291" xr:uid="{250E5822-B0A4-4726-B520-5D66E16D747A}"/>
    <cellStyle name="40% - Accent3 2" xfId="292" xr:uid="{5FB017A2-00E3-4E2E-8320-CAEA4E7CEF83}"/>
    <cellStyle name="40% - Accent3 2 2" xfId="2292" xr:uid="{CEECE077-CD2C-4645-806C-0DE5264CAF87}"/>
    <cellStyle name="40% - Accent3 2 3" xfId="2293" xr:uid="{61221D98-D136-4D7F-9D72-A7038B17C163}"/>
    <cellStyle name="40% - Accent3 2 4" xfId="2294" xr:uid="{C578A9C6-535D-416D-8112-541193C29B86}"/>
    <cellStyle name="40% - Accent3 3" xfId="293" xr:uid="{E51FF240-FE07-4DB4-907D-4FE3BE35E791}"/>
    <cellStyle name="40% - Accent3 3 10" xfId="2295" xr:uid="{CC9DB0D6-FD39-4F60-B1AF-BD49457240B5}"/>
    <cellStyle name="40% - Accent3 3 10 2" xfId="2296" xr:uid="{A29223EC-56DA-493E-80D5-D97FEDF88161}"/>
    <cellStyle name="40% - Accent3 3 10 2 2" xfId="2297" xr:uid="{217A3A90-ACE5-4414-AD90-3D5D1FA9291C}"/>
    <cellStyle name="40% - Accent3 3 10 3" xfId="2298" xr:uid="{D4968B1A-18C4-42C0-B4E5-6C3B9950A401}"/>
    <cellStyle name="40% - Accent3 3 11" xfId="2299" xr:uid="{DF2E71D4-A351-4512-BDF7-FBDAE6FFA740}"/>
    <cellStyle name="40% - Accent3 3 11 2" xfId="2300" xr:uid="{C294ECE8-EB95-4E96-BC10-B4B8CA77C55D}"/>
    <cellStyle name="40% - Accent3 3 11 2 2" xfId="2301" xr:uid="{62AA32D9-A159-4B29-A7F6-CECB2F4AB0F7}"/>
    <cellStyle name="40% - Accent3 3 11 3" xfId="2302" xr:uid="{8E3F4249-9788-4F70-86D9-52F4FD6FE428}"/>
    <cellStyle name="40% - Accent3 3 12" xfId="2303" xr:uid="{50CAD489-3054-4B26-A03B-3AB9C089CD22}"/>
    <cellStyle name="40% - Accent3 3 12 2" xfId="2304" xr:uid="{DEB2E932-43B1-43DB-B8C3-AEAD64799659}"/>
    <cellStyle name="40% - Accent3 3 13" xfId="2305" xr:uid="{3FE5F21F-A216-4FAD-BA43-7E57F8611CE6}"/>
    <cellStyle name="40% - Accent3 3 14" xfId="2306" xr:uid="{3D5C33EA-0A8D-4AB0-B70A-382F35083F72}"/>
    <cellStyle name="40% - Accent3 3 14 2" xfId="2307" xr:uid="{350C0A0F-2E73-4F09-9CB9-7DE83EB39349}"/>
    <cellStyle name="40% - Accent3 3 15" xfId="2308" xr:uid="{C9D980A1-16C7-4625-89A5-9D44EDF4995C}"/>
    <cellStyle name="40% - Accent3 3 2" xfId="2309" xr:uid="{B0CABD0F-2EE3-469E-B664-6219B90D2D52}"/>
    <cellStyle name="40% - Accent3 3 2 10" xfId="2310" xr:uid="{2CB87ED4-C717-4C27-8619-82949480F3E8}"/>
    <cellStyle name="40% - Accent3 3 2 10 2" xfId="2311" xr:uid="{AA0248E0-FA80-41B1-B6D0-8F82A3FC70AC}"/>
    <cellStyle name="40% - Accent3 3 2 11" xfId="2312" xr:uid="{882DBE57-A47E-4C3B-A537-EF3430478AE2}"/>
    <cellStyle name="40% - Accent3 3 2 2" xfId="2313" xr:uid="{7CC1A2E2-83A5-46BB-9160-2578BA741D66}"/>
    <cellStyle name="40% - Accent3 3 2 2 10" xfId="2314" xr:uid="{4E79E007-3E27-4750-9221-6D45B251DF7C}"/>
    <cellStyle name="40% - Accent3 3 2 2 2" xfId="2315" xr:uid="{8285E0E3-FFCB-4B37-A024-93C8D66716E5}"/>
    <cellStyle name="40% - Accent3 3 2 2 2 2" xfId="2316" xr:uid="{E54DB0A0-19AF-4381-B575-BF5B1AE2D3B3}"/>
    <cellStyle name="40% - Accent3 3 2 2 2 2 2" xfId="2317" xr:uid="{25079523-E5B0-461D-BC1A-C572305466DC}"/>
    <cellStyle name="40% - Accent3 3 2 2 2 2 2 2" xfId="2318" xr:uid="{36EFC1E6-88A2-428B-8188-CE8951C3C087}"/>
    <cellStyle name="40% - Accent3 3 2 2 2 2 2 2 2" xfId="2319" xr:uid="{19B0CFE5-A428-4021-B276-C9E49735D6B4}"/>
    <cellStyle name="40% - Accent3 3 2 2 2 2 2 2 2 2" xfId="2320" xr:uid="{4D6D84C8-9E5F-4783-B6B5-E84AF1FAB53F}"/>
    <cellStyle name="40% - Accent3 3 2 2 2 2 2 2 3" xfId="2321" xr:uid="{EEA2C9E6-E1A0-485F-B2FB-423910755785}"/>
    <cellStyle name="40% - Accent3 3 2 2 2 2 2 3" xfId="2322" xr:uid="{76BB3891-C012-436F-A219-2C43938A70B6}"/>
    <cellStyle name="40% - Accent3 3 2 2 2 2 2 3 2" xfId="2323" xr:uid="{5809E39F-4F65-4D34-8AE2-81D732386981}"/>
    <cellStyle name="40% - Accent3 3 2 2 2 2 2 4" xfId="2324" xr:uid="{691FAF6D-0F22-495A-AA35-BC3C00F03C7B}"/>
    <cellStyle name="40% - Accent3 3 2 2 2 2 2 4 2" xfId="2325" xr:uid="{F6AA396E-DE29-43B4-9134-CC31BEB5A30E}"/>
    <cellStyle name="40% - Accent3 3 2 2 2 2 2 5" xfId="2326" xr:uid="{D73BFE5F-DBEB-4C04-9D0A-825E86134433}"/>
    <cellStyle name="40% - Accent3 3 2 2 2 2 3" xfId="2327" xr:uid="{1687CFED-F679-45B7-9EE6-A312D5C8156C}"/>
    <cellStyle name="40% - Accent3 3 2 2 2 2 3 2" xfId="2328" xr:uid="{D8E4AFEA-6C62-471E-B778-806EEE85E658}"/>
    <cellStyle name="40% - Accent3 3 2 2 2 2 3 2 2" xfId="2329" xr:uid="{2C39357A-8AF4-4116-BDBE-7460A2F23495}"/>
    <cellStyle name="40% - Accent3 3 2 2 2 2 3 3" xfId="2330" xr:uid="{612877A3-765E-4ADB-9772-1052DDD1411D}"/>
    <cellStyle name="40% - Accent3 3 2 2 2 2 4" xfId="2331" xr:uid="{31D77B45-3273-4E61-8983-F07C1FB94607}"/>
    <cellStyle name="40% - Accent3 3 2 2 2 2 4 2" xfId="2332" xr:uid="{13B0D781-9035-47AB-A44C-DC8D992FDC11}"/>
    <cellStyle name="40% - Accent3 3 2 2 2 2 5" xfId="2333" xr:uid="{44C6B2F6-3B36-46AC-B6DA-3D268F4DCD62}"/>
    <cellStyle name="40% - Accent3 3 2 2 2 2 5 2" xfId="2334" xr:uid="{37C27808-73E9-4B59-AF3C-7AE79DA09FFE}"/>
    <cellStyle name="40% - Accent3 3 2 2 2 2 6" xfId="2335" xr:uid="{2BEB1895-A2AE-4525-8999-3D08619E4B87}"/>
    <cellStyle name="40% - Accent3 3 2 2 2 3" xfId="2336" xr:uid="{393A5C18-EE34-4A8B-8F87-A723DEDD5BF7}"/>
    <cellStyle name="40% - Accent3 3 2 2 2 3 2" xfId="2337" xr:uid="{2E40565D-C66A-4564-9B5A-F5D46987B7A4}"/>
    <cellStyle name="40% - Accent3 3 2 2 2 3 2 2" xfId="2338" xr:uid="{B0F7B5F7-F8F2-4DB2-A433-EDEA69D8FA3F}"/>
    <cellStyle name="40% - Accent3 3 2 2 2 3 2 2 2" xfId="2339" xr:uid="{DD278454-A87A-4272-B863-CFC05CA888CA}"/>
    <cellStyle name="40% - Accent3 3 2 2 2 3 2 3" xfId="2340" xr:uid="{BF91CB44-9C6B-45FA-AFFB-ADEF42C0AD9F}"/>
    <cellStyle name="40% - Accent3 3 2 2 2 3 3" xfId="2341" xr:uid="{4343A0F8-7BBC-40E2-B592-D090501AC58A}"/>
    <cellStyle name="40% - Accent3 3 2 2 2 3 3 2" xfId="2342" xr:uid="{91E96A48-B5A2-41C7-B980-B477CD24D1D3}"/>
    <cellStyle name="40% - Accent3 3 2 2 2 3 4" xfId="2343" xr:uid="{38E9685F-3EAF-4A2A-A8B1-8DFE601486DE}"/>
    <cellStyle name="40% - Accent3 3 2 2 2 3 4 2" xfId="2344" xr:uid="{F754C902-0247-4A8B-A472-CE2D01122A28}"/>
    <cellStyle name="40% - Accent3 3 2 2 2 3 5" xfId="2345" xr:uid="{5E3F50E9-C053-4CF0-A1AE-C1332EBCE2AD}"/>
    <cellStyle name="40% - Accent3 3 2 2 2 4" xfId="2346" xr:uid="{4D92A188-F3F6-4787-ADA0-E0E09F224FCC}"/>
    <cellStyle name="40% - Accent3 3 2 2 2 4 2" xfId="2347" xr:uid="{7B4D29CA-455D-43BE-93E9-CA19C284B828}"/>
    <cellStyle name="40% - Accent3 3 2 2 2 4 2 2" xfId="2348" xr:uid="{C3284C34-B5A1-4575-AF07-87BE5898B0CB}"/>
    <cellStyle name="40% - Accent3 3 2 2 2 4 3" xfId="2349" xr:uid="{26767846-238C-4CAE-83E9-CD8F2857250F}"/>
    <cellStyle name="40% - Accent3 3 2 2 2 5" xfId="2350" xr:uid="{7DC6A50F-FC00-4541-ABB2-114A9068B282}"/>
    <cellStyle name="40% - Accent3 3 2 2 2 5 2" xfId="2351" xr:uid="{1CB43723-B298-4B7B-AE40-5D2F2B415B1C}"/>
    <cellStyle name="40% - Accent3 3 2 2 2 6" xfId="2352" xr:uid="{A11D55B6-CCD7-4316-BF2D-2722A30E40E4}"/>
    <cellStyle name="40% - Accent3 3 2 2 2 6 2" xfId="2353" xr:uid="{E58D91F5-C731-47EA-AC1E-44723614CA8D}"/>
    <cellStyle name="40% - Accent3 3 2 2 2 7" xfId="2354" xr:uid="{4AE11083-0F52-483E-A448-7A6A28183B79}"/>
    <cellStyle name="40% - Accent3 3 2 2 3" xfId="2355" xr:uid="{C418986F-3C11-455E-9433-F6D62BD24E60}"/>
    <cellStyle name="40% - Accent3 3 2 2 3 2" xfId="2356" xr:uid="{E906A611-4053-4AA0-BC52-414881619E12}"/>
    <cellStyle name="40% - Accent3 3 2 2 3 2 2" xfId="2357" xr:uid="{8CD86FCB-C256-48A5-A202-AA8A8C2267B2}"/>
    <cellStyle name="40% - Accent3 3 2 2 3 2 2 2" xfId="2358" xr:uid="{1112CE88-C3AD-4514-B27F-1A071E91E1E6}"/>
    <cellStyle name="40% - Accent3 3 2 2 3 2 2 2 2" xfId="2359" xr:uid="{647E47E9-FCB0-4FFD-8352-E041528115CD}"/>
    <cellStyle name="40% - Accent3 3 2 2 3 2 2 2 2 2" xfId="2360" xr:uid="{55327740-C2F1-486A-845F-F0C63581A507}"/>
    <cellStyle name="40% - Accent3 3 2 2 3 2 2 2 3" xfId="2361" xr:uid="{F7E50B13-FBEF-47D8-BF83-7ACBF4DCF47F}"/>
    <cellStyle name="40% - Accent3 3 2 2 3 2 2 3" xfId="2362" xr:uid="{3C71E464-943A-4876-B1A3-B5A4F167400A}"/>
    <cellStyle name="40% - Accent3 3 2 2 3 2 2 3 2" xfId="2363" xr:uid="{CB87BE94-501C-422D-BDB9-E411CD38DF3B}"/>
    <cellStyle name="40% - Accent3 3 2 2 3 2 2 4" xfId="2364" xr:uid="{BEEF118D-8D67-4994-B2EF-9D5329E2C52F}"/>
    <cellStyle name="40% - Accent3 3 2 2 3 2 2 4 2" xfId="2365" xr:uid="{58DD74B2-7E07-42C9-9D47-980134389683}"/>
    <cellStyle name="40% - Accent3 3 2 2 3 2 2 5" xfId="2366" xr:uid="{46479370-EC53-492E-8799-0639157376AE}"/>
    <cellStyle name="40% - Accent3 3 2 2 3 2 3" xfId="2367" xr:uid="{BE0035DA-3A8E-49BB-BDAA-0FD8B16032BC}"/>
    <cellStyle name="40% - Accent3 3 2 2 3 2 3 2" xfId="2368" xr:uid="{18B5C889-5BA3-4131-B0AF-A5B1268C4C1E}"/>
    <cellStyle name="40% - Accent3 3 2 2 3 2 3 2 2" xfId="2369" xr:uid="{B765F548-B499-4AA3-B401-296824D23AF0}"/>
    <cellStyle name="40% - Accent3 3 2 2 3 2 3 3" xfId="2370" xr:uid="{08A9A5DD-6C35-4CD8-BEE3-B0CC6D8C57B5}"/>
    <cellStyle name="40% - Accent3 3 2 2 3 2 4" xfId="2371" xr:uid="{C913B75C-8043-4DB5-A610-ABDE923B0C20}"/>
    <cellStyle name="40% - Accent3 3 2 2 3 2 4 2" xfId="2372" xr:uid="{9FE77609-55A2-4BA2-B564-E81C8542039A}"/>
    <cellStyle name="40% - Accent3 3 2 2 3 2 5" xfId="2373" xr:uid="{77D32DB8-B042-4CC5-8BB2-096C33111D1A}"/>
    <cellStyle name="40% - Accent3 3 2 2 3 2 5 2" xfId="2374" xr:uid="{D77A58AA-3BC9-4AA3-B426-45C6D6F915E5}"/>
    <cellStyle name="40% - Accent3 3 2 2 3 2 6" xfId="2375" xr:uid="{6F2EBAF7-7651-41F1-A6CB-66EBC7FF72C5}"/>
    <cellStyle name="40% - Accent3 3 2 2 3 3" xfId="2376" xr:uid="{4B027843-356C-41E5-80C0-CADB1BE47C47}"/>
    <cellStyle name="40% - Accent3 3 2 2 3 3 2" xfId="2377" xr:uid="{6D329987-8E46-4CE9-AE3A-47BC7E7B769B}"/>
    <cellStyle name="40% - Accent3 3 2 2 3 3 2 2" xfId="2378" xr:uid="{FFB27DA8-3A28-441D-89BD-8B19CF248A02}"/>
    <cellStyle name="40% - Accent3 3 2 2 3 3 2 2 2" xfId="2379" xr:uid="{4008587F-D437-4875-B13E-1B0E4FBA3064}"/>
    <cellStyle name="40% - Accent3 3 2 2 3 3 2 3" xfId="2380" xr:uid="{BC3526CC-2447-4955-8011-B8242E2114F2}"/>
    <cellStyle name="40% - Accent3 3 2 2 3 3 3" xfId="2381" xr:uid="{F571168C-1422-4FAC-96C2-D89E0252EEF2}"/>
    <cellStyle name="40% - Accent3 3 2 2 3 3 3 2" xfId="2382" xr:uid="{AE0BFFB4-635C-4E42-BF7F-1EE739E6630B}"/>
    <cellStyle name="40% - Accent3 3 2 2 3 3 4" xfId="2383" xr:uid="{B40B3005-FD79-4BA4-8E15-99096C35D610}"/>
    <cellStyle name="40% - Accent3 3 2 2 3 3 4 2" xfId="2384" xr:uid="{883DCC6C-2C8B-4E6A-A4B4-C11BB92BF018}"/>
    <cellStyle name="40% - Accent3 3 2 2 3 3 5" xfId="2385" xr:uid="{DF8DE88E-7E83-4018-99EF-78DE5D2971FC}"/>
    <cellStyle name="40% - Accent3 3 2 2 3 4" xfId="2386" xr:uid="{4B837DD9-9619-422A-BE83-27FFE4E6D3B0}"/>
    <cellStyle name="40% - Accent3 3 2 2 3 4 2" xfId="2387" xr:uid="{E3C2EF38-3602-4450-8F56-33871CE63F6D}"/>
    <cellStyle name="40% - Accent3 3 2 2 3 4 2 2" xfId="2388" xr:uid="{258C41FD-C2EB-4CE7-A13E-3974333AC89A}"/>
    <cellStyle name="40% - Accent3 3 2 2 3 4 3" xfId="2389" xr:uid="{7BE67EA9-8D46-464B-94B6-929D13D4D7CF}"/>
    <cellStyle name="40% - Accent3 3 2 2 3 5" xfId="2390" xr:uid="{D43D6E39-0A87-4D6D-8B47-D92F329D9265}"/>
    <cellStyle name="40% - Accent3 3 2 2 3 5 2" xfId="2391" xr:uid="{B8BC11F5-8649-4A88-ABAD-578266C97156}"/>
    <cellStyle name="40% - Accent3 3 2 2 3 6" xfId="2392" xr:uid="{D8847273-AAF6-4B38-B0CA-B6C6760F5D79}"/>
    <cellStyle name="40% - Accent3 3 2 2 3 6 2" xfId="2393" xr:uid="{2FFAA3D1-D5B5-49FE-8063-E495E8417745}"/>
    <cellStyle name="40% - Accent3 3 2 2 3 7" xfId="2394" xr:uid="{284CF8E8-F285-47D8-8F87-E9C51AF8CCB8}"/>
    <cellStyle name="40% - Accent3 3 2 2 4" xfId="2395" xr:uid="{FA2EA4EE-9743-4A68-83C3-A7B4A7BA594A}"/>
    <cellStyle name="40% - Accent3 3 2 2 4 2" xfId="2396" xr:uid="{2527699F-3FA8-4613-B597-34581BAE7DBD}"/>
    <cellStyle name="40% - Accent3 3 2 2 4 2 2" xfId="2397" xr:uid="{AEEF8880-7A76-4C38-94F0-0D90B0DD75F8}"/>
    <cellStyle name="40% - Accent3 3 2 2 4 2 2 2" xfId="2398" xr:uid="{B7A475A3-905D-4B46-804B-26B2AC890831}"/>
    <cellStyle name="40% - Accent3 3 2 2 4 2 2 2 2" xfId="2399" xr:uid="{0598565E-2D65-48A1-B655-7EC2AF63566F}"/>
    <cellStyle name="40% - Accent3 3 2 2 4 2 2 3" xfId="2400" xr:uid="{5E4F724F-0EBB-41D9-937F-7C15BC89B73D}"/>
    <cellStyle name="40% - Accent3 3 2 2 4 2 3" xfId="2401" xr:uid="{B26A2EB9-89D8-465B-BDD8-2AC7DC223889}"/>
    <cellStyle name="40% - Accent3 3 2 2 4 2 3 2" xfId="2402" xr:uid="{1C56677F-5F28-45D1-AACC-AE370F0E2246}"/>
    <cellStyle name="40% - Accent3 3 2 2 4 2 4" xfId="2403" xr:uid="{E3076D61-96D7-441F-B225-7D974049472D}"/>
    <cellStyle name="40% - Accent3 3 2 2 4 2 4 2" xfId="2404" xr:uid="{75FDC49C-A095-4772-8CDE-D7D2FBF755E7}"/>
    <cellStyle name="40% - Accent3 3 2 2 4 2 5" xfId="2405" xr:uid="{CD422C15-C4CD-4463-AAC9-08FF8B43C7D7}"/>
    <cellStyle name="40% - Accent3 3 2 2 4 3" xfId="2406" xr:uid="{C3BE8C7C-AB7D-460F-8501-433D77F867BF}"/>
    <cellStyle name="40% - Accent3 3 2 2 4 3 2" xfId="2407" xr:uid="{61C1A4FD-0821-4023-A9A5-9A3397CCF488}"/>
    <cellStyle name="40% - Accent3 3 2 2 4 3 2 2" xfId="2408" xr:uid="{A4521DBC-2340-413F-85A8-3E813D1AF474}"/>
    <cellStyle name="40% - Accent3 3 2 2 4 3 3" xfId="2409" xr:uid="{AF14FECB-026D-407E-AFBF-58DB4841E7C1}"/>
    <cellStyle name="40% - Accent3 3 2 2 4 4" xfId="2410" xr:uid="{E87262A2-4678-4EB3-8038-C97B02B1C568}"/>
    <cellStyle name="40% - Accent3 3 2 2 4 4 2" xfId="2411" xr:uid="{4B7A726B-93CE-4024-914A-F6A2B4173AB1}"/>
    <cellStyle name="40% - Accent3 3 2 2 4 5" xfId="2412" xr:uid="{2DBBCE3B-9823-428E-8D96-0B80AC2B1F4E}"/>
    <cellStyle name="40% - Accent3 3 2 2 4 5 2" xfId="2413" xr:uid="{1D14F3E0-98ED-4DD6-A6FC-362464E30C7A}"/>
    <cellStyle name="40% - Accent3 3 2 2 4 6" xfId="2414" xr:uid="{BF439872-514A-4176-89A8-FD95D66880A7}"/>
    <cellStyle name="40% - Accent3 3 2 2 5" xfId="2415" xr:uid="{16FE785C-6005-49D6-BC60-0464405687CB}"/>
    <cellStyle name="40% - Accent3 3 2 2 5 2" xfId="2416" xr:uid="{885004BB-9B73-4FCA-A9A2-87B6E738B528}"/>
    <cellStyle name="40% - Accent3 3 2 2 5 2 2" xfId="2417" xr:uid="{9FA513F3-10BF-4B1E-A1A5-A683E43C0D75}"/>
    <cellStyle name="40% - Accent3 3 2 2 5 2 2 2" xfId="2418" xr:uid="{4370B3C5-D1AD-45F6-9216-2A27E9F005F8}"/>
    <cellStyle name="40% - Accent3 3 2 2 5 2 3" xfId="2419" xr:uid="{62C394DE-9668-44F5-ADD2-7D4C6A2D7D85}"/>
    <cellStyle name="40% - Accent3 3 2 2 5 3" xfId="2420" xr:uid="{76405097-621D-4ED6-941A-11D8F1239657}"/>
    <cellStyle name="40% - Accent3 3 2 2 5 3 2" xfId="2421" xr:uid="{FCD0F7C3-B405-4B4F-91A3-97FE1D453DB2}"/>
    <cellStyle name="40% - Accent3 3 2 2 5 4" xfId="2422" xr:uid="{089C9B7E-275A-4F33-8E22-7EF191FBC69F}"/>
    <cellStyle name="40% - Accent3 3 2 2 5 4 2" xfId="2423" xr:uid="{F9AA4E17-B67F-451B-8C74-AAF071B65DAC}"/>
    <cellStyle name="40% - Accent3 3 2 2 5 5" xfId="2424" xr:uid="{69C8C0E9-363A-4002-B4A5-470D6EB6CD07}"/>
    <cellStyle name="40% - Accent3 3 2 2 6" xfId="2425" xr:uid="{267BCBFE-F876-4634-817B-CBBA03D02674}"/>
    <cellStyle name="40% - Accent3 3 2 2 6 2" xfId="2426" xr:uid="{0B7AFC93-785E-472A-9C66-6E32D11E8FFB}"/>
    <cellStyle name="40% - Accent3 3 2 2 6 2 2" xfId="2427" xr:uid="{4AEDE674-CF05-4F67-9FDD-A4499B2BD2AE}"/>
    <cellStyle name="40% - Accent3 3 2 2 6 2 2 2" xfId="2428" xr:uid="{034F436A-491E-4167-ABF6-7C6839445D6E}"/>
    <cellStyle name="40% - Accent3 3 2 2 6 2 3" xfId="2429" xr:uid="{1412BB35-4B23-4E8A-9F66-9E13BD8E70B7}"/>
    <cellStyle name="40% - Accent3 3 2 2 6 3" xfId="2430" xr:uid="{7F39DC53-F45C-456C-9816-BC482705497B}"/>
    <cellStyle name="40% - Accent3 3 2 2 6 3 2" xfId="2431" xr:uid="{6F171420-44F9-42D1-BA30-DD000AEDED41}"/>
    <cellStyle name="40% - Accent3 3 2 2 6 4" xfId="2432" xr:uid="{17A3BE83-EED9-44F5-86C0-F3623DC8A1CF}"/>
    <cellStyle name="40% - Accent3 3 2 2 6 4 2" xfId="2433" xr:uid="{10EBA001-CB7E-4E6B-82D4-E8B3F4F938A5}"/>
    <cellStyle name="40% - Accent3 3 2 2 6 5" xfId="2434" xr:uid="{41F1D457-4D67-4EE2-BA55-E6944B824879}"/>
    <cellStyle name="40% - Accent3 3 2 2 7" xfId="2435" xr:uid="{84D3F28E-A8EF-4F64-B977-43DE5039DDB5}"/>
    <cellStyle name="40% - Accent3 3 2 2 7 2" xfId="2436" xr:uid="{6B431A72-56C2-4ABB-9933-5773B11339A5}"/>
    <cellStyle name="40% - Accent3 3 2 2 7 2 2" xfId="2437" xr:uid="{BEDC594C-CB2A-4F27-BEEC-52189BA1ED4F}"/>
    <cellStyle name="40% - Accent3 3 2 2 7 3" xfId="2438" xr:uid="{2EF99537-DA52-4B59-AD4A-0F7C87C264ED}"/>
    <cellStyle name="40% - Accent3 3 2 2 8" xfId="2439" xr:uid="{EF2BABA8-DE5B-4C8D-850A-257A5A68124C}"/>
    <cellStyle name="40% - Accent3 3 2 2 8 2" xfId="2440" xr:uid="{DD053AE4-E588-4B89-851E-0F11D24E91F9}"/>
    <cellStyle name="40% - Accent3 3 2 2 9" xfId="2441" xr:uid="{37D3E125-33F3-44FA-B2BC-74085F4CA2A8}"/>
    <cellStyle name="40% - Accent3 3 2 2 9 2" xfId="2442" xr:uid="{8F853330-ED70-4E5D-8243-0A26F10A7883}"/>
    <cellStyle name="40% - Accent3 3 2 3" xfId="2443" xr:uid="{3E755240-EEAB-4A37-ACFD-87A1C450F9D2}"/>
    <cellStyle name="40% - Accent3 3 2 3 2" xfId="2444" xr:uid="{AFB72BD4-9A72-4BDE-8E02-C9447AE0330C}"/>
    <cellStyle name="40% - Accent3 3 2 3 2 2" xfId="2445" xr:uid="{14075DCD-5D2F-4644-B82A-C352A9243729}"/>
    <cellStyle name="40% - Accent3 3 2 3 2 2 2" xfId="2446" xr:uid="{3EEC4ADD-088C-4D6A-831B-D69D5B16DACB}"/>
    <cellStyle name="40% - Accent3 3 2 3 2 2 2 2" xfId="2447" xr:uid="{626ECDBA-4D74-49CE-B84A-8F2E977E3D07}"/>
    <cellStyle name="40% - Accent3 3 2 3 2 2 2 2 2" xfId="2448" xr:uid="{B410CF38-1DF8-401B-AF8D-37E627350DE3}"/>
    <cellStyle name="40% - Accent3 3 2 3 2 2 2 3" xfId="2449" xr:uid="{6888598B-5BD2-4B27-84F6-068710D70231}"/>
    <cellStyle name="40% - Accent3 3 2 3 2 2 3" xfId="2450" xr:uid="{6D9A71AC-5C72-42E5-8D0C-670425872564}"/>
    <cellStyle name="40% - Accent3 3 2 3 2 2 3 2" xfId="2451" xr:uid="{2A66A9B2-09BC-41D7-BD57-4F45D76C9F49}"/>
    <cellStyle name="40% - Accent3 3 2 3 2 2 4" xfId="2452" xr:uid="{9F5D7C06-DCED-42B2-96B6-FB3651CAF5A7}"/>
    <cellStyle name="40% - Accent3 3 2 3 2 2 4 2" xfId="2453" xr:uid="{43515689-53E8-4F42-A9C1-623D9857CDB7}"/>
    <cellStyle name="40% - Accent3 3 2 3 2 2 5" xfId="2454" xr:uid="{58545C78-ACEE-4BAD-8C9E-632B20439552}"/>
    <cellStyle name="40% - Accent3 3 2 3 2 3" xfId="2455" xr:uid="{ACF1FB5F-23E5-4ED8-87D9-25493D167604}"/>
    <cellStyle name="40% - Accent3 3 2 3 2 3 2" xfId="2456" xr:uid="{C00023B4-FA98-4299-870D-F5A6809F6A22}"/>
    <cellStyle name="40% - Accent3 3 2 3 2 3 2 2" xfId="2457" xr:uid="{4CC78292-6005-446D-94D8-1AB6F8799DFF}"/>
    <cellStyle name="40% - Accent3 3 2 3 2 3 3" xfId="2458" xr:uid="{208581D6-C113-4F57-9D7A-C6D27469D81E}"/>
    <cellStyle name="40% - Accent3 3 2 3 2 4" xfId="2459" xr:uid="{B8C75174-3F97-4B10-80BA-C59FC265A577}"/>
    <cellStyle name="40% - Accent3 3 2 3 2 4 2" xfId="2460" xr:uid="{CED4D2FD-6739-40EF-BDA0-35CC0774B6C0}"/>
    <cellStyle name="40% - Accent3 3 2 3 2 5" xfId="2461" xr:uid="{09CC099F-5AAA-4B38-9F63-07A315FC7C12}"/>
    <cellStyle name="40% - Accent3 3 2 3 2 5 2" xfId="2462" xr:uid="{CEC633FB-6C72-435E-8B70-A033D8290B54}"/>
    <cellStyle name="40% - Accent3 3 2 3 2 6" xfId="2463" xr:uid="{72B74CB0-0148-47CA-AC1A-35B53B1D47C7}"/>
    <cellStyle name="40% - Accent3 3 2 3 3" xfId="2464" xr:uid="{ED161AE6-4561-40F5-9BDD-84E91EB4D5E6}"/>
    <cellStyle name="40% - Accent3 3 2 3 3 2" xfId="2465" xr:uid="{F8768033-4BFE-401F-BD5D-82A9B7FFD89B}"/>
    <cellStyle name="40% - Accent3 3 2 3 3 2 2" xfId="2466" xr:uid="{52852884-5CB0-46B0-B184-A472B68F580C}"/>
    <cellStyle name="40% - Accent3 3 2 3 3 2 2 2" xfId="2467" xr:uid="{4DF0D00E-A027-48D6-9F40-4D43977695C2}"/>
    <cellStyle name="40% - Accent3 3 2 3 3 2 3" xfId="2468" xr:uid="{049CA5D6-C357-4B45-BE14-D01C36FB1EA8}"/>
    <cellStyle name="40% - Accent3 3 2 3 3 3" xfId="2469" xr:uid="{95306652-08A7-4511-9F0C-9EBFFAD4FF21}"/>
    <cellStyle name="40% - Accent3 3 2 3 3 3 2" xfId="2470" xr:uid="{9FAE9E42-DD33-4D1B-80F6-269F7FCA567F}"/>
    <cellStyle name="40% - Accent3 3 2 3 3 4" xfId="2471" xr:uid="{2C268AFD-9689-434E-B1BD-4A2F6E427265}"/>
    <cellStyle name="40% - Accent3 3 2 3 3 4 2" xfId="2472" xr:uid="{056FD22B-DF16-48C9-AA8E-8D8CFEF98188}"/>
    <cellStyle name="40% - Accent3 3 2 3 3 5" xfId="2473" xr:uid="{E3D2548E-5DC7-4896-AA58-26863055F9E9}"/>
    <cellStyle name="40% - Accent3 3 2 3 4" xfId="2474" xr:uid="{51AF66D8-F004-4DD8-A972-0640DED68B19}"/>
    <cellStyle name="40% - Accent3 3 2 3 4 2" xfId="2475" xr:uid="{E816280E-3C08-450D-9D9F-9F61A1E6F0C2}"/>
    <cellStyle name="40% - Accent3 3 2 3 4 2 2" xfId="2476" xr:uid="{AABD7DA9-0EB9-406D-9529-A9E809C8EC15}"/>
    <cellStyle name="40% - Accent3 3 2 3 4 3" xfId="2477" xr:uid="{95916443-EF51-4ECD-83CA-3608B5AEB1B7}"/>
    <cellStyle name="40% - Accent3 3 2 3 5" xfId="2478" xr:uid="{1A5328E1-8F4D-4771-90BF-CB785C81FEF3}"/>
    <cellStyle name="40% - Accent3 3 2 3 5 2" xfId="2479" xr:uid="{56BCB261-38E1-4C96-938D-64DA88B45D47}"/>
    <cellStyle name="40% - Accent3 3 2 3 6" xfId="2480" xr:uid="{87D0142F-375B-4E38-9BF9-EF8490342929}"/>
    <cellStyle name="40% - Accent3 3 2 3 6 2" xfId="2481" xr:uid="{0DFAB1E9-AF1B-4C51-AD8B-31A9D9DCFDF7}"/>
    <cellStyle name="40% - Accent3 3 2 3 7" xfId="2482" xr:uid="{FC638108-385C-426E-8536-D71AA82757C5}"/>
    <cellStyle name="40% - Accent3 3 2 4" xfId="2483" xr:uid="{293FC5A8-D337-4DFE-8E4E-7AD4523EB7AE}"/>
    <cellStyle name="40% - Accent3 3 2 4 2" xfId="2484" xr:uid="{7E13F791-FBC9-4368-9D17-B580F5EF897D}"/>
    <cellStyle name="40% - Accent3 3 2 4 2 2" xfId="2485" xr:uid="{C454B42E-A16B-4D2D-9B70-0054114CF400}"/>
    <cellStyle name="40% - Accent3 3 2 4 2 2 2" xfId="2486" xr:uid="{24BA342F-E054-410C-9017-6233A2233495}"/>
    <cellStyle name="40% - Accent3 3 2 4 2 2 2 2" xfId="2487" xr:uid="{4C8669C9-98A4-448B-B459-E25E19242DE9}"/>
    <cellStyle name="40% - Accent3 3 2 4 2 2 2 2 2" xfId="2488" xr:uid="{A3845B6D-C8A5-4E60-B9D1-57289182ED89}"/>
    <cellStyle name="40% - Accent3 3 2 4 2 2 2 3" xfId="2489" xr:uid="{75BDAEE5-C43E-44AE-8567-CBD446A985FA}"/>
    <cellStyle name="40% - Accent3 3 2 4 2 2 3" xfId="2490" xr:uid="{206710C7-6CAE-4C03-A219-C50263F69CE7}"/>
    <cellStyle name="40% - Accent3 3 2 4 2 2 3 2" xfId="2491" xr:uid="{09269682-4704-49FE-8E21-B91541E8885B}"/>
    <cellStyle name="40% - Accent3 3 2 4 2 2 4" xfId="2492" xr:uid="{18972974-657E-40F2-AE6E-008BB5AC941D}"/>
    <cellStyle name="40% - Accent3 3 2 4 2 2 4 2" xfId="2493" xr:uid="{B42978B1-8F7F-42EF-9B32-BAE5D032C0B0}"/>
    <cellStyle name="40% - Accent3 3 2 4 2 2 5" xfId="2494" xr:uid="{4308AFDF-F2C2-4A76-A408-FB5A92BD3C8D}"/>
    <cellStyle name="40% - Accent3 3 2 4 2 3" xfId="2495" xr:uid="{87A43456-5957-4036-ABF1-550E7996E74A}"/>
    <cellStyle name="40% - Accent3 3 2 4 2 3 2" xfId="2496" xr:uid="{E8C25CE8-FF4E-43AE-BCA8-D721AE3E16EA}"/>
    <cellStyle name="40% - Accent3 3 2 4 2 3 2 2" xfId="2497" xr:uid="{185F06F5-5A9E-49FB-AB42-A39B7FA5A258}"/>
    <cellStyle name="40% - Accent3 3 2 4 2 3 3" xfId="2498" xr:uid="{737BB4C9-CCAD-4019-98C5-D2014A912338}"/>
    <cellStyle name="40% - Accent3 3 2 4 2 4" xfId="2499" xr:uid="{6555D794-796E-4A33-AEF3-A4F1F98F2E77}"/>
    <cellStyle name="40% - Accent3 3 2 4 2 4 2" xfId="2500" xr:uid="{AE062AE6-CBB8-490A-B3ED-2D73859F276C}"/>
    <cellStyle name="40% - Accent3 3 2 4 2 5" xfId="2501" xr:uid="{348200B8-CFFD-487D-BE87-A91D9396432D}"/>
    <cellStyle name="40% - Accent3 3 2 4 2 5 2" xfId="2502" xr:uid="{7317E25A-22B4-408E-88A9-1B88AE52B7E7}"/>
    <cellStyle name="40% - Accent3 3 2 4 2 6" xfId="2503" xr:uid="{1C9C0AD4-ECFD-48EB-B05D-8791B73EBE8B}"/>
    <cellStyle name="40% - Accent3 3 2 4 3" xfId="2504" xr:uid="{C59E6769-A7FD-4A8A-A298-2DBD929E0D6D}"/>
    <cellStyle name="40% - Accent3 3 2 4 3 2" xfId="2505" xr:uid="{8A80CDF2-4121-4E32-BFEB-487227A2D57A}"/>
    <cellStyle name="40% - Accent3 3 2 4 3 2 2" xfId="2506" xr:uid="{B43E37A9-A2FE-40F8-95AA-C4190EF37BEA}"/>
    <cellStyle name="40% - Accent3 3 2 4 3 2 2 2" xfId="2507" xr:uid="{1FCE0E0F-7B1A-414F-A440-19B665FD3585}"/>
    <cellStyle name="40% - Accent3 3 2 4 3 2 3" xfId="2508" xr:uid="{EAA8EA20-AB92-41E0-8803-7F49B04D3524}"/>
    <cellStyle name="40% - Accent3 3 2 4 3 3" xfId="2509" xr:uid="{F631BA06-B84E-4DE6-98E2-07CFA206C788}"/>
    <cellStyle name="40% - Accent3 3 2 4 3 3 2" xfId="2510" xr:uid="{E9775C1F-A292-4343-B424-D27C30445E27}"/>
    <cellStyle name="40% - Accent3 3 2 4 3 4" xfId="2511" xr:uid="{FB169168-77EC-4310-8E66-3C81816ED74A}"/>
    <cellStyle name="40% - Accent3 3 2 4 3 4 2" xfId="2512" xr:uid="{2043C463-6DDD-4C06-A3F8-4D881BCC5410}"/>
    <cellStyle name="40% - Accent3 3 2 4 3 5" xfId="2513" xr:uid="{3F1C2DC4-A460-49E5-8BE3-80F14EF7E76E}"/>
    <cellStyle name="40% - Accent3 3 2 4 4" xfId="2514" xr:uid="{7E7C5CB6-F482-4F2B-8FE3-F3D9777A578E}"/>
    <cellStyle name="40% - Accent3 3 2 4 4 2" xfId="2515" xr:uid="{8CEDF9DB-3CFE-41A5-BC58-440264320E0E}"/>
    <cellStyle name="40% - Accent3 3 2 4 4 2 2" xfId="2516" xr:uid="{407DC8DE-5AF2-421F-9DE7-C73D9924BC14}"/>
    <cellStyle name="40% - Accent3 3 2 4 4 3" xfId="2517" xr:uid="{5BE13DCE-EE97-4CFC-B18C-6FD6F10DED51}"/>
    <cellStyle name="40% - Accent3 3 2 4 5" xfId="2518" xr:uid="{12A7273B-E9AB-41FE-B8DF-5FCF26F089FA}"/>
    <cellStyle name="40% - Accent3 3 2 4 5 2" xfId="2519" xr:uid="{F11E74FE-C8F5-4A83-A660-6B66F51543CA}"/>
    <cellStyle name="40% - Accent3 3 2 4 6" xfId="2520" xr:uid="{860234AF-AB74-4ADF-9F06-959A43D942F1}"/>
    <cellStyle name="40% - Accent3 3 2 4 6 2" xfId="2521" xr:uid="{98CBD27B-4624-4F38-9C82-262465C53C2E}"/>
    <cellStyle name="40% - Accent3 3 2 4 7" xfId="2522" xr:uid="{32917F74-30F6-43D9-8A1B-7952BF501EFC}"/>
    <cellStyle name="40% - Accent3 3 2 5" xfId="2523" xr:uid="{536D0FB1-A0DB-48E4-B0FF-C90E9EFB4DE9}"/>
    <cellStyle name="40% - Accent3 3 2 5 2" xfId="2524" xr:uid="{F05D2306-0966-46FC-9440-9BD049FE34C4}"/>
    <cellStyle name="40% - Accent3 3 2 5 2 2" xfId="2525" xr:uid="{79C43EF3-D165-43C3-AA0D-0C03F810B4E6}"/>
    <cellStyle name="40% - Accent3 3 2 5 2 2 2" xfId="2526" xr:uid="{530C6D46-6A56-48CC-8F2F-13B8CBFF3FC2}"/>
    <cellStyle name="40% - Accent3 3 2 5 2 2 2 2" xfId="2527" xr:uid="{53391907-81E2-40EA-B214-E09741614AA7}"/>
    <cellStyle name="40% - Accent3 3 2 5 2 2 3" xfId="2528" xr:uid="{DA23DBFA-9FDA-4F45-9CF4-C2425D8C154F}"/>
    <cellStyle name="40% - Accent3 3 2 5 2 3" xfId="2529" xr:uid="{2E5E5A20-B4DE-4013-BBBA-23A66E17A19A}"/>
    <cellStyle name="40% - Accent3 3 2 5 2 3 2" xfId="2530" xr:uid="{5D9BC1D0-2FD6-46DC-889B-79EABCA0C890}"/>
    <cellStyle name="40% - Accent3 3 2 5 2 4" xfId="2531" xr:uid="{8896B324-A68B-49A2-A86E-D4496DA93478}"/>
    <cellStyle name="40% - Accent3 3 2 5 2 4 2" xfId="2532" xr:uid="{FD4113FA-2C62-45ED-8C7A-AC357C1F5B53}"/>
    <cellStyle name="40% - Accent3 3 2 5 2 5" xfId="2533" xr:uid="{56869241-67C5-4914-BB89-C0B2425EA5DF}"/>
    <cellStyle name="40% - Accent3 3 2 5 3" xfId="2534" xr:uid="{92D5AD18-FDC6-48F6-83E6-998419BC3143}"/>
    <cellStyle name="40% - Accent3 3 2 5 3 2" xfId="2535" xr:uid="{B576D23D-5A86-4539-84B1-14144E620930}"/>
    <cellStyle name="40% - Accent3 3 2 5 3 2 2" xfId="2536" xr:uid="{56792E24-DEF6-487B-9951-8ADC5D0AF83E}"/>
    <cellStyle name="40% - Accent3 3 2 5 3 3" xfId="2537" xr:uid="{424B6DC4-F6A8-42FD-9C4F-958F31F2319D}"/>
    <cellStyle name="40% - Accent3 3 2 5 4" xfId="2538" xr:uid="{1D413279-D872-40DF-9F98-6451490F38B8}"/>
    <cellStyle name="40% - Accent3 3 2 5 4 2" xfId="2539" xr:uid="{47D45AF4-8DCF-43FD-83EB-8AFC45ADB9F8}"/>
    <cellStyle name="40% - Accent3 3 2 5 5" xfId="2540" xr:uid="{9C76139B-EE77-4DD0-A323-FF08B8CDFC35}"/>
    <cellStyle name="40% - Accent3 3 2 5 5 2" xfId="2541" xr:uid="{306F48E2-999E-4B32-9C55-294D8722508F}"/>
    <cellStyle name="40% - Accent3 3 2 5 6" xfId="2542" xr:uid="{05B19F47-F378-42F0-8163-96011DDD353A}"/>
    <cellStyle name="40% - Accent3 3 2 6" xfId="2543" xr:uid="{CC48CF8A-E0DE-4D05-8691-EDDAFBD56AC8}"/>
    <cellStyle name="40% - Accent3 3 2 6 2" xfId="2544" xr:uid="{9FBE46D9-7C66-40C9-B102-CD37AF4EA851}"/>
    <cellStyle name="40% - Accent3 3 2 6 2 2" xfId="2545" xr:uid="{FD78CC1C-1092-4F0F-9569-B865983AF38F}"/>
    <cellStyle name="40% - Accent3 3 2 6 2 2 2" xfId="2546" xr:uid="{126476E5-7F08-4ABA-9969-A8BCB5DFBB58}"/>
    <cellStyle name="40% - Accent3 3 2 6 2 3" xfId="2547" xr:uid="{C5EFD6BF-A3E1-48DA-AB4E-4FA51DF0C914}"/>
    <cellStyle name="40% - Accent3 3 2 6 3" xfId="2548" xr:uid="{CEB87F46-CF84-4E16-8A3D-A8400A4AB9C2}"/>
    <cellStyle name="40% - Accent3 3 2 6 3 2" xfId="2549" xr:uid="{35B17DEB-3C9B-4B16-A3EE-979A91FB920F}"/>
    <cellStyle name="40% - Accent3 3 2 6 4" xfId="2550" xr:uid="{ED1D6F10-EE97-4D73-9EF7-BCB23FA22E6F}"/>
    <cellStyle name="40% - Accent3 3 2 6 4 2" xfId="2551" xr:uid="{38DAC529-9DA1-47AB-9F28-EEE7D70DA8E7}"/>
    <cellStyle name="40% - Accent3 3 2 6 5" xfId="2552" xr:uid="{E565ED78-0994-4CBA-9332-92064B684E28}"/>
    <cellStyle name="40% - Accent3 3 2 7" xfId="2553" xr:uid="{7F9C5A2F-1D45-4503-8278-E12966387003}"/>
    <cellStyle name="40% - Accent3 3 2 7 2" xfId="2554" xr:uid="{257D43E4-2885-4F20-A09F-A400903CD2E8}"/>
    <cellStyle name="40% - Accent3 3 2 7 2 2" xfId="2555" xr:uid="{64BB4807-828B-4AD1-827F-EC0DE35F7380}"/>
    <cellStyle name="40% - Accent3 3 2 7 2 2 2" xfId="2556" xr:uid="{5BB9F5D4-B855-4663-A02C-E34066E6E986}"/>
    <cellStyle name="40% - Accent3 3 2 7 2 3" xfId="2557" xr:uid="{09A15204-D80D-4CEB-9F82-53FFBBAA8FD0}"/>
    <cellStyle name="40% - Accent3 3 2 7 3" xfId="2558" xr:uid="{9359CEA9-ABB9-4957-BA83-70632CAC30E0}"/>
    <cellStyle name="40% - Accent3 3 2 7 3 2" xfId="2559" xr:uid="{252AF255-97FB-42FE-BF6D-150BFF11C246}"/>
    <cellStyle name="40% - Accent3 3 2 7 4" xfId="2560" xr:uid="{244E1B62-E8FE-4299-8D22-AB80C9D95C14}"/>
    <cellStyle name="40% - Accent3 3 2 7 4 2" xfId="2561" xr:uid="{44D6C293-666D-4AF2-910C-983D8ED8AB32}"/>
    <cellStyle name="40% - Accent3 3 2 7 5" xfId="2562" xr:uid="{3B9C09BD-F058-485A-ACC8-33FECA91CFA1}"/>
    <cellStyle name="40% - Accent3 3 2 8" xfId="2563" xr:uid="{53DD0FEC-C53B-4E22-9B3C-4547C6873C73}"/>
    <cellStyle name="40% - Accent3 3 2 8 2" xfId="2564" xr:uid="{5629CC0B-CA26-45FD-8EFA-8DD17EDBAE1B}"/>
    <cellStyle name="40% - Accent3 3 2 8 2 2" xfId="2565" xr:uid="{5A7D20F1-7D39-4A86-AB04-C9E967FA9087}"/>
    <cellStyle name="40% - Accent3 3 2 8 3" xfId="2566" xr:uid="{126120B4-98A6-4DF7-8058-DBEE58038420}"/>
    <cellStyle name="40% - Accent3 3 2 9" xfId="2567" xr:uid="{CFB780DC-3B48-4DA3-AB01-85D011B099A3}"/>
    <cellStyle name="40% - Accent3 3 2 9 2" xfId="2568" xr:uid="{B435DB46-E5DF-4189-8CDA-4188EF4C3EC6}"/>
    <cellStyle name="40% - Accent3 3 3" xfId="2569" xr:uid="{73DAA6D8-921C-42BB-9F7F-33EC8D315051}"/>
    <cellStyle name="40% - Accent3 3 3 10" xfId="2570" xr:uid="{38E2905C-B2F5-42C7-9FA5-5C42FE8FC0ED}"/>
    <cellStyle name="40% - Accent3 3 3 2" xfId="2571" xr:uid="{B759683B-9474-4ABE-9F0D-6E4C1D6C1396}"/>
    <cellStyle name="40% - Accent3 3 3 2 2" xfId="2572" xr:uid="{3E209B0E-2A42-402D-A23C-CD7633F82076}"/>
    <cellStyle name="40% - Accent3 3 3 2 2 2" xfId="2573" xr:uid="{69E0ED56-5337-4698-A144-532C4BC44308}"/>
    <cellStyle name="40% - Accent3 3 3 2 2 2 2" xfId="2574" xr:uid="{E4F54F1E-1BB9-438E-82AB-7E9D1BFC673A}"/>
    <cellStyle name="40% - Accent3 3 3 2 2 2 2 2" xfId="2575" xr:uid="{28EA80DC-C3F6-41C1-AE70-12EC913AE4C9}"/>
    <cellStyle name="40% - Accent3 3 3 2 2 2 2 2 2" xfId="2576" xr:uid="{F0F7104E-6949-4DF9-B3AA-7D70F5E8BD68}"/>
    <cellStyle name="40% - Accent3 3 3 2 2 2 2 3" xfId="2577" xr:uid="{8D983AC5-7BEB-4C52-B150-4D1F6012278C}"/>
    <cellStyle name="40% - Accent3 3 3 2 2 2 3" xfId="2578" xr:uid="{E996EB21-042D-4D97-8EA5-AB03173AC5CC}"/>
    <cellStyle name="40% - Accent3 3 3 2 2 2 3 2" xfId="2579" xr:uid="{E578A88B-3CCB-4CD4-BA04-77F00B7A6525}"/>
    <cellStyle name="40% - Accent3 3 3 2 2 2 4" xfId="2580" xr:uid="{EBAB9D8D-35E1-44B0-84E2-07B0E6E7EB1E}"/>
    <cellStyle name="40% - Accent3 3 3 2 2 2 4 2" xfId="2581" xr:uid="{EE2BB225-1FCE-41AD-9EED-9C6BE092F18F}"/>
    <cellStyle name="40% - Accent3 3 3 2 2 2 5" xfId="2582" xr:uid="{599ED155-ECE2-4328-936C-256E996EB834}"/>
    <cellStyle name="40% - Accent3 3 3 2 2 3" xfId="2583" xr:uid="{8D06E6EF-3077-4731-9CC5-54042F107453}"/>
    <cellStyle name="40% - Accent3 3 3 2 2 3 2" xfId="2584" xr:uid="{01CF2D62-E01E-4202-8B4F-7E0B040DD1D4}"/>
    <cellStyle name="40% - Accent3 3 3 2 2 3 2 2" xfId="2585" xr:uid="{A169930F-B3A7-4DA7-B4B2-346747BD5326}"/>
    <cellStyle name="40% - Accent3 3 3 2 2 3 3" xfId="2586" xr:uid="{D527067F-962B-4B5C-A8A0-05338D0C4F22}"/>
    <cellStyle name="40% - Accent3 3 3 2 2 4" xfId="2587" xr:uid="{C04B35E2-7173-4E78-AE5A-2994C8EDD557}"/>
    <cellStyle name="40% - Accent3 3 3 2 2 4 2" xfId="2588" xr:uid="{782AF91B-2273-4225-A4AD-8AE3C990235F}"/>
    <cellStyle name="40% - Accent3 3 3 2 2 5" xfId="2589" xr:uid="{DDD1DACC-734C-482F-9C56-F18B0DA99185}"/>
    <cellStyle name="40% - Accent3 3 3 2 2 5 2" xfId="2590" xr:uid="{DE86DD5B-54D3-451B-B1B9-A819B46991A1}"/>
    <cellStyle name="40% - Accent3 3 3 2 2 6" xfId="2591" xr:uid="{A98ED272-AB38-421B-98C2-2308456CDDAA}"/>
    <cellStyle name="40% - Accent3 3 3 2 3" xfId="2592" xr:uid="{4BDC62CB-EB2A-4F48-8D3F-E76811BFFA71}"/>
    <cellStyle name="40% - Accent3 3 3 2 3 2" xfId="2593" xr:uid="{B5AEF98E-6244-48B7-9598-0AD5E5E42553}"/>
    <cellStyle name="40% - Accent3 3 3 2 3 2 2" xfId="2594" xr:uid="{032D9F03-59AF-41F1-8D0F-07DBC437A1EC}"/>
    <cellStyle name="40% - Accent3 3 3 2 3 2 2 2" xfId="2595" xr:uid="{F2A468CD-B650-4B83-9E03-8A29A1687884}"/>
    <cellStyle name="40% - Accent3 3 3 2 3 2 3" xfId="2596" xr:uid="{49F61AE5-D044-43D4-9A51-E344183BDC60}"/>
    <cellStyle name="40% - Accent3 3 3 2 3 3" xfId="2597" xr:uid="{85441436-4642-401F-9AAB-BFDB69914B6C}"/>
    <cellStyle name="40% - Accent3 3 3 2 3 3 2" xfId="2598" xr:uid="{38FBF603-9893-4158-8F94-87DE10322029}"/>
    <cellStyle name="40% - Accent3 3 3 2 3 4" xfId="2599" xr:uid="{03309B34-3C2A-43A0-9FBC-5D76B8652944}"/>
    <cellStyle name="40% - Accent3 3 3 2 3 4 2" xfId="2600" xr:uid="{3435BD13-2FD8-42E2-94ED-23DA2052B395}"/>
    <cellStyle name="40% - Accent3 3 3 2 3 5" xfId="2601" xr:uid="{06453FD5-3212-42FA-B4E9-3DB8312C84C7}"/>
    <cellStyle name="40% - Accent3 3 3 2 4" xfId="2602" xr:uid="{E78C7C3A-335B-43AE-B2A4-D27E1B6825E2}"/>
    <cellStyle name="40% - Accent3 3 3 2 4 2" xfId="2603" xr:uid="{9C0FCA1D-688C-40C5-9F7C-75E7C266C485}"/>
    <cellStyle name="40% - Accent3 3 3 2 4 2 2" xfId="2604" xr:uid="{30A01302-447D-4961-8C20-9368FC3B6C95}"/>
    <cellStyle name="40% - Accent3 3 3 2 4 3" xfId="2605" xr:uid="{BA122C20-CB29-4B8D-911F-CA3AE5A3350E}"/>
    <cellStyle name="40% - Accent3 3 3 2 5" xfId="2606" xr:uid="{75EB1232-51BF-43EE-BA7E-2431B40C142F}"/>
    <cellStyle name="40% - Accent3 3 3 2 5 2" xfId="2607" xr:uid="{988A1BFA-B103-4A7D-A4DA-59633967CABF}"/>
    <cellStyle name="40% - Accent3 3 3 2 6" xfId="2608" xr:uid="{04D4F970-054C-4E9C-A2B5-0C46FB4168A2}"/>
    <cellStyle name="40% - Accent3 3 3 2 6 2" xfId="2609" xr:uid="{1F596471-8A2A-45AA-A2D7-A5107EF35F44}"/>
    <cellStyle name="40% - Accent3 3 3 2 7" xfId="2610" xr:uid="{B955C464-9D6D-4D92-B417-2FD519A19C17}"/>
    <cellStyle name="40% - Accent3 3 3 3" xfId="2611" xr:uid="{FF2FBB54-1A7B-453B-A7BB-5D6A03B197C5}"/>
    <cellStyle name="40% - Accent3 3 3 3 2" xfId="2612" xr:uid="{6D5A15D0-9425-4F9E-9954-9D3A70C62D83}"/>
    <cellStyle name="40% - Accent3 3 3 3 2 2" xfId="2613" xr:uid="{FE8C7B35-A302-4BE8-9489-DAB92039F2D1}"/>
    <cellStyle name="40% - Accent3 3 3 3 2 2 2" xfId="2614" xr:uid="{31125910-5569-4324-8906-EBB90856FA35}"/>
    <cellStyle name="40% - Accent3 3 3 3 2 2 2 2" xfId="2615" xr:uid="{C3FF4B12-E7CF-4778-B7ED-DB5C38EF2B53}"/>
    <cellStyle name="40% - Accent3 3 3 3 2 2 2 2 2" xfId="2616" xr:uid="{346B7569-F318-4B01-8DA6-329CE90939FD}"/>
    <cellStyle name="40% - Accent3 3 3 3 2 2 2 3" xfId="2617" xr:uid="{E5785A3B-F8F1-4960-99CB-2D96307BD889}"/>
    <cellStyle name="40% - Accent3 3 3 3 2 2 3" xfId="2618" xr:uid="{F513FA77-C0E1-493A-B921-7D687C3F5598}"/>
    <cellStyle name="40% - Accent3 3 3 3 2 2 3 2" xfId="2619" xr:uid="{11EB691F-78D3-4B2C-B352-B53CE092E1D7}"/>
    <cellStyle name="40% - Accent3 3 3 3 2 2 4" xfId="2620" xr:uid="{24CEC03A-8458-4222-A9F9-0FBD034B52B4}"/>
    <cellStyle name="40% - Accent3 3 3 3 2 2 4 2" xfId="2621" xr:uid="{F9789B83-F47E-4F51-9EDE-1A26D34FBAB7}"/>
    <cellStyle name="40% - Accent3 3 3 3 2 2 5" xfId="2622" xr:uid="{26FD44A8-54B9-44F2-9635-DDD3E238628E}"/>
    <cellStyle name="40% - Accent3 3 3 3 2 3" xfId="2623" xr:uid="{29A419DC-70C3-43AA-B133-F0C941BF0BA6}"/>
    <cellStyle name="40% - Accent3 3 3 3 2 3 2" xfId="2624" xr:uid="{1CC18AFB-B0D9-4A98-8709-3AC0E0D9F9AD}"/>
    <cellStyle name="40% - Accent3 3 3 3 2 3 2 2" xfId="2625" xr:uid="{86709042-BEFD-4358-9956-F1321B35BC86}"/>
    <cellStyle name="40% - Accent3 3 3 3 2 3 3" xfId="2626" xr:uid="{47463DB9-19E2-4483-A8B1-30FCC75D21AA}"/>
    <cellStyle name="40% - Accent3 3 3 3 2 4" xfId="2627" xr:uid="{E91C28D8-3A5F-4585-9036-4676B5FB4E97}"/>
    <cellStyle name="40% - Accent3 3 3 3 2 4 2" xfId="2628" xr:uid="{9430BED0-486E-449A-84C8-C08AE1CC1AAA}"/>
    <cellStyle name="40% - Accent3 3 3 3 2 5" xfId="2629" xr:uid="{8F6A7CCA-0B65-403E-8878-DBD956E7BE11}"/>
    <cellStyle name="40% - Accent3 3 3 3 2 5 2" xfId="2630" xr:uid="{72C2AB9C-291D-4521-9730-36ABF1B85F4C}"/>
    <cellStyle name="40% - Accent3 3 3 3 2 6" xfId="2631" xr:uid="{482CBE04-2AC9-48E6-B5FF-4C342850D490}"/>
    <cellStyle name="40% - Accent3 3 3 3 3" xfId="2632" xr:uid="{4B9D15BD-80D8-4370-95DF-302BF0B7A740}"/>
    <cellStyle name="40% - Accent3 3 3 3 3 2" xfId="2633" xr:uid="{190A9A01-D467-4E88-AFA6-DB67FCEB1BEE}"/>
    <cellStyle name="40% - Accent3 3 3 3 3 2 2" xfId="2634" xr:uid="{3498F31A-0DEA-4697-9981-7FBED9264233}"/>
    <cellStyle name="40% - Accent3 3 3 3 3 2 2 2" xfId="2635" xr:uid="{9F70F6A9-FB53-4BB2-97A5-D528E5F6A3E7}"/>
    <cellStyle name="40% - Accent3 3 3 3 3 2 3" xfId="2636" xr:uid="{B7B5FD30-7B8B-4BF7-A3D4-3361C08836ED}"/>
    <cellStyle name="40% - Accent3 3 3 3 3 3" xfId="2637" xr:uid="{04545E57-D7C7-4B66-9D73-F237252A71C4}"/>
    <cellStyle name="40% - Accent3 3 3 3 3 3 2" xfId="2638" xr:uid="{F504B1CF-5084-4447-AEA6-AD2433BDECC4}"/>
    <cellStyle name="40% - Accent3 3 3 3 3 4" xfId="2639" xr:uid="{E1610ED7-EDF0-479B-B94C-B31576AFA626}"/>
    <cellStyle name="40% - Accent3 3 3 3 3 4 2" xfId="2640" xr:uid="{808B34E3-037F-4370-80A2-3BACF6CE8747}"/>
    <cellStyle name="40% - Accent3 3 3 3 3 5" xfId="2641" xr:uid="{16519384-C069-48D0-924C-F101955FCDDD}"/>
    <cellStyle name="40% - Accent3 3 3 3 4" xfId="2642" xr:uid="{B4597481-D352-47FA-9A75-162FD665D836}"/>
    <cellStyle name="40% - Accent3 3 3 3 4 2" xfId="2643" xr:uid="{BE89BEF2-5A22-4B4C-9D38-A374C2AE23FB}"/>
    <cellStyle name="40% - Accent3 3 3 3 4 2 2" xfId="2644" xr:uid="{7C62F200-E26E-4D4C-944A-8BEDA892F2A6}"/>
    <cellStyle name="40% - Accent3 3 3 3 4 3" xfId="2645" xr:uid="{70BB7863-3F87-41BC-8FE0-04C88C13ABE3}"/>
    <cellStyle name="40% - Accent3 3 3 3 5" xfId="2646" xr:uid="{7E194BD3-8393-49F2-BA75-686D47E3F7FA}"/>
    <cellStyle name="40% - Accent3 3 3 3 5 2" xfId="2647" xr:uid="{0708AEAA-B516-4F08-9CD4-A2C39BF824AA}"/>
    <cellStyle name="40% - Accent3 3 3 3 6" xfId="2648" xr:uid="{1DD089A5-7D95-490F-A262-6C9EA7036D17}"/>
    <cellStyle name="40% - Accent3 3 3 3 6 2" xfId="2649" xr:uid="{2E3EE1E4-B57C-4C0B-89EB-68F5280B3C6A}"/>
    <cellStyle name="40% - Accent3 3 3 3 7" xfId="2650" xr:uid="{753098B1-390B-4D97-BCDD-04B7D8DDE35A}"/>
    <cellStyle name="40% - Accent3 3 3 4" xfId="2651" xr:uid="{24DEC61F-7619-47C0-8A22-64BD553D3595}"/>
    <cellStyle name="40% - Accent3 3 3 4 2" xfId="2652" xr:uid="{8C659E48-3F22-4593-A0AF-A0B9A2174969}"/>
    <cellStyle name="40% - Accent3 3 3 4 2 2" xfId="2653" xr:uid="{DF99155A-97D6-4C9B-AF4C-8FB69B338942}"/>
    <cellStyle name="40% - Accent3 3 3 4 2 2 2" xfId="2654" xr:uid="{314D4725-AFE1-47F9-AE9B-9CC88754BE46}"/>
    <cellStyle name="40% - Accent3 3 3 4 2 2 2 2" xfId="2655" xr:uid="{2D20F440-BE42-4BC7-8F55-F8B3B7AB5A06}"/>
    <cellStyle name="40% - Accent3 3 3 4 2 2 3" xfId="2656" xr:uid="{9D363978-F832-4588-A30D-D945A198097C}"/>
    <cellStyle name="40% - Accent3 3 3 4 2 3" xfId="2657" xr:uid="{F6E1CCDF-3E45-4C9D-BB12-837C86400477}"/>
    <cellStyle name="40% - Accent3 3 3 4 2 3 2" xfId="2658" xr:uid="{2DA39D34-A6D2-49C8-A70F-CC2CBE572173}"/>
    <cellStyle name="40% - Accent3 3 3 4 2 4" xfId="2659" xr:uid="{D15115FA-1B11-4BA0-9BD2-B704BB979AC8}"/>
    <cellStyle name="40% - Accent3 3 3 4 2 4 2" xfId="2660" xr:uid="{650A7902-FCC4-406D-976D-A27151DAFE4E}"/>
    <cellStyle name="40% - Accent3 3 3 4 2 5" xfId="2661" xr:uid="{E3D55796-CD97-409E-B631-ADFF801BF284}"/>
    <cellStyle name="40% - Accent3 3 3 4 3" xfId="2662" xr:uid="{E60414FD-9A5A-466A-A54F-0A716983F355}"/>
    <cellStyle name="40% - Accent3 3 3 4 3 2" xfId="2663" xr:uid="{9859F89C-2F40-4672-AA18-FB97C4F5A4B5}"/>
    <cellStyle name="40% - Accent3 3 3 4 3 2 2" xfId="2664" xr:uid="{0259542B-D84F-482E-8247-455D72735482}"/>
    <cellStyle name="40% - Accent3 3 3 4 3 3" xfId="2665" xr:uid="{A173C651-BB2F-4BAD-AFB8-471348200FF1}"/>
    <cellStyle name="40% - Accent3 3 3 4 4" xfId="2666" xr:uid="{9C4F508A-A281-41E1-B566-9CBDBA3D99F2}"/>
    <cellStyle name="40% - Accent3 3 3 4 4 2" xfId="2667" xr:uid="{70A8E0A5-22A2-4631-82BA-DEC998A4C5B2}"/>
    <cellStyle name="40% - Accent3 3 3 4 5" xfId="2668" xr:uid="{1695CCB9-896F-405F-AE70-C12A632103C8}"/>
    <cellStyle name="40% - Accent3 3 3 4 5 2" xfId="2669" xr:uid="{195E1362-A4E4-4FD6-8D09-1AB2D74F5F80}"/>
    <cellStyle name="40% - Accent3 3 3 4 6" xfId="2670" xr:uid="{8F6E6EF1-B178-433B-BFBC-81D78F5A9F31}"/>
    <cellStyle name="40% - Accent3 3 3 5" xfId="2671" xr:uid="{B6A98A9E-457A-45A8-BDEF-05C4812DF338}"/>
    <cellStyle name="40% - Accent3 3 3 5 2" xfId="2672" xr:uid="{5C682D66-B0C2-45A5-A7E7-B55315AD810F}"/>
    <cellStyle name="40% - Accent3 3 3 5 2 2" xfId="2673" xr:uid="{A700FB97-D985-41AF-A274-88A11821A9F8}"/>
    <cellStyle name="40% - Accent3 3 3 5 2 2 2" xfId="2674" xr:uid="{C337785A-5904-473C-9A00-A397BD47ABEF}"/>
    <cellStyle name="40% - Accent3 3 3 5 2 3" xfId="2675" xr:uid="{6CA5C375-9DBC-45B1-ACA1-EE3316A3DA26}"/>
    <cellStyle name="40% - Accent3 3 3 5 3" xfId="2676" xr:uid="{97CF4A75-5C72-4B02-9F87-EB46E2A4752E}"/>
    <cellStyle name="40% - Accent3 3 3 5 3 2" xfId="2677" xr:uid="{767B240A-2B02-4400-94FD-BC34227EA825}"/>
    <cellStyle name="40% - Accent3 3 3 5 4" xfId="2678" xr:uid="{BA9F7BBF-5E0C-484D-8EA1-4F7DF4AB0EC5}"/>
    <cellStyle name="40% - Accent3 3 3 5 4 2" xfId="2679" xr:uid="{9ECB5E7D-CEFE-403A-9B93-4B51EB3D78D4}"/>
    <cellStyle name="40% - Accent3 3 3 5 5" xfId="2680" xr:uid="{2AD66EED-26D8-48F7-B918-DC64BC1D795D}"/>
    <cellStyle name="40% - Accent3 3 3 6" xfId="2681" xr:uid="{E1CE8268-6311-4782-A58D-DCE82ED1C765}"/>
    <cellStyle name="40% - Accent3 3 3 6 2" xfId="2682" xr:uid="{3358CA49-6FFA-48EA-BE34-A2A159BD71E2}"/>
    <cellStyle name="40% - Accent3 3 3 6 2 2" xfId="2683" xr:uid="{297CF3A4-757B-4D3C-99BB-25901CFC38F2}"/>
    <cellStyle name="40% - Accent3 3 3 6 2 2 2" xfId="2684" xr:uid="{CE24F552-7594-48EC-870E-ED6230E4391B}"/>
    <cellStyle name="40% - Accent3 3 3 6 2 3" xfId="2685" xr:uid="{9F066628-83EA-41CB-91BF-BF0290601A8F}"/>
    <cellStyle name="40% - Accent3 3 3 6 3" xfId="2686" xr:uid="{F51E5F9F-1235-434B-88A1-95DF60264830}"/>
    <cellStyle name="40% - Accent3 3 3 6 3 2" xfId="2687" xr:uid="{8D078055-BCF9-4E6A-80DF-835B72E94C8E}"/>
    <cellStyle name="40% - Accent3 3 3 6 4" xfId="2688" xr:uid="{A0ED5AF5-094D-4603-B8A6-DD1FA3DAEC02}"/>
    <cellStyle name="40% - Accent3 3 3 6 4 2" xfId="2689" xr:uid="{24E209F4-AEDE-4AF3-93C2-ACFB7D146480}"/>
    <cellStyle name="40% - Accent3 3 3 6 5" xfId="2690" xr:uid="{A8E63491-0609-4CEF-B0F5-8E685A90CBED}"/>
    <cellStyle name="40% - Accent3 3 3 7" xfId="2691" xr:uid="{F0905912-26A6-429C-8429-D0BB5A3F9B81}"/>
    <cellStyle name="40% - Accent3 3 3 7 2" xfId="2692" xr:uid="{183B8855-6164-496C-9C3D-69764C81FBA6}"/>
    <cellStyle name="40% - Accent3 3 3 7 2 2" xfId="2693" xr:uid="{C714C52D-EB51-42B7-AD6D-107AC7688FDB}"/>
    <cellStyle name="40% - Accent3 3 3 7 3" xfId="2694" xr:uid="{7BF7854B-2028-4002-B64D-2E227F336EDA}"/>
    <cellStyle name="40% - Accent3 3 3 8" xfId="2695" xr:uid="{85C303CA-2AD0-4CD6-9A72-96F96FAF89B2}"/>
    <cellStyle name="40% - Accent3 3 3 8 2" xfId="2696" xr:uid="{A9A2407E-4755-4591-8C4F-4625BA0963F8}"/>
    <cellStyle name="40% - Accent3 3 3 9" xfId="2697" xr:uid="{D17866B9-1146-4815-86DF-0B1F1ED38FF7}"/>
    <cellStyle name="40% - Accent3 3 3 9 2" xfId="2698" xr:uid="{EE5FA6AF-4965-4844-8E62-547122E3594B}"/>
    <cellStyle name="40% - Accent3 3 4" xfId="2699" xr:uid="{00D336FE-8C32-4BF5-AE04-074A7C405415}"/>
    <cellStyle name="40% - Accent3 3 4 2" xfId="2700" xr:uid="{19D114F1-DE1B-4620-9F6A-5B78D03A6163}"/>
    <cellStyle name="40% - Accent3 3 4 2 2" xfId="2701" xr:uid="{99BA9927-6F12-4A45-A41A-1940F63365F3}"/>
    <cellStyle name="40% - Accent3 3 4 2 2 2" xfId="2702" xr:uid="{EFFC763B-0790-42C9-8A1C-15532BA4A4F2}"/>
    <cellStyle name="40% - Accent3 3 4 2 2 2 2" xfId="2703" xr:uid="{649BEC47-35DF-479F-88D9-BE14DED69822}"/>
    <cellStyle name="40% - Accent3 3 4 2 2 2 2 2" xfId="2704" xr:uid="{E7E3E0F7-D578-4973-A57C-F231F0CD59B3}"/>
    <cellStyle name="40% - Accent3 3 4 2 2 2 3" xfId="2705" xr:uid="{D105AB4E-B24B-4B07-B52F-79481A4D6788}"/>
    <cellStyle name="40% - Accent3 3 4 2 2 3" xfId="2706" xr:uid="{7BE4126F-45D5-4DAA-B7E0-20351BC6DEE7}"/>
    <cellStyle name="40% - Accent3 3 4 2 2 3 2" xfId="2707" xr:uid="{0180B9F1-F138-4D67-862C-2058665A737C}"/>
    <cellStyle name="40% - Accent3 3 4 2 2 4" xfId="2708" xr:uid="{264220EE-5277-4BC6-95F5-CA5FB47C8799}"/>
    <cellStyle name="40% - Accent3 3 4 2 2 4 2" xfId="2709" xr:uid="{035EDC03-B371-46E9-9951-905481A2FA96}"/>
    <cellStyle name="40% - Accent3 3 4 2 2 5" xfId="2710" xr:uid="{4A0489BF-2E99-43A8-9C8A-7953BB9DD918}"/>
    <cellStyle name="40% - Accent3 3 4 2 3" xfId="2711" xr:uid="{D31F7C7E-CD06-469A-BEB1-8658A96BEAC5}"/>
    <cellStyle name="40% - Accent3 3 4 2 3 2" xfId="2712" xr:uid="{F642D0B4-CF74-468D-9A9C-BBB87A17F5FF}"/>
    <cellStyle name="40% - Accent3 3 4 2 3 2 2" xfId="2713" xr:uid="{68E2A4AC-F217-4BB4-BC1C-AD5C58D6E9BA}"/>
    <cellStyle name="40% - Accent3 3 4 2 3 3" xfId="2714" xr:uid="{ACE06F9F-1D1A-490B-9A43-CB2798409C1D}"/>
    <cellStyle name="40% - Accent3 3 4 2 4" xfId="2715" xr:uid="{31516C18-10A5-4CA7-B3E9-F0C9E1D1C0F5}"/>
    <cellStyle name="40% - Accent3 3 4 2 4 2" xfId="2716" xr:uid="{15F35160-15CA-4BBC-B6A3-A288514C0759}"/>
    <cellStyle name="40% - Accent3 3 4 2 5" xfId="2717" xr:uid="{E2FB9673-A4B0-4FA0-BB66-BA817BA7E76D}"/>
    <cellStyle name="40% - Accent3 3 4 2 5 2" xfId="2718" xr:uid="{14385260-935E-4579-9F68-87590ACB3EB8}"/>
    <cellStyle name="40% - Accent3 3 4 2 6" xfId="2719" xr:uid="{E2FD545F-42DD-42E7-B21E-C0044313ED60}"/>
    <cellStyle name="40% - Accent3 3 4 3" xfId="2720" xr:uid="{27870443-B1C5-46D0-A4E7-D15248196161}"/>
    <cellStyle name="40% - Accent3 3 4 3 2" xfId="2721" xr:uid="{0A8C01CE-458B-403D-8685-1AC62CC467AB}"/>
    <cellStyle name="40% - Accent3 3 4 3 2 2" xfId="2722" xr:uid="{9DD4E3EA-A89C-427B-A909-B320B175BE56}"/>
    <cellStyle name="40% - Accent3 3 4 3 2 2 2" xfId="2723" xr:uid="{E9138D0D-B0CD-4F79-864E-33D726ED7C34}"/>
    <cellStyle name="40% - Accent3 3 4 3 2 3" xfId="2724" xr:uid="{558C707C-A66F-4EEC-A699-67A8C23DB6F5}"/>
    <cellStyle name="40% - Accent3 3 4 3 3" xfId="2725" xr:uid="{635157FD-C9D4-4238-9800-C43D9CFB0FA7}"/>
    <cellStyle name="40% - Accent3 3 4 3 3 2" xfId="2726" xr:uid="{1EF9F32B-2E38-4ADC-AA61-02CF4C3FE8E2}"/>
    <cellStyle name="40% - Accent3 3 4 3 4" xfId="2727" xr:uid="{0B1FCC43-873B-441B-851E-D4A69568BFCA}"/>
    <cellStyle name="40% - Accent3 3 4 3 4 2" xfId="2728" xr:uid="{5C73708A-7350-420E-A213-355C713CF648}"/>
    <cellStyle name="40% - Accent3 3 4 3 5" xfId="2729" xr:uid="{929A067D-F796-4BB1-B312-3696D81764DE}"/>
    <cellStyle name="40% - Accent3 3 4 4" xfId="2730" xr:uid="{1A465668-A980-4DF8-9A7B-53D0C39093F9}"/>
    <cellStyle name="40% - Accent3 3 4 4 2" xfId="2731" xr:uid="{E8FFA4EF-B41B-4BDC-84AA-B3B43569936C}"/>
    <cellStyle name="40% - Accent3 3 4 4 2 2" xfId="2732" xr:uid="{1D083C03-749C-4A5B-A593-258885428D20}"/>
    <cellStyle name="40% - Accent3 3 4 4 2 2 2" xfId="2733" xr:uid="{E2DF8D8E-F545-48C6-B7AD-6C43B773D3B7}"/>
    <cellStyle name="40% - Accent3 3 4 4 2 3" xfId="2734" xr:uid="{B210FF6F-3296-4313-B4F4-3E0BAA42A784}"/>
    <cellStyle name="40% - Accent3 3 4 4 3" xfId="2735" xr:uid="{0C2DE1B2-6C80-4A6A-976C-FEF9D497D77A}"/>
    <cellStyle name="40% - Accent3 3 4 4 3 2" xfId="2736" xr:uid="{822614AA-0DFF-47A3-BC91-119F0CD3B8A6}"/>
    <cellStyle name="40% - Accent3 3 4 4 4" xfId="2737" xr:uid="{2E83B950-CAA6-4A7D-8A85-41B37F6DBF77}"/>
    <cellStyle name="40% - Accent3 3 4 4 4 2" xfId="2738" xr:uid="{F644BAB8-2F78-4E3F-A8F3-CCF786E5FFE2}"/>
    <cellStyle name="40% - Accent3 3 4 4 5" xfId="2739" xr:uid="{D1129514-577E-44A9-BC2B-0ECE18B9C1BC}"/>
    <cellStyle name="40% - Accent3 3 4 5" xfId="2740" xr:uid="{A67C614B-CA80-406C-BD7C-167E6326023F}"/>
    <cellStyle name="40% - Accent3 3 4 5 2" xfId="2741" xr:uid="{03603BD5-EFF5-437D-85CF-52E130249E34}"/>
    <cellStyle name="40% - Accent3 3 4 5 2 2" xfId="2742" xr:uid="{520DC17E-4E86-4AD0-A35C-D3A0CECA0F1E}"/>
    <cellStyle name="40% - Accent3 3 4 5 3" xfId="2743" xr:uid="{3965D91C-B15F-4833-969A-3E7ADBBAF735}"/>
    <cellStyle name="40% - Accent3 3 4 6" xfId="2744" xr:uid="{F6F2B1DD-88FF-409F-A34B-6509B5CD7811}"/>
    <cellStyle name="40% - Accent3 3 4 6 2" xfId="2745" xr:uid="{F317A558-A850-4231-89EF-97B8A48EE21C}"/>
    <cellStyle name="40% - Accent3 3 4 7" xfId="2746" xr:uid="{6D8245D9-E131-4BEB-8F3D-B0C91599EE7D}"/>
    <cellStyle name="40% - Accent3 3 4 7 2" xfId="2747" xr:uid="{349A40BE-2ECA-440F-8711-8256C075C833}"/>
    <cellStyle name="40% - Accent3 3 4 8" xfId="2748" xr:uid="{6F32CEBA-E350-4355-9275-CEE60A37D499}"/>
    <cellStyle name="40% - Accent3 3 5" xfId="2749" xr:uid="{0FF860C3-B0A5-47E4-A426-843BCE4C605E}"/>
    <cellStyle name="40% - Accent3 3 5 2" xfId="2750" xr:uid="{13B122FD-7A7F-4BA4-B1F4-E7A252E76603}"/>
    <cellStyle name="40% - Accent3 3 5 2 2" xfId="2751" xr:uid="{5D5F78CB-91CC-4D0F-B2B8-72E41141CCCD}"/>
    <cellStyle name="40% - Accent3 3 5 2 2 2" xfId="2752" xr:uid="{4E738BDC-5CCB-496D-AF4B-933F9625904C}"/>
    <cellStyle name="40% - Accent3 3 5 2 2 2 2" xfId="2753" xr:uid="{39CABAD4-7397-4380-A490-48BE4C6F415E}"/>
    <cellStyle name="40% - Accent3 3 5 2 2 2 2 2" xfId="2754" xr:uid="{C2FDBC2A-46C0-496A-884D-1D032CC99280}"/>
    <cellStyle name="40% - Accent3 3 5 2 2 2 3" xfId="2755" xr:uid="{11A12075-B3AE-4254-A030-37DA8F94A156}"/>
    <cellStyle name="40% - Accent3 3 5 2 2 3" xfId="2756" xr:uid="{AC0C5E7A-1DEB-414F-96F2-AA7757A6AD7B}"/>
    <cellStyle name="40% - Accent3 3 5 2 2 3 2" xfId="2757" xr:uid="{840C7B88-20CF-40C7-BF39-138C4529DC66}"/>
    <cellStyle name="40% - Accent3 3 5 2 2 4" xfId="2758" xr:uid="{36293A10-0C21-4E9D-8881-15236F323244}"/>
    <cellStyle name="40% - Accent3 3 5 2 2 4 2" xfId="2759" xr:uid="{05697FB0-AF21-4FF1-9B67-3C75EA7B735C}"/>
    <cellStyle name="40% - Accent3 3 5 2 2 5" xfId="2760" xr:uid="{2789A3B6-6807-46C3-B6B1-279568C124A2}"/>
    <cellStyle name="40% - Accent3 3 5 2 3" xfId="2761" xr:uid="{BB8E3E32-FAC7-4BCF-9E2E-A629D0C7133C}"/>
    <cellStyle name="40% - Accent3 3 5 2 3 2" xfId="2762" xr:uid="{7181993F-362D-495D-9304-362D0FE32C14}"/>
    <cellStyle name="40% - Accent3 3 5 2 3 2 2" xfId="2763" xr:uid="{9A752F5F-DCC3-4CA1-99D0-262C0B7AE6CE}"/>
    <cellStyle name="40% - Accent3 3 5 2 3 3" xfId="2764" xr:uid="{AFFEF2F9-F4FD-45B1-9ECC-B0F4D1EDD7F0}"/>
    <cellStyle name="40% - Accent3 3 5 2 4" xfId="2765" xr:uid="{BCC19AA7-0600-4F41-A62F-C38F0E3BE316}"/>
    <cellStyle name="40% - Accent3 3 5 2 4 2" xfId="2766" xr:uid="{CFF57585-3B15-4A24-85AB-3FAA4F8A8A36}"/>
    <cellStyle name="40% - Accent3 3 5 2 5" xfId="2767" xr:uid="{A545191F-AB52-4040-90C6-A5E35AC5EFD4}"/>
    <cellStyle name="40% - Accent3 3 5 2 5 2" xfId="2768" xr:uid="{1BEBCDC6-0500-437B-B337-F0FDEB164703}"/>
    <cellStyle name="40% - Accent3 3 5 2 6" xfId="2769" xr:uid="{D042DCD4-1A72-49B1-9905-F8D89E63C537}"/>
    <cellStyle name="40% - Accent3 3 5 3" xfId="2770" xr:uid="{82743EA9-308B-49CD-9252-98ACE6A35783}"/>
    <cellStyle name="40% - Accent3 3 5 3 2" xfId="2771" xr:uid="{4A9AC87D-C5A8-4CE6-A4C7-F51EC61EC560}"/>
    <cellStyle name="40% - Accent3 3 5 3 2 2" xfId="2772" xr:uid="{89FBED93-BABB-455C-A13E-2A025A4145FD}"/>
    <cellStyle name="40% - Accent3 3 5 3 2 2 2" xfId="2773" xr:uid="{C015EEA3-A8F4-47F6-ADA0-3FD2F986A252}"/>
    <cellStyle name="40% - Accent3 3 5 3 2 3" xfId="2774" xr:uid="{149868CC-953B-4806-92F6-96CC84BFFAA7}"/>
    <cellStyle name="40% - Accent3 3 5 3 3" xfId="2775" xr:uid="{0129E466-BF33-4079-96B5-D8382DFF8C93}"/>
    <cellStyle name="40% - Accent3 3 5 3 3 2" xfId="2776" xr:uid="{764ECD3F-750B-4D57-B88D-A77C3031CEE2}"/>
    <cellStyle name="40% - Accent3 3 5 3 4" xfId="2777" xr:uid="{73E7A2CD-D1DE-44D2-B931-8175E359B279}"/>
    <cellStyle name="40% - Accent3 3 5 3 4 2" xfId="2778" xr:uid="{EFE3D128-C644-459A-B960-70DC65D93D88}"/>
    <cellStyle name="40% - Accent3 3 5 3 5" xfId="2779" xr:uid="{10B565D9-544E-486B-B6D6-A45CF15A2839}"/>
    <cellStyle name="40% - Accent3 3 5 4" xfId="2780" xr:uid="{7F2627EF-FC99-422D-A2B2-1A7B25647172}"/>
    <cellStyle name="40% - Accent3 3 5 4 2" xfId="2781" xr:uid="{85FE9F2D-E129-4624-8DA7-BEA811217CB8}"/>
    <cellStyle name="40% - Accent3 3 5 4 2 2" xfId="2782" xr:uid="{F80793E9-2AC6-481D-A494-A36A2E4FDC81}"/>
    <cellStyle name="40% - Accent3 3 5 4 3" xfId="2783" xr:uid="{5C7AFE23-CA65-412E-AD0E-4D626EE56F76}"/>
    <cellStyle name="40% - Accent3 3 5 5" xfId="2784" xr:uid="{7E193794-BB2D-49BE-A062-4D2D88888B38}"/>
    <cellStyle name="40% - Accent3 3 5 5 2" xfId="2785" xr:uid="{6611609E-F790-4D0E-B0CA-8FA94AEA6778}"/>
    <cellStyle name="40% - Accent3 3 5 6" xfId="2786" xr:uid="{10BB7F28-4FF2-4F0A-BE8C-BF40936FA4DF}"/>
    <cellStyle name="40% - Accent3 3 5 6 2" xfId="2787" xr:uid="{84342A54-7966-475E-BB02-EC83E5E3ACFA}"/>
    <cellStyle name="40% - Accent3 3 5 7" xfId="2788" xr:uid="{9167E8A0-6F47-43FA-B742-F6D3DD3D7A1E}"/>
    <cellStyle name="40% - Accent3 3 6" xfId="2789" xr:uid="{73E297C1-4C16-402D-B353-DE32939D966F}"/>
    <cellStyle name="40% - Accent3 3 6 2" xfId="2790" xr:uid="{F75043F2-4DE5-468E-AE93-DD4451F723B6}"/>
    <cellStyle name="40% - Accent3 3 6 2 2" xfId="2791" xr:uid="{4A16B56C-06EF-4390-95A7-07EB9012D23E}"/>
    <cellStyle name="40% - Accent3 3 6 2 2 2" xfId="2792" xr:uid="{83D1B327-55C2-4D99-9EB5-9C27C34E1CC6}"/>
    <cellStyle name="40% - Accent3 3 6 2 2 2 2" xfId="2793" xr:uid="{CC338E9D-AA3E-4EE4-AB18-20F77B94413D}"/>
    <cellStyle name="40% - Accent3 3 6 2 2 2 2 2" xfId="2794" xr:uid="{FEBADA38-9326-4327-8808-6EDD9D975EAE}"/>
    <cellStyle name="40% - Accent3 3 6 2 2 2 3" xfId="2795" xr:uid="{8D22AECA-B68C-48FB-BF95-573E2BCE4458}"/>
    <cellStyle name="40% - Accent3 3 6 2 2 3" xfId="2796" xr:uid="{7173285D-8BEB-4995-9B86-A06DB2A12680}"/>
    <cellStyle name="40% - Accent3 3 6 2 2 3 2" xfId="2797" xr:uid="{73404DA8-3E97-432F-AD72-81AAED917512}"/>
    <cellStyle name="40% - Accent3 3 6 2 2 4" xfId="2798" xr:uid="{AEBB56FF-925A-4C8D-B78D-3221BFA6C181}"/>
    <cellStyle name="40% - Accent3 3 6 2 2 4 2" xfId="2799" xr:uid="{5D510A69-11C0-4E66-9B42-795821A8BB81}"/>
    <cellStyle name="40% - Accent3 3 6 2 2 5" xfId="2800" xr:uid="{AAA8A0E0-8CD6-4BDE-9C7B-1527AA583C2B}"/>
    <cellStyle name="40% - Accent3 3 6 2 3" xfId="2801" xr:uid="{8641CCD7-0C60-4FB9-9106-C71EC9A34E80}"/>
    <cellStyle name="40% - Accent3 3 6 2 3 2" xfId="2802" xr:uid="{5CF07E04-BC34-4D9C-BE4F-366278BA996A}"/>
    <cellStyle name="40% - Accent3 3 6 2 3 2 2" xfId="2803" xr:uid="{D13CB913-5D94-4212-B4DC-B47ECFCCA287}"/>
    <cellStyle name="40% - Accent3 3 6 2 3 3" xfId="2804" xr:uid="{F86A8C24-F8BD-4B20-8817-5DE2ED8427AD}"/>
    <cellStyle name="40% - Accent3 3 6 2 4" xfId="2805" xr:uid="{0C669153-99A1-451A-9386-F7CFEA4572AC}"/>
    <cellStyle name="40% - Accent3 3 6 2 4 2" xfId="2806" xr:uid="{A4269F0B-D181-43A8-96F3-2A82A8A8B290}"/>
    <cellStyle name="40% - Accent3 3 6 2 5" xfId="2807" xr:uid="{583CAA90-3844-49CE-B362-C0B38A0FE1B0}"/>
    <cellStyle name="40% - Accent3 3 6 2 5 2" xfId="2808" xr:uid="{69A3FF9B-F87B-4297-A629-CA65FD92E12B}"/>
    <cellStyle name="40% - Accent3 3 6 2 6" xfId="2809" xr:uid="{8D9D6910-5062-4D01-A502-AAF2C20CF1EF}"/>
    <cellStyle name="40% - Accent3 3 6 3" xfId="2810" xr:uid="{919D3E28-BE29-42EE-972B-786042D46859}"/>
    <cellStyle name="40% - Accent3 3 6 3 2" xfId="2811" xr:uid="{2222DAEA-056B-4906-8D6E-A6FBBED12262}"/>
    <cellStyle name="40% - Accent3 3 6 3 2 2" xfId="2812" xr:uid="{FC330CF4-1BE0-48AA-ABDE-B4BAFD4C06BF}"/>
    <cellStyle name="40% - Accent3 3 6 3 2 2 2" xfId="2813" xr:uid="{7CE6A14C-D7C3-4BEC-AAAD-DA6A8AF46A12}"/>
    <cellStyle name="40% - Accent3 3 6 3 2 3" xfId="2814" xr:uid="{FF1858E7-634A-46E5-BACF-9CAA93884DDD}"/>
    <cellStyle name="40% - Accent3 3 6 3 3" xfId="2815" xr:uid="{21B667B2-E8C7-4A8B-999C-54C12D7BAA49}"/>
    <cellStyle name="40% - Accent3 3 6 3 3 2" xfId="2816" xr:uid="{8A240D33-A1BD-49BE-A22C-F54868495798}"/>
    <cellStyle name="40% - Accent3 3 6 3 4" xfId="2817" xr:uid="{6F9FC0E3-22C0-4139-862F-B7262B8BDBF3}"/>
    <cellStyle name="40% - Accent3 3 6 3 4 2" xfId="2818" xr:uid="{A80798F5-34D8-4D3A-814F-1D338DBD778D}"/>
    <cellStyle name="40% - Accent3 3 6 3 5" xfId="2819" xr:uid="{ECC5C9AC-DE1C-42DE-8CF0-FAC150C316F1}"/>
    <cellStyle name="40% - Accent3 3 6 4" xfId="2820" xr:uid="{BC821981-0DB5-431D-B0B9-35ADBF965CEF}"/>
    <cellStyle name="40% - Accent3 3 6 4 2" xfId="2821" xr:uid="{A05CBE18-FCDE-4859-A419-72BB8444E367}"/>
    <cellStyle name="40% - Accent3 3 6 4 2 2" xfId="2822" xr:uid="{DE514588-8BCA-4E3F-8288-8487DC87DCED}"/>
    <cellStyle name="40% - Accent3 3 6 4 3" xfId="2823" xr:uid="{BF204F4E-F17C-4040-9406-5D88A8A6EC8F}"/>
    <cellStyle name="40% - Accent3 3 6 5" xfId="2824" xr:uid="{9E8A1DDB-206D-4F22-9819-C3C8F9476E31}"/>
    <cellStyle name="40% - Accent3 3 6 5 2" xfId="2825" xr:uid="{F154B140-8A92-4696-A89E-88942F718CE8}"/>
    <cellStyle name="40% - Accent3 3 6 6" xfId="2826" xr:uid="{E05DAA75-DE80-4DC9-8797-A0B09CD7AC77}"/>
    <cellStyle name="40% - Accent3 3 6 6 2" xfId="2827" xr:uid="{5DA215C5-FF50-4C8E-9635-16FADB8E393B}"/>
    <cellStyle name="40% - Accent3 3 6 7" xfId="2828" xr:uid="{C20D0DB4-3914-483B-820E-8BC664F02BBB}"/>
    <cellStyle name="40% - Accent3 3 7" xfId="2829" xr:uid="{90C26E7E-8E7F-4790-A0CA-F852BBDF6347}"/>
    <cellStyle name="40% - Accent3 3 7 2" xfId="2830" xr:uid="{4B578EAD-7C52-4E56-8105-19568EC7B6CC}"/>
    <cellStyle name="40% - Accent3 3 7 2 2" xfId="2831" xr:uid="{2401A11C-658D-43AB-9409-1F667B9E76C6}"/>
    <cellStyle name="40% - Accent3 3 7 2 2 2" xfId="2832" xr:uid="{9B191C89-D3D9-4276-97A4-0C68D022494C}"/>
    <cellStyle name="40% - Accent3 3 7 2 2 2 2" xfId="2833" xr:uid="{C7FD87E4-5432-4005-872B-7B4F839AF28E}"/>
    <cellStyle name="40% - Accent3 3 7 2 2 3" xfId="2834" xr:uid="{9837D273-E084-4161-8065-F1434AC9237F}"/>
    <cellStyle name="40% - Accent3 3 7 2 3" xfId="2835" xr:uid="{0A8905A9-44E3-47C3-B151-9FF05A243D82}"/>
    <cellStyle name="40% - Accent3 3 7 2 3 2" xfId="2836" xr:uid="{3C667D85-07DB-45C7-ACD5-E3403C8BF27D}"/>
    <cellStyle name="40% - Accent3 3 7 2 4" xfId="2837" xr:uid="{4ECA49ED-43E1-4E25-88D9-CDB91BC7393B}"/>
    <cellStyle name="40% - Accent3 3 7 2 4 2" xfId="2838" xr:uid="{DA68BAE9-07E3-40DD-B31B-B07CDF9497A5}"/>
    <cellStyle name="40% - Accent3 3 7 2 5" xfId="2839" xr:uid="{02765C97-F4DA-4D22-B2E4-8E015EFF8909}"/>
    <cellStyle name="40% - Accent3 3 7 3" xfId="2840" xr:uid="{3786F4CC-4C4E-4D68-A245-3FDACF022AFD}"/>
    <cellStyle name="40% - Accent3 3 7 3 2" xfId="2841" xr:uid="{82424B3F-B815-4C4E-B3F9-09378D15B80D}"/>
    <cellStyle name="40% - Accent3 3 7 3 2 2" xfId="2842" xr:uid="{01911643-8A44-440F-95D9-465CC6C65C78}"/>
    <cellStyle name="40% - Accent3 3 7 3 3" xfId="2843" xr:uid="{EF6A576D-AC58-43DF-891C-92FCEEFD0CB1}"/>
    <cellStyle name="40% - Accent3 3 7 4" xfId="2844" xr:uid="{7B2660B4-4866-41DE-B241-F103E0D7C409}"/>
    <cellStyle name="40% - Accent3 3 7 4 2" xfId="2845" xr:uid="{69872A3A-0F8C-4B73-8717-CC008AFFA1A7}"/>
    <cellStyle name="40% - Accent3 3 7 5" xfId="2846" xr:uid="{684AE3D1-07E3-482D-8E08-C63E798D7549}"/>
    <cellStyle name="40% - Accent3 3 7 5 2" xfId="2847" xr:uid="{F23543A0-FFE6-486E-84B5-F97FB109F6B9}"/>
    <cellStyle name="40% - Accent3 3 7 6" xfId="2848" xr:uid="{51FD10A3-A0D2-42D8-BC47-F0C758029461}"/>
    <cellStyle name="40% - Accent3 3 8" xfId="2849" xr:uid="{C82863A0-6EF8-4ED2-9249-0C036CD242E7}"/>
    <cellStyle name="40% - Accent3 3 8 2" xfId="2850" xr:uid="{09232400-4E9C-410B-84E4-1618F28E99FA}"/>
    <cellStyle name="40% - Accent3 3 8 2 2" xfId="2851" xr:uid="{1A849CD2-6EC6-439B-926E-6B57B796C132}"/>
    <cellStyle name="40% - Accent3 3 8 2 2 2" xfId="2852" xr:uid="{66ECE66A-8A7E-431F-9BD0-87A1718C7550}"/>
    <cellStyle name="40% - Accent3 3 8 2 3" xfId="2853" xr:uid="{1ACBCC60-3994-41EA-84DC-E81EE4C73980}"/>
    <cellStyle name="40% - Accent3 3 8 3" xfId="2854" xr:uid="{551B4831-5234-4740-8014-B5A0D219F45A}"/>
    <cellStyle name="40% - Accent3 3 8 3 2" xfId="2855" xr:uid="{81AC52B9-6B50-481F-AE2A-D32AC5315E7F}"/>
    <cellStyle name="40% - Accent3 3 8 4" xfId="2856" xr:uid="{8D97EEA7-AD91-4C6B-AAC6-D466B280310C}"/>
    <cellStyle name="40% - Accent3 3 8 4 2" xfId="2857" xr:uid="{4E8E3ADA-182B-4653-9158-20F3100D76EB}"/>
    <cellStyle name="40% - Accent3 3 8 5" xfId="2858" xr:uid="{B15F2C6E-2424-45AF-93B0-66862C2DEB68}"/>
    <cellStyle name="40% - Accent3 3 9" xfId="2859" xr:uid="{3B2036CF-F063-40EA-B0EC-B0B45DB66D37}"/>
    <cellStyle name="40% - Accent3 3 9 2" xfId="2860" xr:uid="{80723201-7C87-4A4B-A7A5-B8A42CCD8354}"/>
    <cellStyle name="40% - Accent3 3 9 2 2" xfId="2861" xr:uid="{635AE80A-3732-46DE-83BC-045A22AC0AD4}"/>
    <cellStyle name="40% - Accent3 3 9 2 2 2" xfId="2862" xr:uid="{35043A71-725A-4D5D-A5EA-56E89D883F9F}"/>
    <cellStyle name="40% - Accent3 3 9 2 3" xfId="2863" xr:uid="{7A2F35F3-1803-4D66-9447-96A36CCF97A8}"/>
    <cellStyle name="40% - Accent3 3 9 3" xfId="2864" xr:uid="{F01D395F-671F-44DB-8D25-D4BDCC6A2032}"/>
    <cellStyle name="40% - Accent3 3 9 3 2" xfId="2865" xr:uid="{FE475ABE-A9B8-48D8-A257-287D5C17EC4F}"/>
    <cellStyle name="40% - Accent3 3 9 4" xfId="2866" xr:uid="{FB7C56F6-05B9-4F64-9AF2-93C263237A18}"/>
    <cellStyle name="40% - Accent3 3 9 4 2" xfId="2867" xr:uid="{FCCC3C72-6E88-48E9-AB08-3DD458913C6B}"/>
    <cellStyle name="40% - Accent3 3 9 5" xfId="2868" xr:uid="{2F2F10A4-D891-43A1-A9BC-44BDE43992A0}"/>
    <cellStyle name="40% - Accent3 4" xfId="294" xr:uid="{F35CFC5E-9863-4619-B6E3-1DFA2632FE49}"/>
    <cellStyle name="40% - Accent3 5" xfId="295" xr:uid="{0D8A6000-D50D-4314-BF83-C5CABD7754FE}"/>
    <cellStyle name="40% - Accent3 6" xfId="296" xr:uid="{6D4875D5-528C-40BD-A90D-7665C6011C1A}"/>
    <cellStyle name="40% - Accent3 7" xfId="297" xr:uid="{FA8FC280-F1DB-448E-AC7C-825E329B56DD}"/>
    <cellStyle name="40% - Accent3 8" xfId="298" xr:uid="{D2BC8947-C280-4F2D-9CEF-2EABD145DAF5}"/>
    <cellStyle name="40% - Accent3 9" xfId="299" xr:uid="{A85AAC69-B660-487B-B2B1-36E162A1F82C}"/>
    <cellStyle name="40% - Accent4 10" xfId="300" xr:uid="{DD0492A9-C337-40E4-AD28-6085DD53CC06}"/>
    <cellStyle name="40% - Accent4 11" xfId="301" xr:uid="{07929CF1-F216-4F12-ACC6-99F2E87E3533}"/>
    <cellStyle name="40% - Accent4 12" xfId="302" xr:uid="{69987F69-9F17-4676-A8D7-40BD1555B247}"/>
    <cellStyle name="40% - Accent4 13" xfId="303" xr:uid="{35A8BF97-4C2E-4EA7-8986-3D9F2325196C}"/>
    <cellStyle name="40% - Accent4 14" xfId="2869" xr:uid="{D3F0EA7C-D268-4C9B-A764-F5C6EC30923C}"/>
    <cellStyle name="40% - Accent4 2" xfId="304" xr:uid="{91F6D263-E8D8-471B-AF21-CDD60D5D88B7}"/>
    <cellStyle name="40% - Accent4 2 2" xfId="2870" xr:uid="{70FE05F2-E141-487A-8AA2-C2697D1767E0}"/>
    <cellStyle name="40% - Accent4 2 3" xfId="2871" xr:uid="{9D27BC76-3F1E-45BF-879B-244EF94F3AAF}"/>
    <cellStyle name="40% - Accent4 2 4" xfId="2872" xr:uid="{5FCA245E-ED4E-4EBC-B7AB-CCC0E23F99C5}"/>
    <cellStyle name="40% - Accent4 3" xfId="305" xr:uid="{54899FD7-69A5-42D8-968D-C8C2A58257CF}"/>
    <cellStyle name="40% - Accent4 4" xfId="306" xr:uid="{C287CC84-BFD5-4C23-A553-D5ADF72ABAA1}"/>
    <cellStyle name="40% - Accent4 5" xfId="307" xr:uid="{D792D1DE-BFFE-4F2E-911A-891CD43F2751}"/>
    <cellStyle name="40% - Accent4 6" xfId="308" xr:uid="{D5EA39C7-4254-4AF0-84F0-7A0588401123}"/>
    <cellStyle name="40% - Accent4 7" xfId="309" xr:uid="{204DD501-D275-4407-82FB-E0CA7C7515A9}"/>
    <cellStyle name="40% - Accent4 8" xfId="310" xr:uid="{55201EA1-29B2-4D16-85B3-4380BE7715D3}"/>
    <cellStyle name="40% - Accent4 9" xfId="311" xr:uid="{D596A6F1-F0E4-4805-9DEF-8443ADAD21FA}"/>
    <cellStyle name="40% - Accent5 10" xfId="312" xr:uid="{EA12F4D7-7FC0-4BE0-8058-65B7865F9AC5}"/>
    <cellStyle name="40% - Accent5 11" xfId="313" xr:uid="{F0B671CD-1776-4F06-A54D-5280A4D6631D}"/>
    <cellStyle name="40% - Accent5 12" xfId="314" xr:uid="{B108AE7E-D5C0-428D-ADDA-FA7823D4915F}"/>
    <cellStyle name="40% - Accent5 13" xfId="315" xr:uid="{00DAD0B4-1F19-48D0-A1E0-E529BD48444F}"/>
    <cellStyle name="40% - Accent5 14" xfId="2873" xr:uid="{B21CB236-7831-4460-8A75-10755948EFB9}"/>
    <cellStyle name="40% - Accent5 2" xfId="316" xr:uid="{CDA1A243-77CB-4315-B812-B429CEEAACAE}"/>
    <cellStyle name="40% - Accent5 2 2" xfId="2874" xr:uid="{E9E14136-DAE2-46DC-B131-F67AE996B477}"/>
    <cellStyle name="40% - Accent5 2 3" xfId="2875" xr:uid="{803065A4-093A-455E-AD55-19A7CB8237CC}"/>
    <cellStyle name="40% - Accent5 2 4" xfId="2876" xr:uid="{6B42FA91-7100-4D2A-85F9-8FB3767DC0FE}"/>
    <cellStyle name="40% - Accent5 3" xfId="317" xr:uid="{91300836-2C51-42DC-BF00-D0F3C9D4B0E4}"/>
    <cellStyle name="40% - Accent5 4" xfId="318" xr:uid="{B06EA9FA-D2B7-43A0-8362-2C44EEDF2E94}"/>
    <cellStyle name="40% - Accent5 5" xfId="319" xr:uid="{1BEFD336-B362-4A39-946C-D70A73A4321A}"/>
    <cellStyle name="40% - Accent5 6" xfId="320" xr:uid="{EA24A13A-FADA-49A4-9E94-3619A44C5A88}"/>
    <cellStyle name="40% - Accent5 7" xfId="321" xr:uid="{A0CB638C-7072-4C08-B774-5BBE5135F6DA}"/>
    <cellStyle name="40% - Accent5 8" xfId="322" xr:uid="{AB21393E-6815-40F0-9E4C-8A797129C59D}"/>
    <cellStyle name="40% - Accent5 9" xfId="323" xr:uid="{A23F76F7-0FF1-4B27-898E-A78A3EA8C918}"/>
    <cellStyle name="40% - Accent6 10" xfId="324" xr:uid="{F1E575C1-D5A5-43BF-94FE-E744FE4D580E}"/>
    <cellStyle name="40% - Accent6 11" xfId="325" xr:uid="{CFA34BE4-6F82-4CC7-8AC1-6BE2F95817D2}"/>
    <cellStyle name="40% - Accent6 12" xfId="326" xr:uid="{863EEBC0-5A03-4804-9E10-66F005D15318}"/>
    <cellStyle name="40% - Accent6 13" xfId="327" xr:uid="{C2FA6609-E5ED-4F3A-8FD0-7552608C2AC9}"/>
    <cellStyle name="40% - Accent6 14" xfId="2877" xr:uid="{231852C1-D7A5-4651-8359-137ED49CECB3}"/>
    <cellStyle name="40% - Accent6 2" xfId="328" xr:uid="{97D87C40-28CD-46EF-B836-A6CE5C700DB5}"/>
    <cellStyle name="40% - Accent6 2 2" xfId="2878" xr:uid="{3D3F6FBA-3581-469D-80B3-BF8DE2FE462B}"/>
    <cellStyle name="40% - Accent6 2 3" xfId="2879" xr:uid="{96991503-9E19-42CF-896E-7EB07793016C}"/>
    <cellStyle name="40% - Accent6 2 4" xfId="2880" xr:uid="{55507805-D23D-4EAB-A1D3-71159F46DB5E}"/>
    <cellStyle name="40% - Accent6 3" xfId="329" xr:uid="{574B8728-94DC-4BFC-BAB9-FECBF9CCC9FF}"/>
    <cellStyle name="40% - Accent6 4" xfId="330" xr:uid="{45DB8CEA-72CA-4D36-A443-5ABFACFA9DD1}"/>
    <cellStyle name="40% - Accent6 5" xfId="331" xr:uid="{FB30FC3D-F42B-4317-82DB-3DBAF5EC8F7A}"/>
    <cellStyle name="40% - Accent6 6" xfId="332" xr:uid="{C0291A06-BE60-4FC7-B3B6-22AD4917695F}"/>
    <cellStyle name="40% - Accent6 7" xfId="333" xr:uid="{9C43204B-DC7F-4D35-A863-7FD1BF2110DF}"/>
    <cellStyle name="40% - Accent6 8" xfId="334" xr:uid="{AF33B086-33C5-40A5-81AC-A79C8D2A1EB3}"/>
    <cellStyle name="40% - Accent6 9" xfId="335" xr:uid="{A6E59899-F01C-413C-BDA4-CB6F6D6D717B}"/>
    <cellStyle name="60% - Accent1 10" xfId="336" xr:uid="{03A0D1FA-E734-41D0-B60B-456D23CCFA4C}"/>
    <cellStyle name="60% - Accent1 11" xfId="337" xr:uid="{30DFE2E5-1982-4BB5-A580-BF5A5498B564}"/>
    <cellStyle name="60% - Accent1 12" xfId="338" xr:uid="{B9EC95A2-D2B4-43A6-B581-F8E8F2601F68}"/>
    <cellStyle name="60% - Accent1 13" xfId="339" xr:uid="{45ECD551-58F5-4224-B0C0-024BAF8F3C91}"/>
    <cellStyle name="60% - Accent1 2" xfId="340" xr:uid="{0659AC7A-CEE4-4028-B718-A53943568002}"/>
    <cellStyle name="60% - Accent1 2 2" xfId="2881" xr:uid="{FE6CC8F5-B450-4BAE-BC6A-CE2ABFEA251A}"/>
    <cellStyle name="60% - Accent1 2 3" xfId="2882" xr:uid="{3D392705-1326-4208-9E07-FB3C9C78FF8B}"/>
    <cellStyle name="60% - Accent1 2 4" xfId="2883" xr:uid="{78B9ADFE-1E6A-41C5-BB10-C50A062F938A}"/>
    <cellStyle name="60% - Accent1 3" xfId="341" xr:uid="{C481B2E1-B41C-49C3-98FD-CA9BF8B6D5C7}"/>
    <cellStyle name="60% - Accent1 4" xfId="342" xr:uid="{EF1094EF-CCAE-485A-80F6-E221019378B1}"/>
    <cellStyle name="60% - Accent1 5" xfId="343" xr:uid="{4E47F383-B86E-4B17-B803-F22E6E205321}"/>
    <cellStyle name="60% - Accent1 6" xfId="344" xr:uid="{70FD1446-AD3E-4AA3-9B9F-FB9DA2BF0E70}"/>
    <cellStyle name="60% - Accent1 7" xfId="345" xr:uid="{7820BECF-BC0A-421E-A83C-D26A19A01348}"/>
    <cellStyle name="60% - Accent1 8" xfId="346" xr:uid="{C9A956C2-ADB9-446A-8B01-B7BFC3E03FE6}"/>
    <cellStyle name="60% - Accent1 9" xfId="347" xr:uid="{10F9BD61-277F-46AB-89D7-1752E7DF5C19}"/>
    <cellStyle name="60% - Accent2 10" xfId="348" xr:uid="{6BB1A251-487E-47F3-9D79-5C2045B4D261}"/>
    <cellStyle name="60% - Accent2 11" xfId="349" xr:uid="{4A71855D-3669-4841-89C4-5F912D32DD0A}"/>
    <cellStyle name="60% - Accent2 12" xfId="350" xr:uid="{111C96FD-F1AE-49CF-B75D-480EDFEA8EF0}"/>
    <cellStyle name="60% - Accent2 13" xfId="351" xr:uid="{9CDB0213-4119-41C2-88A3-107B069BF296}"/>
    <cellStyle name="60% - Accent2 2" xfId="352" xr:uid="{B8E3E00C-A11E-4DDB-BD53-726EFA0CED5D}"/>
    <cellStyle name="60% - Accent2 2 2" xfId="2884" xr:uid="{106D9E5A-C153-4DA0-BEA6-338E1ABEABD4}"/>
    <cellStyle name="60% - Accent2 2 3" xfId="2885" xr:uid="{8514C664-7D0E-443F-93C0-3118CF4A1D01}"/>
    <cellStyle name="60% - Accent2 2 4" xfId="2886" xr:uid="{0BF6AD2E-FAAA-4796-BECE-F4DCE6ABC04C}"/>
    <cellStyle name="60% - Accent2 3" xfId="353" xr:uid="{DC3FD697-50FF-4814-8067-33829D9F9DC8}"/>
    <cellStyle name="60% - Accent2 4" xfId="354" xr:uid="{5FC94035-2E89-4BA3-AFAC-97B143924FB5}"/>
    <cellStyle name="60% - Accent2 5" xfId="355" xr:uid="{5F307E36-A88C-4874-9E46-4BD8647D3801}"/>
    <cellStyle name="60% - Accent2 6" xfId="356" xr:uid="{396CB932-0E57-49E2-9F5F-003D3DD27037}"/>
    <cellStyle name="60% - Accent2 7" xfId="357" xr:uid="{050094FD-1D57-4E7D-97EE-29BFB47E3B46}"/>
    <cellStyle name="60% - Accent2 8" xfId="358" xr:uid="{3D5383D9-6A92-4A6F-A86F-C4D5FA5E46BB}"/>
    <cellStyle name="60% - Accent2 9" xfId="359" xr:uid="{77B15866-33AA-42D2-B06C-8154F7B3D7A0}"/>
    <cellStyle name="60% - Accent3 10" xfId="360" xr:uid="{620B92B6-8345-49F1-95DA-A19324C64EFA}"/>
    <cellStyle name="60% - Accent3 11" xfId="361" xr:uid="{9F956CC6-941A-4B9B-BAFF-BF56B51AFDC9}"/>
    <cellStyle name="60% - Accent3 12" xfId="362" xr:uid="{7050EACB-6FBB-4633-AA3C-07D2E2E15E3D}"/>
    <cellStyle name="60% - Accent3 13" xfId="363" xr:uid="{30985CE6-3A34-4D6E-A526-EE4B6F3A1D12}"/>
    <cellStyle name="60% - Accent3 2" xfId="364" xr:uid="{4D8529AF-5FBD-4CD9-965D-FC3A2BDF5830}"/>
    <cellStyle name="60% - Accent3 2 2" xfId="2887" xr:uid="{6ADEC20F-0777-4FD8-B68A-A4F96B5E072B}"/>
    <cellStyle name="60% - Accent3 2 3" xfId="2888" xr:uid="{B9BDB8E2-F8A7-45B2-B32E-8DF05B971BCD}"/>
    <cellStyle name="60% - Accent3 2 4" xfId="2889" xr:uid="{A98F8A35-03A5-4D35-8A16-A9417DF3E5ED}"/>
    <cellStyle name="60% - Accent3 3" xfId="365" xr:uid="{D6AF6C17-9146-4913-BDCD-689836B9FA3C}"/>
    <cellStyle name="60% - Accent3 4" xfId="366" xr:uid="{4A6EE0AC-AA8B-40DF-B2FB-72D7E0D1D7AD}"/>
    <cellStyle name="60% - Accent3 5" xfId="367" xr:uid="{63272601-A59C-4D25-8132-D41C8DCF5B01}"/>
    <cellStyle name="60% - Accent3 6" xfId="368" xr:uid="{CD42A826-369E-4032-ACF6-EA48CDB77EC5}"/>
    <cellStyle name="60% - Accent3 7" xfId="369" xr:uid="{B16A977E-0BC6-47A3-91FB-6C44C1E3056E}"/>
    <cellStyle name="60% - Accent3 8" xfId="370" xr:uid="{49AE4761-E1D2-410E-9CC5-7DDD7B713F58}"/>
    <cellStyle name="60% - Accent3 9" xfId="371" xr:uid="{8FB112B0-65E9-4029-BFC0-D47F0B215B13}"/>
    <cellStyle name="60% - Accent4 10" xfId="372" xr:uid="{65426B90-0E00-4510-AA47-9E6C8434EB47}"/>
    <cellStyle name="60% - Accent4 11" xfId="373" xr:uid="{B2174420-CF92-4A35-B945-711CFD0606BA}"/>
    <cellStyle name="60% - Accent4 12" xfId="374" xr:uid="{6F279697-289B-4239-A211-6A20D74E30CD}"/>
    <cellStyle name="60% - Accent4 13" xfId="375" xr:uid="{9D9F8CFF-4DF6-4CB2-B3B1-2692C80721B4}"/>
    <cellStyle name="60% - Accent4 2" xfId="376" xr:uid="{4FB54DCE-4677-403A-BB8A-095BB750D917}"/>
    <cellStyle name="60% - Accent4 2 2" xfId="2890" xr:uid="{E9177D53-7040-4BEC-8873-C9527E627D0A}"/>
    <cellStyle name="60% - Accent4 2 3" xfId="2891" xr:uid="{4D6A4EBF-341E-4092-99A5-DCF648B703EA}"/>
    <cellStyle name="60% - Accent4 2 4" xfId="2892" xr:uid="{CB797F3B-B788-410A-9F34-A8D4EB626AEE}"/>
    <cellStyle name="60% - Accent4 3" xfId="377" xr:uid="{3EBE21BB-5784-4F23-8830-037CAAFBDF58}"/>
    <cellStyle name="60% - Accent4 4" xfId="378" xr:uid="{F6A186EE-C5FF-43D1-A031-872F791104DD}"/>
    <cellStyle name="60% - Accent4 5" xfId="379" xr:uid="{C878F3D5-7067-4778-A0C7-9B42ADD1E218}"/>
    <cellStyle name="60% - Accent4 6" xfId="380" xr:uid="{90A54ACB-8EF0-4EB7-98E0-E394579B7A74}"/>
    <cellStyle name="60% - Accent4 7" xfId="381" xr:uid="{86F7E7E9-D4E2-47AB-AE8B-5B023CEEF3F6}"/>
    <cellStyle name="60% - Accent4 8" xfId="382" xr:uid="{CF665FD4-8AED-44F1-B1A1-46310B8A324C}"/>
    <cellStyle name="60% - Accent4 9" xfId="383" xr:uid="{6BFBBEFE-D9C5-4A7D-ACB1-A1ECE7A38735}"/>
    <cellStyle name="60% - Accent5 10" xfId="384" xr:uid="{B6FC36B3-504A-4EB1-8520-4CA065DBF323}"/>
    <cellStyle name="60% - Accent5 11" xfId="385" xr:uid="{D16BDF3B-DC39-4776-8BB3-379735E14ECD}"/>
    <cellStyle name="60% - Accent5 12" xfId="386" xr:uid="{9B8D79E6-5FDE-4444-9146-A7AE54D20788}"/>
    <cellStyle name="60% - Accent5 13" xfId="387" xr:uid="{735E2205-D7E1-45CE-9B16-3517BFC57295}"/>
    <cellStyle name="60% - Accent5 2" xfId="388" xr:uid="{4E465BB8-0CC9-4C06-A49B-60F0FDA6F578}"/>
    <cellStyle name="60% - Accent5 2 2" xfId="2893" xr:uid="{9828130E-4550-4934-9D4C-2D818AE9479F}"/>
    <cellStyle name="60% - Accent5 2 3" xfId="2894" xr:uid="{6BB52A94-1910-41E2-81D8-98EC0D9BD820}"/>
    <cellStyle name="60% - Accent5 2 4" xfId="2895" xr:uid="{512D371C-EC5E-4052-8A88-E33C379D0F83}"/>
    <cellStyle name="60% - Accent5 3" xfId="389" xr:uid="{77D03138-9B47-482B-9EAC-C4DD9A6BE0A5}"/>
    <cellStyle name="60% - Accent5 4" xfId="390" xr:uid="{DF4D1139-2FDE-445C-AC21-FE2E28174F95}"/>
    <cellStyle name="60% - Accent5 5" xfId="391" xr:uid="{AB6185B2-D407-407C-AABB-9A79FE846048}"/>
    <cellStyle name="60% - Accent5 6" xfId="392" xr:uid="{ECB486FD-6F9C-4349-9698-47947153AB67}"/>
    <cellStyle name="60% - Accent5 7" xfId="393" xr:uid="{89FA246E-5F7C-4512-9167-82152A9DF38E}"/>
    <cellStyle name="60% - Accent5 8" xfId="394" xr:uid="{80FE0C57-6331-420F-B7B4-CDCC94116A83}"/>
    <cellStyle name="60% - Accent5 9" xfId="395" xr:uid="{C1911DC2-8692-4F24-94B2-4F87591A9924}"/>
    <cellStyle name="60% - Accent6 10" xfId="396" xr:uid="{DBEA8BE1-4C3E-4B42-BC01-E2250CD61045}"/>
    <cellStyle name="60% - Accent6 11" xfId="397" xr:uid="{67211AF7-932F-4145-9311-9066A5F89A38}"/>
    <cellStyle name="60% - Accent6 12" xfId="398" xr:uid="{169EB374-217A-4D25-9D6E-64222F2C4EEA}"/>
    <cellStyle name="60% - Accent6 13" xfId="399" xr:uid="{6FD8FD82-1604-4DDA-BF6D-112EA42EE374}"/>
    <cellStyle name="60% - Accent6 2" xfId="400" xr:uid="{12FB38CF-9F63-49B5-B60D-DAB7EB8C8E04}"/>
    <cellStyle name="60% - Accent6 2 2" xfId="2896" xr:uid="{FAF4A6DD-B954-4C8E-BE71-A4C3C80B07E6}"/>
    <cellStyle name="60% - Accent6 2 3" xfId="2897" xr:uid="{ECBCE9AD-A6A7-4A57-8879-69560A2D0E85}"/>
    <cellStyle name="60% - Accent6 2 4" xfId="2898" xr:uid="{A22906A3-1A70-4BBC-AA49-54C061A86064}"/>
    <cellStyle name="60% - Accent6 3" xfId="401" xr:uid="{5A0E8C5A-D2B1-4F71-9565-63458FE69DD2}"/>
    <cellStyle name="60% - Accent6 4" xfId="402" xr:uid="{1432AD36-38E8-471F-ADD8-CAD6615F482E}"/>
    <cellStyle name="60% - Accent6 5" xfId="403" xr:uid="{2AABB28B-87AF-43A2-814B-3C7C7D686E10}"/>
    <cellStyle name="60% - Accent6 6" xfId="404" xr:uid="{A36EEE75-B746-4A91-B084-D9DF8B77E520}"/>
    <cellStyle name="60% - Accent6 7" xfId="405" xr:uid="{7F2BE11F-2DEB-47DC-A1BE-0FF002A08FAA}"/>
    <cellStyle name="60% - Accent6 8" xfId="406" xr:uid="{B946CC6C-CE91-4266-BF6E-4A4AEFAE2799}"/>
    <cellStyle name="60% - Accent6 9" xfId="407" xr:uid="{B1BF606F-BDF8-406F-B02A-2A6DF9F29ED6}"/>
    <cellStyle name="ac" xfId="408" xr:uid="{D3265E52-3EF3-4E0C-9B71-E0905794F35C}"/>
    <cellStyle name="Accent1 10" xfId="409" xr:uid="{6F5CEA01-0E5B-457E-8063-E9688E3EF1DB}"/>
    <cellStyle name="Accent1 11" xfId="410" xr:uid="{FCB173A1-A45B-42EC-A6FB-D5527C3C27C6}"/>
    <cellStyle name="Accent1 12" xfId="411" xr:uid="{3DCD340F-A731-4FEB-93AE-DF34D6BD187D}"/>
    <cellStyle name="Accent1 13" xfId="412" xr:uid="{91E577A7-D52A-433F-A98E-C4968C59465E}"/>
    <cellStyle name="Accent1 2" xfId="413" xr:uid="{37311D90-372E-48D0-B682-784C6EF3DD9C}"/>
    <cellStyle name="Accent1 2 2" xfId="2899" xr:uid="{2F619E1E-37B5-4F5F-B62E-4663512966CE}"/>
    <cellStyle name="Accent1 2 3" xfId="2900" xr:uid="{C2241533-9684-4E2A-8FE9-16E166BFA9E0}"/>
    <cellStyle name="Accent1 2 4" xfId="2901" xr:uid="{BA947103-F5E3-4FAA-BE23-C8E66C7BB9B0}"/>
    <cellStyle name="Accent1 3" xfId="414" xr:uid="{EF81F88E-8C91-4DC4-B6EC-2E42B645A873}"/>
    <cellStyle name="Accent1 4" xfId="415" xr:uid="{28B9C275-B9BA-4350-A358-9187D2CF111D}"/>
    <cellStyle name="Accent1 5" xfId="416" xr:uid="{BA208DC2-CA36-423C-87AD-2C932549C1A4}"/>
    <cellStyle name="Accent1 6" xfId="417" xr:uid="{9C7E89A0-30C6-4718-9139-BB53D9768DD5}"/>
    <cellStyle name="Accent1 7" xfId="418" xr:uid="{E05257E6-6DED-430A-8AFC-0518AD856771}"/>
    <cellStyle name="Accent1 8" xfId="419" xr:uid="{C7D909F9-2BB7-4853-9DCE-2C35A61C97FB}"/>
    <cellStyle name="Accent1 9" xfId="420" xr:uid="{B6E0FA3A-6286-4F40-8694-AEBC136D7BE2}"/>
    <cellStyle name="Accent2 10" xfId="421" xr:uid="{934061CE-EF35-4FE0-A5EA-93327B17BCE4}"/>
    <cellStyle name="Accent2 11" xfId="422" xr:uid="{FCCD5B29-8696-4262-A525-CE2B262C27DD}"/>
    <cellStyle name="Accent2 12" xfId="423" xr:uid="{0D84D7A6-545A-4015-B955-DA92DAE90656}"/>
    <cellStyle name="Accent2 13" xfId="424" xr:uid="{2978789E-F541-44DA-B86D-33F70C5DE26F}"/>
    <cellStyle name="Accent2 2" xfId="425" xr:uid="{72F6BE34-D8EA-4E58-BB90-81087C4E5255}"/>
    <cellStyle name="Accent2 2 2" xfId="2902" xr:uid="{49F6666C-09E9-41FD-B45E-C85A7ABB5A5E}"/>
    <cellStyle name="Accent2 2 3" xfId="2903" xr:uid="{7EDDE725-F215-4C79-AF19-E1C2D9D43C1E}"/>
    <cellStyle name="Accent2 2 4" xfId="2904" xr:uid="{6112DF4B-0708-44FF-BFA5-8DC11289A14A}"/>
    <cellStyle name="Accent2 3" xfId="426" xr:uid="{9F97127A-5D6E-431A-BBCC-F3264262C2FE}"/>
    <cellStyle name="Accent2 4" xfId="427" xr:uid="{DBAD8829-C919-4E7D-87D3-AC959E7C616B}"/>
    <cellStyle name="Accent2 5" xfId="428" xr:uid="{3E976291-B161-4171-ACAC-127AA47466D6}"/>
    <cellStyle name="Accent2 6" xfId="429" xr:uid="{570692F9-C8FD-4FCD-9C1D-E1766230CF3B}"/>
    <cellStyle name="Accent2 7" xfId="430" xr:uid="{DE8D85ED-9158-4F15-9A3C-4C7F695AA225}"/>
    <cellStyle name="Accent2 8" xfId="431" xr:uid="{9183BEEC-9CA7-4DA9-972C-05CFB4EDE6C4}"/>
    <cellStyle name="Accent2 9" xfId="432" xr:uid="{D7DB3519-EA0A-4457-A4F7-61DBE8D9E48E}"/>
    <cellStyle name="Accent3 10" xfId="433" xr:uid="{0859CC09-05DF-48C5-9B72-D07700D4B3A4}"/>
    <cellStyle name="Accent3 11" xfId="434" xr:uid="{4C6836D1-962D-4E8D-875D-62EC82095F59}"/>
    <cellStyle name="Accent3 12" xfId="435" xr:uid="{9FB44D8E-51F9-4373-925D-B1B3D5CAB8B7}"/>
    <cellStyle name="Accent3 13" xfId="436" xr:uid="{D1C70290-E23A-4E7A-8EFA-5156F8E91FC7}"/>
    <cellStyle name="Accent3 2" xfId="437" xr:uid="{63521D9B-3D2A-43AB-9ABD-82D6389A8EBD}"/>
    <cellStyle name="Accent3 2 2" xfId="2905" xr:uid="{5FDEB8DC-2003-48C5-A418-6052652F2F1E}"/>
    <cellStyle name="Accent3 2 3" xfId="2906" xr:uid="{F6E50011-0EAA-45A8-998E-4CF377936873}"/>
    <cellStyle name="Accent3 2 4" xfId="2907" xr:uid="{49AD6AC7-886A-4BC7-86DC-89039D8D7868}"/>
    <cellStyle name="Accent3 3" xfId="438" xr:uid="{CD427302-BFBD-46BB-8382-1CE5581AD5C9}"/>
    <cellStyle name="Accent3 4" xfId="439" xr:uid="{D7F04B2A-E76F-48BE-BEEA-62EE627760C3}"/>
    <cellStyle name="Accent3 5" xfId="440" xr:uid="{AEA8921F-C315-4D52-9AE1-FAFEDBEBF038}"/>
    <cellStyle name="Accent3 6" xfId="441" xr:uid="{5C0BDB2E-C29A-41BC-9721-86351764DB2B}"/>
    <cellStyle name="Accent3 7" xfId="442" xr:uid="{8EA9C139-7AD8-4731-9704-F8917731344A}"/>
    <cellStyle name="Accent3 8" xfId="443" xr:uid="{852C584C-F2B4-45C6-9B2E-11ABB8CAD7B4}"/>
    <cellStyle name="Accent3 9" xfId="444" xr:uid="{AF8162B0-1210-4460-858B-969CA4A9917C}"/>
    <cellStyle name="Accent4 10" xfId="445" xr:uid="{945B2F3A-5863-45F9-AD4F-B909AF8381B2}"/>
    <cellStyle name="Accent4 11" xfId="446" xr:uid="{CD6C1E22-7C41-4A24-892C-25CF67E8CE16}"/>
    <cellStyle name="Accent4 12" xfId="447" xr:uid="{5DE4AE66-88EF-43DC-86ED-1871260A2F90}"/>
    <cellStyle name="Accent4 13" xfId="448" xr:uid="{A8DEE134-AD23-43CC-B5F2-6BAD06B6AF90}"/>
    <cellStyle name="Accent4 2" xfId="449" xr:uid="{9CCA9658-0670-4046-83F9-D0A078CF7209}"/>
    <cellStyle name="Accent4 2 2" xfId="2908" xr:uid="{CB539663-2E6E-46B7-87D2-912FA82F389B}"/>
    <cellStyle name="Accent4 2 3" xfId="2909" xr:uid="{A0E0958D-B230-4D5D-AA7D-7D7350415906}"/>
    <cellStyle name="Accent4 2 4" xfId="2910" xr:uid="{1D0A6D1B-2233-4830-9FB6-1BBC4A27444D}"/>
    <cellStyle name="Accent4 3" xfId="450" xr:uid="{2C8A94D9-CA5A-4CCF-974F-64712ABE464D}"/>
    <cellStyle name="Accent4 4" xfId="451" xr:uid="{78E2A8BD-279B-45FA-B0B8-13293E4E709C}"/>
    <cellStyle name="Accent4 5" xfId="452" xr:uid="{1C8FE678-93A2-4EA9-9D94-D367E75F4872}"/>
    <cellStyle name="Accent4 6" xfId="453" xr:uid="{65144B10-34AC-4BC6-AF38-B416D1D66072}"/>
    <cellStyle name="Accent4 7" xfId="454" xr:uid="{4BF0187B-2DEE-4C5C-8E91-46F71D94CBF6}"/>
    <cellStyle name="Accent4 8" xfId="455" xr:uid="{4E1EC538-2FCD-49A7-A77F-1CB049CDFB32}"/>
    <cellStyle name="Accent4 9" xfId="456" xr:uid="{6E9F4763-88F1-473B-87BB-EC31BD33B000}"/>
    <cellStyle name="Accent5 10" xfId="457" xr:uid="{56B9CDB9-F28D-4B94-8964-F4CC4D911043}"/>
    <cellStyle name="Accent5 11" xfId="458" xr:uid="{192E45EE-32DA-42EB-84E5-CE78CD565F54}"/>
    <cellStyle name="Accent5 12" xfId="459" xr:uid="{45738B32-4E52-4BE1-9648-7D209E05C1F8}"/>
    <cellStyle name="Accent5 13" xfId="460" xr:uid="{E56DEF01-95CF-43AF-AC56-808E28B6B262}"/>
    <cellStyle name="Accent5 2" xfId="461" xr:uid="{B050E596-20D5-49EB-B9A3-06CC2EF1E89F}"/>
    <cellStyle name="Accent5 2 2" xfId="2911" xr:uid="{61D9AB64-7B67-4AB9-A16E-4AE350846A68}"/>
    <cellStyle name="Accent5 2 3" xfId="2912" xr:uid="{EF7BB94B-2884-4E4A-9117-B8603F935E10}"/>
    <cellStyle name="Accent5 3" xfId="462" xr:uid="{AEA36324-78BE-472E-916C-95C6549597EB}"/>
    <cellStyle name="Accent5 4" xfId="463" xr:uid="{222459DC-8EB3-411B-A240-F9249D779165}"/>
    <cellStyle name="Accent5 5" xfId="464" xr:uid="{61415275-E3FE-4C62-89A6-C8ABB0398314}"/>
    <cellStyle name="Accent5 6" xfId="465" xr:uid="{74D0B7A8-F0AE-43B6-9470-A4F342336606}"/>
    <cellStyle name="Accent5 7" xfId="466" xr:uid="{7130E03E-B2A1-41DD-85F4-6B7A8CD8F239}"/>
    <cellStyle name="Accent5 8" xfId="467" xr:uid="{BE662B59-CBA6-4281-BBDD-669E4E9D8291}"/>
    <cellStyle name="Accent5 9" xfId="468" xr:uid="{6C980631-FB72-4DEE-B66E-13190A032402}"/>
    <cellStyle name="Accent6 10" xfId="469" xr:uid="{274839B6-E3B9-49E2-88F5-660C9374BB80}"/>
    <cellStyle name="Accent6 11" xfId="470" xr:uid="{3C5D733B-F1C2-4E59-AEDD-145B13E0C2BA}"/>
    <cellStyle name="Accent6 12" xfId="471" xr:uid="{B90AC638-BEC8-4AD2-B3FC-F42FBDC04EBC}"/>
    <cellStyle name="Accent6 13" xfId="472" xr:uid="{66D9BE5B-6966-41CF-B666-22FFBBC5C9C2}"/>
    <cellStyle name="Accent6 2" xfId="473" xr:uid="{6D92C6A7-7C40-4F0B-9A84-1C7412CF6ED1}"/>
    <cellStyle name="Accent6 2 2" xfId="2913" xr:uid="{E3727EA5-0F53-4791-B7D6-46E522055A39}"/>
    <cellStyle name="Accent6 2 3" xfId="2914" xr:uid="{BE65BFCB-7732-4E81-9EE3-387FDE6DD868}"/>
    <cellStyle name="Accent6 2 4" xfId="2915" xr:uid="{B318F5A4-9D9B-4B45-B6D2-AB6B3CBA8747}"/>
    <cellStyle name="Accent6 3" xfId="474" xr:uid="{92826BDA-5232-478C-A477-87E35653FF0E}"/>
    <cellStyle name="Accent6 4" xfId="475" xr:uid="{A82DA853-1493-4285-A2C5-27DFEF201D53}"/>
    <cellStyle name="Accent6 5" xfId="476" xr:uid="{76814FE0-6A42-4212-A59E-2B20BD8FA6BF}"/>
    <cellStyle name="Accent6 6" xfId="477" xr:uid="{FC446E90-1DB3-40E0-B1DE-54ABFDD4C8ED}"/>
    <cellStyle name="Accent6 7" xfId="478" xr:uid="{430B13F4-91B2-4450-A2DA-F4753589D488}"/>
    <cellStyle name="Accent6 8" xfId="479" xr:uid="{8AC05CA6-CAE1-4A2D-A0FC-D5D36101F791}"/>
    <cellStyle name="Accent6 9" xfId="480" xr:uid="{B3115F6A-3054-4406-8404-DA9318F16A19}"/>
    <cellStyle name="Actual Date" xfId="481" xr:uid="{C5A03402-F149-4D1D-AD0E-0B7340C0B66A}"/>
    <cellStyle name="args.style" xfId="482" xr:uid="{B45938A1-462F-4433-96EF-29E863F975DE}"/>
    <cellStyle name="Bad 10" xfId="483" xr:uid="{19D443C7-61C7-488A-B6B0-9A92D12F38F4}"/>
    <cellStyle name="Bad 11" xfId="484" xr:uid="{54C2B3B0-0145-4A5C-8399-CCDDC10FC1D8}"/>
    <cellStyle name="Bad 12" xfId="485" xr:uid="{80ED5EE0-8BD3-4691-8BE2-55FE2D187E07}"/>
    <cellStyle name="Bad 13" xfId="486" xr:uid="{B6C98018-3805-4788-94CC-0BC2757D8163}"/>
    <cellStyle name="Bad 2" xfId="487" xr:uid="{ED798A49-9691-4813-8917-552DE2B100B0}"/>
    <cellStyle name="Bad 2 2" xfId="2916" xr:uid="{063194BF-A62D-4E10-AB51-9F0B6E1C1DA5}"/>
    <cellStyle name="Bad 2 3" xfId="2917" xr:uid="{6BC3D97E-D6FE-45B0-B645-C6B11008BA4B}"/>
    <cellStyle name="Bad 2 4" xfId="2918" xr:uid="{679A1E5C-71E1-4EE8-9C25-18DB854DFA55}"/>
    <cellStyle name="Bad 3" xfId="488" xr:uid="{67BEABD0-71AF-4F18-A868-1C7E8FDF3DDA}"/>
    <cellStyle name="Bad 4" xfId="489" xr:uid="{187FBC6C-F107-4395-8C19-B8CCC3436351}"/>
    <cellStyle name="Bad 5" xfId="490" xr:uid="{0E7F6AB1-D882-4792-9F0A-B3E646C1AB75}"/>
    <cellStyle name="Bad 6" xfId="491" xr:uid="{2BAE9538-3F20-4182-BEB0-9F8FEA2E4FEF}"/>
    <cellStyle name="Bad 7" xfId="492" xr:uid="{1F5C0E26-2AC2-4C75-9F10-CE8F5E11B57E}"/>
    <cellStyle name="Bad 8" xfId="493" xr:uid="{27791D4C-89A5-479F-9BBE-A288055160E6}"/>
    <cellStyle name="Bad 9" xfId="494" xr:uid="{FED16EDE-28F7-417F-A3C0-6BCC78DA0AC2}"/>
    <cellStyle name="Calc" xfId="495" xr:uid="{CCF8991B-4997-47FF-B145-F8F70DDE4EA9}"/>
    <cellStyle name="Calc Currency (0)" xfId="496" xr:uid="{2B1CB5D7-D134-4923-BA43-5103F4AFCACF}"/>
    <cellStyle name="Calc Currency (0) 2" xfId="497" xr:uid="{56D51E34-9E15-469D-BB3A-106DC5F0B901}"/>
    <cellStyle name="Calculated" xfId="498" xr:uid="{7C262A96-A4D4-4087-8356-BBA1D3883101}"/>
    <cellStyle name="Calculation 10" xfId="499" xr:uid="{B76AC83E-1958-4B8A-9830-A8125DEADFA8}"/>
    <cellStyle name="Calculation 10 2" xfId="500" xr:uid="{A6F3679C-5284-4B66-80FE-974DEBF18430}"/>
    <cellStyle name="Calculation 10 2 2" xfId="2919" xr:uid="{B33CBB9B-0529-4266-9232-C23E2D5A252E}"/>
    <cellStyle name="Calculation 10 2 3" xfId="2920" xr:uid="{F62CB834-5ADC-4E45-AAC7-6FFF93ABDD5F}"/>
    <cellStyle name="Calculation 10 3" xfId="2921" xr:uid="{36BCA432-1A32-4939-95DD-FFDDF536C6AF}"/>
    <cellStyle name="Calculation 10 3 2" xfId="2922" xr:uid="{88216CBB-6E21-4270-9F8F-E4AFFA161EEB}"/>
    <cellStyle name="Calculation 10 4" xfId="2923" xr:uid="{6280C31E-137D-402B-BBC2-F8C345E3AD97}"/>
    <cellStyle name="Calculation 10 4 2" xfId="2924" xr:uid="{28200D63-B1B5-43E3-97A1-21CD6B75C2BB}"/>
    <cellStyle name="Calculation 10 5" xfId="2925" xr:uid="{D59CD401-F00D-4F05-A649-705C49F3A3AB}"/>
    <cellStyle name="Calculation 10 6" xfId="2926" xr:uid="{FBAE0C39-FE3D-41FC-9CF2-61296D1774FB}"/>
    <cellStyle name="Calculation 10 7" xfId="2927" xr:uid="{163A49E4-5219-4AE0-AB02-24EBB5248F4F}"/>
    <cellStyle name="Calculation 11" xfId="501" xr:uid="{1388FB05-1674-4EB0-A765-9C6973E231C0}"/>
    <cellStyle name="Calculation 11 2" xfId="502" xr:uid="{A2816A57-9B0F-4330-AD04-85AD8BF03998}"/>
    <cellStyle name="Calculation 11 2 2" xfId="2928" xr:uid="{105FDEB5-0045-44BD-B806-1962CC92852E}"/>
    <cellStyle name="Calculation 11 2 3" xfId="2929" xr:uid="{C4053517-7889-4466-95D9-666080CA046F}"/>
    <cellStyle name="Calculation 11 3" xfId="2930" xr:uid="{D5D27A91-150A-49B7-805B-20D166ED9179}"/>
    <cellStyle name="Calculation 11 3 2" xfId="2931" xr:uid="{6D97FB57-02A2-4D55-85FF-C8722E7ACBE4}"/>
    <cellStyle name="Calculation 11 4" xfId="2932" xr:uid="{A041E14F-2EA6-4F09-A5F2-D071FD8FAC05}"/>
    <cellStyle name="Calculation 11 4 2" xfId="2933" xr:uid="{D4A44700-D7D6-41A5-A65A-6A373FB177E7}"/>
    <cellStyle name="Calculation 11 5" xfId="2934" xr:uid="{325689A0-F22F-445D-9ABF-5122EEC92867}"/>
    <cellStyle name="Calculation 11 6" xfId="2935" xr:uid="{05DF9F5A-6E50-4BB8-A362-653352B7BEFA}"/>
    <cellStyle name="Calculation 11 7" xfId="2936" xr:uid="{EBDEA248-F1F8-4D62-948B-33A6F39D5744}"/>
    <cellStyle name="Calculation 12" xfId="503" xr:uid="{F11C21A2-07E4-4878-9686-0E69A7898D30}"/>
    <cellStyle name="Calculation 12 2" xfId="504" xr:uid="{D7091D61-FE1E-4A21-B9CA-BDF5E46A8AB2}"/>
    <cellStyle name="Calculation 12 2 2" xfId="2937" xr:uid="{C21ADAA3-08E0-49CE-810C-5F08D87BE248}"/>
    <cellStyle name="Calculation 12 2 3" xfId="2938" xr:uid="{87C082E0-56EB-4CB8-9126-E1B80381C742}"/>
    <cellStyle name="Calculation 12 3" xfId="2939" xr:uid="{F62A3820-3E36-4B62-8CE6-D68D3C21A5C6}"/>
    <cellStyle name="Calculation 12 3 2" xfId="2940" xr:uid="{D5947FB0-F1D5-472C-96B8-13A75252FCC7}"/>
    <cellStyle name="Calculation 12 4" xfId="2941" xr:uid="{AC840C1D-037E-4635-822F-DDF0DF4AB027}"/>
    <cellStyle name="Calculation 12 4 2" xfId="2942" xr:uid="{BF1BB687-D772-4FD8-B846-D87DB1D186BE}"/>
    <cellStyle name="Calculation 12 5" xfId="2943" xr:uid="{DB453A6B-8C55-41C3-B79F-DD9080BA89E8}"/>
    <cellStyle name="Calculation 12 6" xfId="2944" xr:uid="{32C503CA-322A-4512-BF57-E256EF4AFDBA}"/>
    <cellStyle name="Calculation 12 7" xfId="2945" xr:uid="{E2E20A14-4161-41E5-B2E3-31DE0AE9355A}"/>
    <cellStyle name="Calculation 13" xfId="505" xr:uid="{0182DC85-127B-4967-AF3A-985CBC89D724}"/>
    <cellStyle name="Calculation 13 2" xfId="506" xr:uid="{F9460E64-7B82-43CF-9231-52FD3245DA03}"/>
    <cellStyle name="Calculation 13 2 2" xfId="2946" xr:uid="{18927F13-DD2E-4F9D-A8CF-33DD9B3140CE}"/>
    <cellStyle name="Calculation 13 2 3" xfId="2947" xr:uid="{A5727DCE-A773-4503-973B-5AF008AB8F71}"/>
    <cellStyle name="Calculation 13 3" xfId="2948" xr:uid="{175779C1-4C82-4600-96F9-23FEB37CD1BB}"/>
    <cellStyle name="Calculation 13 3 2" xfId="2949" xr:uid="{0A31F6E9-5D07-4D3B-B9D5-8E099FD2C031}"/>
    <cellStyle name="Calculation 13 4" xfId="2950" xr:uid="{9EEA3B74-6933-4673-A720-DEF41830F042}"/>
    <cellStyle name="Calculation 13 4 2" xfId="2951" xr:uid="{A46AB66F-07F0-4011-8665-FCC5765A4A9B}"/>
    <cellStyle name="Calculation 13 5" xfId="2952" xr:uid="{D1B23263-F6E5-4CCF-A33B-F48C2BF0F320}"/>
    <cellStyle name="Calculation 13 6" xfId="2953" xr:uid="{8F943090-C774-4514-A655-8785F4D8855A}"/>
    <cellStyle name="Calculation 13 7" xfId="2954" xr:uid="{8C96E859-C462-485D-9F48-68081864AD5D}"/>
    <cellStyle name="Calculation 2" xfId="507" xr:uid="{BE610280-E236-4D49-8C66-2F29DD4FB111}"/>
    <cellStyle name="Calculation 2 2" xfId="508" xr:uid="{A144C06B-44FF-4A09-B93F-17F301A40123}"/>
    <cellStyle name="Calculation 2 2 2" xfId="2955" xr:uid="{AC18C2F5-1212-4765-B34A-518F3FC85B52}"/>
    <cellStyle name="Calculation 2 2 2 2" xfId="2956" xr:uid="{DE18923D-354D-4563-83FE-C8A44E657890}"/>
    <cellStyle name="Calculation 2 2 3" xfId="2957" xr:uid="{29B2C507-4552-4CB3-9BE9-F4C2DA7E3E33}"/>
    <cellStyle name="Calculation 2 2 4" xfId="2958" xr:uid="{AD55AC17-FD94-48C8-AF91-C266D8690A45}"/>
    <cellStyle name="Calculation 2 3" xfId="2959" xr:uid="{1C6600FF-14EF-4A0A-8510-AD646D6A6515}"/>
    <cellStyle name="Calculation 2 3 2" xfId="2960" xr:uid="{0987AB7F-C167-4FCE-A2F1-DCF9134964BF}"/>
    <cellStyle name="Calculation 2 4" xfId="2961" xr:uid="{6163AB54-0BC0-4C59-9709-5590C4F34A54}"/>
    <cellStyle name="Calculation 2 4 2" xfId="2962" xr:uid="{DA4CB0B5-25E0-4BD5-84FD-26177D0C8F32}"/>
    <cellStyle name="Calculation 2 5" xfId="2963" xr:uid="{6B6F6FD4-875A-460A-84B7-57E50613D2AD}"/>
    <cellStyle name="Calculation 2 5 2" xfId="2964" xr:uid="{7074B222-10A5-43C4-B40D-4D94E24D52CC}"/>
    <cellStyle name="Calculation 2 6" xfId="2965" xr:uid="{CF73EDF4-0FE1-4332-8D4C-66A7AF5AEFB5}"/>
    <cellStyle name="Calculation 2 7" xfId="2966" xr:uid="{48671B24-FF21-43F2-A2CA-C2C18CC13D98}"/>
    <cellStyle name="Calculation 2 8" xfId="2967" xr:uid="{8B8B663E-02A8-40E9-924A-A2651E7870C3}"/>
    <cellStyle name="Calculation 3" xfId="509" xr:uid="{E1B794D7-DA20-43C0-88F2-FB51B9C01B11}"/>
    <cellStyle name="Calculation 3 2" xfId="510" xr:uid="{A7326E4E-F3CD-48A6-975D-AE4CB1EC91E4}"/>
    <cellStyle name="Calculation 3 2 2" xfId="2968" xr:uid="{49EF8B9A-3218-4BBA-9C5E-3F67AAF4A44B}"/>
    <cellStyle name="Calculation 3 2 3" xfId="2969" xr:uid="{184BA093-6661-41AB-8E95-D9D8DCA0E367}"/>
    <cellStyle name="Calculation 3 3" xfId="2970" xr:uid="{02F95E37-A9C8-47AB-9F4B-36EB6784DAA1}"/>
    <cellStyle name="Calculation 3 3 2" xfId="2971" xr:uid="{B5E98A3D-A5CC-43D8-829D-B4448FD9E5F2}"/>
    <cellStyle name="Calculation 3 4" xfId="2972" xr:uid="{0216D595-EE32-4F93-9A44-774DC7A4CDCB}"/>
    <cellStyle name="Calculation 3 4 2" xfId="2973" xr:uid="{21F96D75-7456-4634-8A1D-FBE963F248AB}"/>
    <cellStyle name="Calculation 3 5" xfId="2974" xr:uid="{33912DD8-73EB-401F-854F-45C74111BD9C}"/>
    <cellStyle name="Calculation 3 6" xfId="2975" xr:uid="{8ACA3A18-47B3-4FA8-AE28-7BD32D772C7E}"/>
    <cellStyle name="Calculation 3 7" xfId="2976" xr:uid="{A8AF7FB6-51C9-4E26-B8EB-DD98AB3BB95E}"/>
    <cellStyle name="Calculation 4" xfId="511" xr:uid="{544FC5BF-5498-4769-967F-78DF827E6124}"/>
    <cellStyle name="Calculation 4 2" xfId="512" xr:uid="{B6580009-DC61-4EB4-BC42-AF0C2FD2989A}"/>
    <cellStyle name="Calculation 4 2 2" xfId="2977" xr:uid="{58563153-EBB1-4BC3-9418-1AF8C97BA719}"/>
    <cellStyle name="Calculation 4 2 3" xfId="2978" xr:uid="{01D85AF3-D473-4A9A-95E1-72C53DEC28B6}"/>
    <cellStyle name="Calculation 4 3" xfId="2979" xr:uid="{909654A4-4387-44EB-8F03-078364AAFD50}"/>
    <cellStyle name="Calculation 4 3 2" xfId="2980" xr:uid="{BFF3B235-2DEF-4EC3-906F-D2853B79D235}"/>
    <cellStyle name="Calculation 4 4" xfId="2981" xr:uid="{7948C290-A0A1-409B-ABCB-8F59D08CF45A}"/>
    <cellStyle name="Calculation 4 4 2" xfId="2982" xr:uid="{0A34DEF0-F210-417E-9373-1F7655D86702}"/>
    <cellStyle name="Calculation 4 5" xfId="2983" xr:uid="{21BFCFFF-D4D8-4A41-B25F-9605062CED08}"/>
    <cellStyle name="Calculation 4 6" xfId="2984" xr:uid="{7C5AF822-5F2A-4F69-B857-E21B70C0088B}"/>
    <cellStyle name="Calculation 4 7" xfId="2985" xr:uid="{DD7C192E-117D-473C-9030-2704D192ADF1}"/>
    <cellStyle name="Calculation 5" xfId="513" xr:uid="{2BE385F6-C94A-4A64-9833-DF42B7CD1694}"/>
    <cellStyle name="Calculation 5 2" xfId="514" xr:uid="{6A4B2FC0-7895-4427-B68F-271649948A85}"/>
    <cellStyle name="Calculation 5 2 2" xfId="2986" xr:uid="{C8F9E533-9DE3-47AA-A038-A8E2CCC9DD8F}"/>
    <cellStyle name="Calculation 5 2 3" xfId="2987" xr:uid="{2ED33CCC-0460-4959-83FD-99FE4C43D07B}"/>
    <cellStyle name="Calculation 5 3" xfId="2988" xr:uid="{A3A73A75-06BD-45AF-809F-11DFA66F1CC7}"/>
    <cellStyle name="Calculation 5 3 2" xfId="2989" xr:uid="{B47FB802-ABD9-434A-BCAA-184FD5FF0C30}"/>
    <cellStyle name="Calculation 5 4" xfId="2990" xr:uid="{97BFFC93-7614-4088-B9B6-C96423141D6A}"/>
    <cellStyle name="Calculation 5 4 2" xfId="2991" xr:uid="{22F4A403-613E-4D57-B8A0-9AC1224C13FC}"/>
    <cellStyle name="Calculation 5 5" xfId="2992" xr:uid="{215463EC-4A72-4AE9-8D74-EED46692533D}"/>
    <cellStyle name="Calculation 5 6" xfId="2993" xr:uid="{BC358D13-1B7D-4A29-AA5C-57AE6B579AF2}"/>
    <cellStyle name="Calculation 5 7" xfId="2994" xr:uid="{B2979C6D-6A63-4303-A751-216EB6170D64}"/>
    <cellStyle name="Calculation 6" xfId="515" xr:uid="{63528EC2-0440-42AA-8301-92751A4C4CE8}"/>
    <cellStyle name="Calculation 6 2" xfId="516" xr:uid="{4D37123D-37F3-4232-98BE-7177EFA6DAC8}"/>
    <cellStyle name="Calculation 6 2 2" xfId="2995" xr:uid="{06B4933F-0D3F-4000-B0B4-71486279A0BE}"/>
    <cellStyle name="Calculation 6 2 3" xfId="2996" xr:uid="{240701B9-0030-44C6-95D3-6A837B0BF4D5}"/>
    <cellStyle name="Calculation 6 3" xfId="2997" xr:uid="{27B0E4CE-20A8-4A5B-9888-047CC36CBD09}"/>
    <cellStyle name="Calculation 6 3 2" xfId="2998" xr:uid="{58B28738-02B3-40F6-A089-0D69D65EC65C}"/>
    <cellStyle name="Calculation 6 4" xfId="2999" xr:uid="{B556F317-25B3-46D8-9BFE-38A83ADBF381}"/>
    <cellStyle name="Calculation 6 4 2" xfId="3000" xr:uid="{69CB7503-7EA5-4DA7-ACEC-3E020A419055}"/>
    <cellStyle name="Calculation 6 5" xfId="3001" xr:uid="{0EC66D71-B540-4FFC-A757-B351FCC9D9B9}"/>
    <cellStyle name="Calculation 6 6" xfId="3002" xr:uid="{76161A59-62E8-4D92-BF35-0B33B6556373}"/>
    <cellStyle name="Calculation 6 7" xfId="3003" xr:uid="{0B868B58-F5B3-486F-A8B9-E42726EE1627}"/>
    <cellStyle name="Calculation 7" xfId="517" xr:uid="{39D00940-90F7-4686-BF6C-5F6D03A56FEE}"/>
    <cellStyle name="Calculation 7 2" xfId="518" xr:uid="{9BAE9ABE-0F61-4523-855D-ABF91E9C9D6C}"/>
    <cellStyle name="Calculation 7 2 2" xfId="3004" xr:uid="{EB260503-FF06-4C8A-B225-864FD64C44E5}"/>
    <cellStyle name="Calculation 7 2 3" xfId="3005" xr:uid="{60C63C5B-43F0-4B44-A76B-EB05BCC6D9A4}"/>
    <cellStyle name="Calculation 7 3" xfId="3006" xr:uid="{F71E06BA-DEBE-424C-B513-762C3AE9B4FE}"/>
    <cellStyle name="Calculation 7 3 2" xfId="3007" xr:uid="{55D7CA75-5F88-4D1A-98A0-335E20FBB9BA}"/>
    <cellStyle name="Calculation 7 4" xfId="3008" xr:uid="{2480E4CB-EB73-43DD-9D00-9A02A4A7F21C}"/>
    <cellStyle name="Calculation 7 4 2" xfId="3009" xr:uid="{835BE53D-D690-4F83-A3E6-22E65A39FAA3}"/>
    <cellStyle name="Calculation 7 5" xfId="3010" xr:uid="{644BAE9E-B3A9-4275-85C3-E088BA2C413C}"/>
    <cellStyle name="Calculation 7 6" xfId="3011" xr:uid="{6A62A81B-2F80-4615-8B8D-290B009D4FA8}"/>
    <cellStyle name="Calculation 7 7" xfId="3012" xr:uid="{DEE0B4AE-749B-4FE9-B184-DCA128DD55F7}"/>
    <cellStyle name="Calculation 8" xfId="519" xr:uid="{3418F34A-2DE9-4442-8138-355A93D79D4E}"/>
    <cellStyle name="Calculation 8 2" xfId="520" xr:uid="{F735696B-70C5-43DC-B894-8334437D2853}"/>
    <cellStyle name="Calculation 8 2 2" xfId="3013" xr:uid="{D0099096-A5B4-403D-A3AA-0254C5E378CC}"/>
    <cellStyle name="Calculation 8 2 3" xfId="3014" xr:uid="{D367599F-91CB-4835-9573-9A8D557355E3}"/>
    <cellStyle name="Calculation 8 3" xfId="3015" xr:uid="{549B9F3A-A754-436C-837A-4910BDBC6F8A}"/>
    <cellStyle name="Calculation 8 3 2" xfId="3016" xr:uid="{72EB36F7-215C-4A80-9C56-626062C7C877}"/>
    <cellStyle name="Calculation 8 4" xfId="3017" xr:uid="{5C04A042-98DD-4477-A6A6-FC643009E69C}"/>
    <cellStyle name="Calculation 8 4 2" xfId="3018" xr:uid="{91980993-5F6B-4A5E-A9A1-054F92F0B449}"/>
    <cellStyle name="Calculation 8 5" xfId="3019" xr:uid="{3E2D9DA1-8D91-4199-8E58-252E67D5658F}"/>
    <cellStyle name="Calculation 8 6" xfId="3020" xr:uid="{621A1D54-44AF-43FB-982D-014D4AB410D8}"/>
    <cellStyle name="Calculation 8 7" xfId="3021" xr:uid="{DAED255D-D4A9-4D85-9E51-FC55CE62C6F5}"/>
    <cellStyle name="Calculation 9" xfId="521" xr:uid="{888FE5EC-FE63-49CF-ABA6-78C821B78A23}"/>
    <cellStyle name="Calculation 9 2" xfId="522" xr:uid="{599B6CFF-4AF5-4D10-AB3F-E0FDFB222B60}"/>
    <cellStyle name="Calculation 9 2 2" xfId="3022" xr:uid="{08FFBDA0-6960-44A4-A7AE-595D99CF89A5}"/>
    <cellStyle name="Calculation 9 2 3" xfId="3023" xr:uid="{23C2CE11-A157-428E-8FFD-95E0FC5F68E9}"/>
    <cellStyle name="Calculation 9 3" xfId="3024" xr:uid="{31E3BBE3-BA43-4502-9C16-437478DD358B}"/>
    <cellStyle name="Calculation 9 3 2" xfId="3025" xr:uid="{ACE51F05-CB57-43B2-B80B-3D6BF5445DC7}"/>
    <cellStyle name="Calculation 9 4" xfId="3026" xr:uid="{F690A4CE-217A-4CAB-8DBA-6E3316688D68}"/>
    <cellStyle name="Calculation 9 4 2" xfId="3027" xr:uid="{3AF3DFF8-F0BB-43EA-A75C-1D7CD49466EB}"/>
    <cellStyle name="Calculation 9 5" xfId="3028" xr:uid="{E148D854-AB86-4361-8E7C-2CD5817F9129}"/>
    <cellStyle name="Calculation 9 6" xfId="3029" xr:uid="{65D8B08A-6BB7-47A8-B903-04A7C2413502}"/>
    <cellStyle name="Calculation 9 7" xfId="3030" xr:uid="{5DD19FF1-CA16-471E-A184-6D42E7487FD4}"/>
    <cellStyle name="CB Assumption" xfId="523" xr:uid="{3ACB60DB-093D-4057-8947-E2172FD6F6B6}"/>
    <cellStyle name="CB Forecast" xfId="524" xr:uid="{F79832A2-60FB-4EC4-8F70-A5D9A7A8D478}"/>
    <cellStyle name="cg times" xfId="525" xr:uid="{FADFBD8D-1B51-4298-BCC0-F32C45284D58}"/>
    <cellStyle name="Check Cell 10" xfId="526" xr:uid="{CA08CA53-09B3-4C65-8E07-55363E0250CF}"/>
    <cellStyle name="Check Cell 11" xfId="527" xr:uid="{47A1C59E-0B65-4619-A2D4-58CADA402BAB}"/>
    <cellStyle name="Check Cell 12" xfId="528" xr:uid="{C8659EF0-A8AA-4FAA-9D67-0ED65D13D7C6}"/>
    <cellStyle name="Check Cell 13" xfId="529" xr:uid="{065D79E2-CA07-409E-88CB-4BD0EF50A37E}"/>
    <cellStyle name="Check Cell 2" xfId="530" xr:uid="{4458A277-DE94-4C7B-9682-FF7385F1BE61}"/>
    <cellStyle name="Check Cell 2 2" xfId="3031" xr:uid="{A6C49F0D-8953-4426-8217-78A2C723D222}"/>
    <cellStyle name="Check Cell 2 3" xfId="3032" xr:uid="{B5344C36-CD49-438E-A297-4D92E99C0CD0}"/>
    <cellStyle name="Check Cell 3" xfId="531" xr:uid="{C025D929-0123-43E2-8221-CCD67E4E1009}"/>
    <cellStyle name="Check Cell 4" xfId="532" xr:uid="{DCA3D415-21A3-4E8A-B1A0-83DE9C536810}"/>
    <cellStyle name="Check Cell 5" xfId="533" xr:uid="{4E7803FC-87F8-4CBF-BC8F-F39EA785B5AE}"/>
    <cellStyle name="Check Cell 6" xfId="534" xr:uid="{54EE2466-A37B-4F5D-A7D8-BC3678063B79}"/>
    <cellStyle name="Check Cell 7" xfId="535" xr:uid="{EF011807-94E1-4CF2-BD5E-512D7B17CC34}"/>
    <cellStyle name="Check Cell 8" xfId="536" xr:uid="{E1AD7F53-1903-4385-B5FB-7F76FB1D7741}"/>
    <cellStyle name="Check Cell 9" xfId="537" xr:uid="{7554983B-16E1-414D-946F-0E010812F0F2}"/>
    <cellStyle name="Comma" xfId="4" xr:uid="{00000000-0005-0000-0000-000000000000}"/>
    <cellStyle name="Comma  - Style1" xfId="538" xr:uid="{6D12758D-F02C-4027-8C89-6FB18B779F74}"/>
    <cellStyle name="Comma  - Style2" xfId="539" xr:uid="{C01EA316-144B-40ED-9B3A-44CA9731986F}"/>
    <cellStyle name="Comma  - Style3" xfId="540" xr:uid="{ED3AC811-2E73-4E51-ADBC-95CD303B6A82}"/>
    <cellStyle name="Comma  - Style4" xfId="541" xr:uid="{1DE4AF29-B1DF-4076-9B28-8DEF1B10D32E}"/>
    <cellStyle name="Comma  - Style5" xfId="542" xr:uid="{8C38407A-6B75-44DB-BBF4-4800018461A7}"/>
    <cellStyle name="Comma  - Style6" xfId="543" xr:uid="{57916156-4B42-4A35-824C-859C84774F43}"/>
    <cellStyle name="Comma  - Style7" xfId="544" xr:uid="{69A385AA-6B7D-4457-BFD1-0CD0BB21377F}"/>
    <cellStyle name="Comma  - Style8" xfId="545" xr:uid="{22BF67CF-FC74-430B-B0F9-CD29967E8F17}"/>
    <cellStyle name="Comma [0]" xfId="5" xr:uid="{00000000-0005-0000-0000-000001000000}"/>
    <cellStyle name="Comma 10" xfId="546" xr:uid="{7BCF6868-B485-4C25-A03B-4F3472D59A15}"/>
    <cellStyle name="Comma 10 10 2" xfId="31" xr:uid="{71A3DE21-8703-4E57-92D8-A08CAE3C6A60}"/>
    <cellStyle name="Comma 10 11" xfId="21" xr:uid="{40FCA087-B33E-439E-A398-B7D0017C4133}"/>
    <cellStyle name="Comma 10 2" xfId="547" xr:uid="{7E906284-6343-4A9C-82A1-A17F457E28DC}"/>
    <cellStyle name="Comma 10 2 2" xfId="3033" xr:uid="{C53590AD-C4C3-4DC3-B8FB-7BC697D2AC76}"/>
    <cellStyle name="Comma 10 2 3" xfId="3034" xr:uid="{25EEA1AF-33C2-481F-9FAA-8820EFD280AC}"/>
    <cellStyle name="Comma 10 2 4" xfId="3035" xr:uid="{0B3EA94A-D2A9-478D-971F-1B7A90BEEC69}"/>
    <cellStyle name="Comma 10 3" xfId="548" xr:uid="{406DEABD-E1D0-4E40-91E0-45AD4176ECCE}"/>
    <cellStyle name="Comma 10 4" xfId="3036" xr:uid="{49B9BE3C-E0C6-440F-B0C8-F576CAD7EB69}"/>
    <cellStyle name="Comma 100" xfId="3037" xr:uid="{9263CA48-1E1C-4BE7-BB77-2367F4F605A9}"/>
    <cellStyle name="Comma 100 2" xfId="3038" xr:uid="{76C5BE61-901A-46B4-9134-38D595678D0A}"/>
    <cellStyle name="Comma 100 2 2" xfId="3039" xr:uid="{07B84A91-2AEB-4FF4-865B-3071AC846082}"/>
    <cellStyle name="Comma 100 2 2 2" xfId="3040" xr:uid="{DD1A58D5-2876-448A-B425-67A45B597D78}"/>
    <cellStyle name="Comma 100 2 2 2 2" xfId="3041" xr:uid="{2C76AF5B-4995-4570-B741-6B202DA473C9}"/>
    <cellStyle name="Comma 100 2 2 3" xfId="3042" xr:uid="{3C2729FF-FBDD-4700-9F54-4FD448A5A969}"/>
    <cellStyle name="Comma 100 2 3" xfId="3043" xr:uid="{52DD347D-55BE-47B2-82D2-460DD174FD07}"/>
    <cellStyle name="Comma 100 2 3 2" xfId="3044" xr:uid="{25D006BF-4799-4363-9EB4-DDB1F3A72C6A}"/>
    <cellStyle name="Comma 100 2 4" xfId="3045" xr:uid="{25DD44A7-ED87-42C9-82F2-829CA1A2C62B}"/>
    <cellStyle name="Comma 100 2 4 2" xfId="3046" xr:uid="{AD1AB80A-62B9-4FB3-A36E-F979864AA073}"/>
    <cellStyle name="Comma 100 2 5" xfId="3047" xr:uid="{743722EE-454F-4287-B0DB-AEBAA017F729}"/>
    <cellStyle name="Comma 100 2 6" xfId="3048" xr:uid="{FEAEA130-FC9D-4352-8377-481A266D0A85}"/>
    <cellStyle name="Comma 100 3" xfId="3049" xr:uid="{7A00E8E5-72B3-41BA-9D91-48F6783274E7}"/>
    <cellStyle name="Comma 100 3 2" xfId="3050" xr:uid="{A0DC643A-99A1-47A8-B90E-3892BDA4D396}"/>
    <cellStyle name="Comma 100 3 2 2" xfId="3051" xr:uid="{A82EDA52-4A1D-4347-90D0-BD0963B13D32}"/>
    <cellStyle name="Comma 100 3 3" xfId="3052" xr:uid="{2B9928BB-FA20-4442-A10C-E0A353D9B72D}"/>
    <cellStyle name="Comma 100 3 4" xfId="3053" xr:uid="{CC42DEDF-A6BD-4DEC-9100-00CEAC2BF853}"/>
    <cellStyle name="Comma 100 4" xfId="3054" xr:uid="{919E5D8C-AD3F-4FB9-A968-C9D51CAEB758}"/>
    <cellStyle name="Comma 100 4 2" xfId="3055" xr:uid="{5E97510F-52B4-4BC5-AE36-3790BAACE1D0}"/>
    <cellStyle name="Comma 100 4 3" xfId="3056" xr:uid="{2F965AB1-903E-4BF9-91CA-FB9B311A33D9}"/>
    <cellStyle name="Comma 100 5" xfId="3057" xr:uid="{40ACD9B0-69BE-446D-B0D4-32CB558A9818}"/>
    <cellStyle name="Comma 100 6" xfId="3058" xr:uid="{BB8129CD-9D43-4B2E-83A9-F1E74FED4CF5}"/>
    <cellStyle name="Comma 101" xfId="3059" xr:uid="{C4BAD294-F22E-42F5-B95A-DAD6ABFB79CE}"/>
    <cellStyle name="Comma 101 2" xfId="3060" xr:uid="{13907DB8-4EE8-4E9A-A640-9C221BCC36C2}"/>
    <cellStyle name="Comma 101 2 2" xfId="3061" xr:uid="{8F9C41D4-27D7-4D1D-AA85-2F286A637D77}"/>
    <cellStyle name="Comma 101 2 2 2" xfId="3062" xr:uid="{1F3BC933-227C-49A1-A63D-2645787B7234}"/>
    <cellStyle name="Comma 101 2 2 2 2" xfId="3063" xr:uid="{D1F29B0B-9E04-41D8-AE78-4692A7827175}"/>
    <cellStyle name="Comma 101 2 2 3" xfId="3064" xr:uid="{6B6BB1C7-DD69-4AA9-BE78-22C1AA11AC88}"/>
    <cellStyle name="Comma 101 2 3" xfId="3065" xr:uid="{F772248A-5A50-49BC-9B11-9EE297CB2A8A}"/>
    <cellStyle name="Comma 101 2 3 2" xfId="3066" xr:uid="{21B25B0F-0073-4902-ADB6-5CE2EDE1B2F5}"/>
    <cellStyle name="Comma 101 2 4" xfId="3067" xr:uid="{7D07D388-0F4E-4C42-B91C-4DA59AED3C96}"/>
    <cellStyle name="Comma 101 2 5" xfId="3068" xr:uid="{1E9B9E77-73A7-40DE-B04A-52C8503B2CA3}"/>
    <cellStyle name="Comma 101 3" xfId="3069" xr:uid="{6F36DBAE-595F-436B-A730-5EB005454A8C}"/>
    <cellStyle name="Comma 101 3 2" xfId="3070" xr:uid="{F78ACBB5-74D0-4742-AD08-99BA1B12ECDF}"/>
    <cellStyle name="Comma 101 3 2 2" xfId="3071" xr:uid="{2FA1B32F-3F27-423D-9A3B-C10C373ED500}"/>
    <cellStyle name="Comma 101 3 3" xfId="3072" xr:uid="{C7FB635B-49D7-486F-AA3B-C0D3AB4F5D69}"/>
    <cellStyle name="Comma 101 3 4" xfId="3073" xr:uid="{EB44CAAF-C5CA-46D7-9A3F-FA2762F899AA}"/>
    <cellStyle name="Comma 101 4" xfId="3074" xr:uid="{C8CAF7D6-0CAA-472B-B489-5F8471A78DD9}"/>
    <cellStyle name="Comma 101 4 2" xfId="3075" xr:uid="{D5EFCC56-D4B2-4DB9-8B34-4EF322809E88}"/>
    <cellStyle name="Comma 101 4 3" xfId="3076" xr:uid="{1C07A672-96D3-44BE-8D54-617E113EC14C}"/>
    <cellStyle name="Comma 101 5" xfId="3077" xr:uid="{EB10EC41-AB33-4F0B-9A69-4FCF0F887CBB}"/>
    <cellStyle name="Comma 101 6" xfId="3078" xr:uid="{D35391C4-3DCE-4E59-9BAA-B98AE0A6EB84}"/>
    <cellStyle name="Comma 102" xfId="3079" xr:uid="{FCF4F103-64A9-408B-9A75-2580D8EF86C3}"/>
    <cellStyle name="Comma 102 2" xfId="3080" xr:uid="{68DE1E7E-1991-4255-9AC3-07DB51F2F652}"/>
    <cellStyle name="Comma 102 2 2" xfId="3081" xr:uid="{2065CCC5-DF18-45FA-A7A5-1D1733FBE59E}"/>
    <cellStyle name="Comma 102 2 2 2" xfId="3082" xr:uid="{DC281EF6-9DEC-41F7-9C3C-C716716D3160}"/>
    <cellStyle name="Comma 102 2 2 2 2" xfId="3083" xr:uid="{D9F6126A-96E2-48C9-9A74-3D1DF9981560}"/>
    <cellStyle name="Comma 102 2 2 3" xfId="3084" xr:uid="{2E55A4E7-D6A2-41DA-83F4-65523CD45295}"/>
    <cellStyle name="Comma 102 2 3" xfId="3085" xr:uid="{5A30D592-71C1-4271-8094-0ACD85C01658}"/>
    <cellStyle name="Comma 102 2 3 2" xfId="3086" xr:uid="{47047588-01BF-4E82-B9C7-3B18DBAC8E3E}"/>
    <cellStyle name="Comma 102 2 4" xfId="3087" xr:uid="{2551287B-EC5C-4E5B-B557-BC66D8E8CAF6}"/>
    <cellStyle name="Comma 102 2 5" xfId="3088" xr:uid="{CC6202F1-4A87-4CEF-94E8-FF26D89015AD}"/>
    <cellStyle name="Comma 102 3" xfId="3089" xr:uid="{FF805DF2-7409-4E93-B1E1-39280E362C2D}"/>
    <cellStyle name="Comma 102 3 2" xfId="3090" xr:uid="{F91AFA41-E2C9-4D08-9D88-9F5C6213F253}"/>
    <cellStyle name="Comma 102 3 2 2" xfId="3091" xr:uid="{751034BE-BD6B-48F6-B3BA-DB2103050395}"/>
    <cellStyle name="Comma 102 3 3" xfId="3092" xr:uid="{E002B98C-6BE8-40ED-8239-6D53A58FA9CB}"/>
    <cellStyle name="Comma 102 3 4" xfId="3093" xr:uid="{833FC1A6-C370-40EF-81A5-913D481ADFE8}"/>
    <cellStyle name="Comma 102 4" xfId="3094" xr:uid="{4A1575FD-76B1-42B3-9936-8933E93F3E2F}"/>
    <cellStyle name="Comma 102 4 2" xfId="3095" xr:uid="{76D7DB66-ECB9-47C2-9C5A-394856D535A6}"/>
    <cellStyle name="Comma 102 5" xfId="3096" xr:uid="{20B3D190-9C0C-4759-A4BD-76D273DD1BCF}"/>
    <cellStyle name="Comma 102 6" xfId="3097" xr:uid="{52D4A318-81B0-41D2-9D00-9D04661FF47D}"/>
    <cellStyle name="Comma 103" xfId="3098" xr:uid="{1F00DE5E-6BED-43DE-8638-729606C4E7ED}"/>
    <cellStyle name="Comma 103 2" xfId="3099" xr:uid="{93CA2D00-54B9-4707-B1E4-BC65A3CB950D}"/>
    <cellStyle name="Comma 103 2 2" xfId="3100" xr:uid="{E36F95AF-CB4A-42B9-B9EC-4D07BBFEB8A2}"/>
    <cellStyle name="Comma 103 2 2 2" xfId="3101" xr:uid="{D06E22DA-41B2-4763-9947-46153C178928}"/>
    <cellStyle name="Comma 103 2 3" xfId="3102" xr:uid="{51C07437-774C-4DB3-AC2D-DA8C9D1DA940}"/>
    <cellStyle name="Comma 103 3" xfId="3103" xr:uid="{4EE89DEF-4BFC-4F13-B195-80978F276D46}"/>
    <cellStyle name="Comma 103 3 2" xfId="3104" xr:uid="{8309B7D7-242E-4C0E-880F-00AC92762A08}"/>
    <cellStyle name="Comma 103 4" xfId="3105" xr:uid="{39748592-55D0-4326-867B-3D3010CF823C}"/>
    <cellStyle name="Comma 103 5" xfId="3106" xr:uid="{4E5C4400-1452-44B5-9764-559DBB3C344F}"/>
    <cellStyle name="Comma 104" xfId="3107" xr:uid="{64D6F093-DB4A-4110-91A7-B019C42BB63B}"/>
    <cellStyle name="Comma 104 2" xfId="3108" xr:uid="{C8262984-467F-4241-BAF5-FAB43F35BDBE}"/>
    <cellStyle name="Comma 104 2 2" xfId="3109" xr:uid="{E6ACA003-4924-48E6-BCE6-C24B9B82BA02}"/>
    <cellStyle name="Comma 104 2 2 2" xfId="3110" xr:uid="{EE202662-D424-4F46-BB6E-4610B9C3E316}"/>
    <cellStyle name="Comma 104 2 3" xfId="3111" xr:uid="{CBB22D44-D21E-4170-8250-1D2A3E2E3E7B}"/>
    <cellStyle name="Comma 104 3" xfId="3112" xr:uid="{2C5DA612-5724-4604-8B56-BD044181F0A5}"/>
    <cellStyle name="Comma 104 3 2" xfId="3113" xr:uid="{7024AF9C-A457-4DF0-8DCE-DCE46094C44D}"/>
    <cellStyle name="Comma 104 4" xfId="3114" xr:uid="{B6A1EA7B-A8A4-49F1-9707-33F91E3AC5AA}"/>
    <cellStyle name="Comma 104 5" xfId="3115" xr:uid="{C83169F3-5F93-4005-9410-4224BC374799}"/>
    <cellStyle name="Comma 105" xfId="3116" xr:uid="{E307FE80-914C-47C6-8904-1066B0EC46C4}"/>
    <cellStyle name="Comma 105 2" xfId="3117" xr:uid="{86EA376E-A9D6-4035-BF9B-73E908655243}"/>
    <cellStyle name="Comma 105 2 2" xfId="3118" xr:uid="{681F7F9D-2FDE-4388-A619-B194C805B798}"/>
    <cellStyle name="Comma 105 2 2 2" xfId="3119" xr:uid="{4E483B34-80BB-4FED-AB27-C71593DCA67E}"/>
    <cellStyle name="Comma 105 2 3" xfId="3120" xr:uid="{63C22A63-AEE4-400C-87D5-4B9D58B1F48F}"/>
    <cellStyle name="Comma 105 3" xfId="3121" xr:uid="{C5E37497-ABD7-47C9-80AC-6F175A2A39C4}"/>
    <cellStyle name="Comma 105 3 2" xfId="3122" xr:uid="{F87E6E9A-AF32-48FD-8492-2B873EE3DDA4}"/>
    <cellStyle name="Comma 105 4" xfId="3123" xr:uid="{EA3F4F20-F979-4DEB-97FD-4E9099EF3305}"/>
    <cellStyle name="Comma 105 4 2" xfId="3124" xr:uid="{D53519DB-5CD4-4B95-8BD3-C6DB16C6329D}"/>
    <cellStyle name="Comma 105 5" xfId="3125" xr:uid="{3EDFEEE9-ACB0-42E8-BA59-D7C1A710188E}"/>
    <cellStyle name="Comma 105 6" xfId="3126" xr:uid="{2C412C98-98A5-488E-88A4-B0735D205250}"/>
    <cellStyle name="Comma 106" xfId="3127" xr:uid="{3E1FBCF5-E8DB-428B-944C-A0709B82D9C9}"/>
    <cellStyle name="Comma 106 2" xfId="3128" xr:uid="{72C106DC-4EA6-43B1-A495-3AB1301A89AD}"/>
    <cellStyle name="Comma 106 2 2" xfId="3129" xr:uid="{7D089FA4-78AE-4DAC-A723-A21199F81964}"/>
    <cellStyle name="Comma 106 2 2 2" xfId="3130" xr:uid="{01F9D8AF-1BB2-44D9-ADDD-C4400C011817}"/>
    <cellStyle name="Comma 106 2 3" xfId="3131" xr:uid="{59DFA780-5A07-48B4-AC31-E054ACB56222}"/>
    <cellStyle name="Comma 106 3" xfId="3132" xr:uid="{56EC5E77-8038-4B5D-A4FE-C61E8E57CA03}"/>
    <cellStyle name="Comma 106 3 2" xfId="3133" xr:uid="{489CCB1E-4880-4E94-828F-2180AF770E14}"/>
    <cellStyle name="Comma 106 4" xfId="3134" xr:uid="{3460FC59-C35C-4545-8047-36226CDE7B69}"/>
    <cellStyle name="Comma 106 4 2" xfId="3135" xr:uid="{8B2FBA55-B951-4660-9189-102EAC9602C3}"/>
    <cellStyle name="Comma 106 5" xfId="3136" xr:uid="{736B0648-5B6A-4995-B896-4C20E110761F}"/>
    <cellStyle name="Comma 106 6" xfId="3137" xr:uid="{26C496E1-A8FF-4372-B8F8-898B3ED91404}"/>
    <cellStyle name="Comma 107" xfId="3138" xr:uid="{563FE151-2D5C-427C-A273-18281C54D925}"/>
    <cellStyle name="Comma 107 2" xfId="3139" xr:uid="{5F4D9D31-2BED-4F5E-B439-156480F4F1E4}"/>
    <cellStyle name="Comma 107 2 2" xfId="3140" xr:uid="{2CB341FA-7292-4F49-8EFC-F6B4CD91FC1A}"/>
    <cellStyle name="Comma 107 2 2 2" xfId="3141" xr:uid="{0FCFFB70-5EDE-44D8-8507-A0A44B6442CD}"/>
    <cellStyle name="Comma 107 2 3" xfId="3142" xr:uid="{A358C19C-2A83-431E-B229-DF89F8EE8C0E}"/>
    <cellStyle name="Comma 107 3" xfId="3143" xr:uid="{7779B4DB-CEA5-4D87-811A-2D1A09DB1708}"/>
    <cellStyle name="Comma 107 3 2" xfId="3144" xr:uid="{45975313-CC9A-40F8-B10C-0473652B17DD}"/>
    <cellStyle name="Comma 107 4" xfId="3145" xr:uid="{BA9FFE58-7D59-4880-8717-4EED7F6CEB9B}"/>
    <cellStyle name="Comma 107 4 2" xfId="3146" xr:uid="{A6E7E6B9-74B0-4FCB-923F-77CD1330452D}"/>
    <cellStyle name="Comma 107 5" xfId="3147" xr:uid="{F668F6B6-6382-4B71-9CC8-79C334FF89D6}"/>
    <cellStyle name="Comma 107 6" xfId="3148" xr:uid="{356135AF-A50C-48DE-BF03-5073940B2DE0}"/>
    <cellStyle name="Comma 108" xfId="3149" xr:uid="{141C7E3F-C2E9-4CC5-905A-208CFF7AE3F7}"/>
    <cellStyle name="Comma 108 2" xfId="3150" xr:uid="{33206ED6-74F8-49FD-A175-761C53A64A56}"/>
    <cellStyle name="Comma 108 2 2" xfId="3151" xr:uid="{807081AA-37EE-4D1C-83EE-4EFC7D2C8FC6}"/>
    <cellStyle name="Comma 108 2 2 2" xfId="3152" xr:uid="{FBBC1514-5D7C-41B7-A03F-D9704153551F}"/>
    <cellStyle name="Comma 108 2 3" xfId="3153" xr:uid="{86D5CC78-202D-4A36-8115-1ABAB62AE66D}"/>
    <cellStyle name="Comma 108 3" xfId="3154" xr:uid="{6FB2CAE6-CA56-48AB-A687-0D449D0076B0}"/>
    <cellStyle name="Comma 108 3 2" xfId="3155" xr:uid="{1C5AC271-74AF-47D3-838C-3D9FEB5DF99D}"/>
    <cellStyle name="Comma 108 4" xfId="3156" xr:uid="{205E0E86-5DD8-4A53-B34B-BE221A950D22}"/>
    <cellStyle name="Comma 108 4 2" xfId="3157" xr:uid="{30EA3271-93EF-46B9-8786-A36C1224A48A}"/>
    <cellStyle name="Comma 108 5" xfId="3158" xr:uid="{F8F8C94E-7AA7-47CA-801B-769DE93550BF}"/>
    <cellStyle name="Comma 108 6" xfId="3159" xr:uid="{014CD366-93AF-4F43-AEF4-22C988EF349D}"/>
    <cellStyle name="Comma 109" xfId="3160" xr:uid="{14E4DA08-E892-4771-91AF-06A004240AC8}"/>
    <cellStyle name="Comma 109 2" xfId="3161" xr:uid="{3EE45A50-D7B8-4659-BAB4-9AE7F5A31E1F}"/>
    <cellStyle name="Comma 109 2 2" xfId="3162" xr:uid="{5271B13C-27A1-4FED-834E-FFEBFA038776}"/>
    <cellStyle name="Comma 109 2 2 2" xfId="3163" xr:uid="{49272324-C413-4F7C-8AF2-38816ACA1413}"/>
    <cellStyle name="Comma 109 2 3" xfId="3164" xr:uid="{977DE783-82F4-4029-9B48-C17F8D5B6FCF}"/>
    <cellStyle name="Comma 109 3" xfId="3165" xr:uid="{565BB2A0-71F3-42DA-BBC3-01BA5E2FAED1}"/>
    <cellStyle name="Comma 109 3 2" xfId="3166" xr:uid="{19B5EAE3-BAD7-46FD-BDB1-8CB1ECC4F5F2}"/>
    <cellStyle name="Comma 109 4" xfId="3167" xr:uid="{5F51DEEC-7F6D-4163-9CE7-5EC2D50F0CF6}"/>
    <cellStyle name="Comma 109 4 2" xfId="3168" xr:uid="{DD050251-D58B-4DAF-982A-205D5DE3D276}"/>
    <cellStyle name="Comma 109 5" xfId="3169" xr:uid="{B6A23D5C-A4ED-4A29-A186-BEAFB9B5ED73}"/>
    <cellStyle name="Comma 109 6" xfId="3170" xr:uid="{1E5E082F-3CE1-4B3A-A910-BF9D1A4A012A}"/>
    <cellStyle name="Comma 11" xfId="549" xr:uid="{A80C43D4-6F84-457A-8E40-9C5DBED8FBF4}"/>
    <cellStyle name="Comma 11 2" xfId="550" xr:uid="{3E8C287C-9FE3-4C6E-9FEF-AA58F8449834}"/>
    <cellStyle name="Comma 11 3" xfId="38" xr:uid="{48961340-5632-484B-831B-3835ECD826BA}"/>
    <cellStyle name="Comma 11 5" xfId="26" xr:uid="{EEB66B51-9AE9-4EE4-8A90-B2C319E26AE9}"/>
    <cellStyle name="Comma 11 5 2" xfId="34" xr:uid="{924785EC-63DA-42A4-97C1-814C0A8853A2}"/>
    <cellStyle name="Comma 11 5 2 2" xfId="47274" xr:uid="{9FFF7631-1D00-499F-ACC9-94099333E6B8}"/>
    <cellStyle name="Comma 110" xfId="3171" xr:uid="{17971D0F-6CA1-42A7-AE67-318706F96D6E}"/>
    <cellStyle name="Comma 111" xfId="3172" xr:uid="{20D9B46A-B206-4B37-B2D1-CD31F0AAE9BB}"/>
    <cellStyle name="Comma 111 2" xfId="3173" xr:uid="{FCE47D19-4736-43B9-9589-C4C2388196A1}"/>
    <cellStyle name="Comma 111 2 2" xfId="3174" xr:uid="{B4BFC8BC-6DCF-400F-AD98-331EC72DD027}"/>
    <cellStyle name="Comma 111 3" xfId="3175" xr:uid="{E59E99A8-6313-496E-B1E3-71699496E30D}"/>
    <cellStyle name="Comma 111 4" xfId="3176" xr:uid="{A194FB87-6402-4DF4-A58E-4513DF518A1F}"/>
    <cellStyle name="Comma 112" xfId="3177" xr:uid="{383DF966-3D3C-4D62-AA7B-1F997E5BFCAD}"/>
    <cellStyle name="Comma 112 2" xfId="3178" xr:uid="{A9EEFB90-7C76-4709-BF7B-3BC1FD9965CA}"/>
    <cellStyle name="Comma 112 2 2" xfId="3179" xr:uid="{BE37D93D-1768-462D-8201-D9B1EE7FB37F}"/>
    <cellStyle name="Comma 112 3" xfId="3180" xr:uid="{30A295EE-AABF-4208-AC3C-52A2C05A30A8}"/>
    <cellStyle name="Comma 112 4" xfId="3181" xr:uid="{57E5C0FF-E521-453C-9EB9-D56F24162147}"/>
    <cellStyle name="Comma 113" xfId="3182" xr:uid="{78A74068-1323-41A1-89CE-85A242BE0700}"/>
    <cellStyle name="Comma 113 2" xfId="3183" xr:uid="{3762A7F8-6AA0-458C-A8FF-125AE1D56937}"/>
    <cellStyle name="Comma 113 2 2" xfId="3184" xr:uid="{461E190B-024C-4684-A049-9856815B4888}"/>
    <cellStyle name="Comma 113 3" xfId="3185" xr:uid="{730D816C-F937-4415-A939-237415118138}"/>
    <cellStyle name="Comma 114" xfId="3186" xr:uid="{016F6C01-253F-475A-A1AE-2F24BF21E61E}"/>
    <cellStyle name="Comma 114 2" xfId="3187" xr:uid="{C690C7AE-ACB7-4EB3-82E5-D91F5140DCF8}"/>
    <cellStyle name="Comma 114 2 2" xfId="3188" xr:uid="{1B68559B-20BA-4BCC-94AF-7558AB552F9A}"/>
    <cellStyle name="Comma 114 3" xfId="3189" xr:uid="{58B6387A-C963-4B63-8274-282E77284499}"/>
    <cellStyle name="Comma 115" xfId="3190" xr:uid="{C0F1B07F-FA5D-4602-96D7-4FB099CC12A0}"/>
    <cellStyle name="Comma 115 2" xfId="3191" xr:uid="{A9292BE6-2CE8-4E92-8992-669B651AF74F}"/>
    <cellStyle name="Comma 115 2 2" xfId="3192" xr:uid="{BD5AD4E2-A985-4FBF-8B8B-A2757EBF5BCF}"/>
    <cellStyle name="Comma 115 3" xfId="3193" xr:uid="{E93351AC-BFB5-40D2-828A-CE44D2BDA6CD}"/>
    <cellStyle name="Comma 116" xfId="3194" xr:uid="{FE0D75D7-5EC7-451F-92CF-8B972623EA3C}"/>
    <cellStyle name="Comma 116 2" xfId="3195" xr:uid="{85926194-6C62-4BC3-8CBC-AE4CBC555C01}"/>
    <cellStyle name="Comma 116 2 2" xfId="3196" xr:uid="{79482A79-4991-4898-AC5D-689A2A6C6BF5}"/>
    <cellStyle name="Comma 116 3" xfId="3197" xr:uid="{74CA6303-D33D-4D11-9C39-ECB8D9534C17}"/>
    <cellStyle name="Comma 117" xfId="3198" xr:uid="{8D5A29E2-32BB-4101-93A8-D30A4E07E229}"/>
    <cellStyle name="Comma 117 2" xfId="3199" xr:uid="{9D1D9AD6-07FB-4683-B70C-0F5559A937A8}"/>
    <cellStyle name="Comma 117 2 2" xfId="3200" xr:uid="{EAA3C381-6309-42BB-B864-83D29AACDB95}"/>
    <cellStyle name="Comma 117 3" xfId="3201" xr:uid="{BF10F442-0DF9-4897-94E8-378F77BA0F65}"/>
    <cellStyle name="Comma 118" xfId="3202" xr:uid="{7165248B-F188-4D30-883E-F8E06FA6567B}"/>
    <cellStyle name="Comma 118 2" xfId="3203" xr:uid="{6E02763B-6AD6-4A4B-8C22-5430B6EDAF7C}"/>
    <cellStyle name="Comma 118 2 2" xfId="3204" xr:uid="{0ADF7380-85E3-42AF-BE8E-E1A3B5CA4403}"/>
    <cellStyle name="Comma 118 3" xfId="3205" xr:uid="{CC8FECDB-3738-4222-AAB0-44AC843A8E96}"/>
    <cellStyle name="Comma 119" xfId="3206" xr:uid="{6E163410-5532-4458-BCD7-3AAE58B7DFAD}"/>
    <cellStyle name="Comma 119 2" xfId="3207" xr:uid="{E47CED14-D4E5-4CF1-AEA2-A4710A9E82DE}"/>
    <cellStyle name="Comma 119 2 2" xfId="3208" xr:uid="{E0A04610-7106-4A6B-A6C8-621ECC964BE0}"/>
    <cellStyle name="Comma 119 3" xfId="3209" xr:uid="{938186F9-51D7-40B3-AA2D-FA80A19C40FC}"/>
    <cellStyle name="Comma 12" xfId="551" xr:uid="{0D4BB52E-45D0-4B99-ADE2-0F27BA9388DF}"/>
    <cellStyle name="Comma 12 2" xfId="3210" xr:uid="{54F3A6FE-2650-4958-B234-49B8F268125D}"/>
    <cellStyle name="Comma 12 3" xfId="3211" xr:uid="{370EF99A-881B-4850-BC09-EFF15B43604C}"/>
    <cellStyle name="Comma 12 4" xfId="3212" xr:uid="{2029D02F-96A4-421F-B074-4F72DBD20E31}"/>
    <cellStyle name="Comma 120" xfId="3213" xr:uid="{04C88049-1972-430C-A5B8-522374047A83}"/>
    <cellStyle name="Comma 120 2" xfId="3214" xr:uid="{63446EC0-6A64-40C1-A60B-E648B4EDA495}"/>
    <cellStyle name="Comma 120 2 2" xfId="3215" xr:uid="{B007BF2C-CB83-4523-89F7-B08D4039E7C9}"/>
    <cellStyle name="Comma 120 3" xfId="3216" xr:uid="{F28A1764-C0D1-4B82-81C5-E89111909BFC}"/>
    <cellStyle name="Comma 121" xfId="3217" xr:uid="{3343A3AF-EC64-4F76-A3D7-9BD989B79B0D}"/>
    <cellStyle name="Comma 121 2" xfId="3218" xr:uid="{A94F1C51-76E6-42FB-A725-11B3AFD7C3B8}"/>
    <cellStyle name="Comma 121 2 2" xfId="3219" xr:uid="{5D2089A9-D017-4213-99D0-4AC3A06A4290}"/>
    <cellStyle name="Comma 121 3" xfId="3220" xr:uid="{75540D86-A601-4C01-A1EB-89A6B5DDDE41}"/>
    <cellStyle name="Comma 122" xfId="3221" xr:uid="{3F9691C0-D4E5-4CD2-935B-3E5608948089}"/>
    <cellStyle name="Comma 122 2" xfId="3222" xr:uid="{D0B27C27-398D-4B12-8141-845693A8AF25}"/>
    <cellStyle name="Comma 122 2 2" xfId="3223" xr:uid="{5E978D55-579D-4CAF-98F6-D27FB079E480}"/>
    <cellStyle name="Comma 122 3" xfId="3224" xr:uid="{BE722EDC-3727-4970-8C4F-15A9939524BD}"/>
    <cellStyle name="Comma 123" xfId="3225" xr:uid="{B5F5B6FB-DFBB-4638-8EE0-BF36FED6EAC6}"/>
    <cellStyle name="Comma 123 2" xfId="3226" xr:uid="{6C13C2CD-95A1-4F53-8333-5B7239D448F0}"/>
    <cellStyle name="Comma 123 2 2" xfId="3227" xr:uid="{9197DC00-C47D-4EB3-9041-2FB8DA7544BF}"/>
    <cellStyle name="Comma 123 3" xfId="3228" xr:uid="{4777834B-7C09-4EAD-9945-419A99588EF8}"/>
    <cellStyle name="Comma 124" xfId="3229" xr:uid="{A1AE712A-1026-4A6E-9844-68C9CAF2DD6A}"/>
    <cellStyle name="Comma 124 2" xfId="3230" xr:uid="{1F8A1FD0-96B3-4592-9FFE-37A9D1230644}"/>
    <cellStyle name="Comma 125" xfId="3231" xr:uid="{CFCDFD42-C439-4F47-90E9-8D8D5D0FEDF7}"/>
    <cellStyle name="Comma 125 2" xfId="3232" xr:uid="{0A8D687A-39B7-4F01-B404-AC4C6CFC39BE}"/>
    <cellStyle name="Comma 126" xfId="3233" xr:uid="{1B9AEED8-A27E-4221-B2C6-83159FB128F5}"/>
    <cellStyle name="Comma 126 2" xfId="3234" xr:uid="{C27519DC-B4B2-48FE-B40C-8483799FAA12}"/>
    <cellStyle name="Comma 127" xfId="3235" xr:uid="{1B9A7CFD-0CCE-4646-B57B-727F1B5E8890}"/>
    <cellStyle name="Comma 127 2" xfId="3236" xr:uid="{996862FB-3AED-47A5-97F3-961357F3D338}"/>
    <cellStyle name="Comma 128" xfId="3237" xr:uid="{C6B58C26-5D13-405C-9D85-E614B414B82C}"/>
    <cellStyle name="Comma 128 2" xfId="3238" xr:uid="{E9A16109-3C14-465D-9935-E7EF9CA5F602}"/>
    <cellStyle name="Comma 129" xfId="3239" xr:uid="{635210C6-51BE-4978-BCEE-B20C437B526C}"/>
    <cellStyle name="Comma 129 2" xfId="3240" xr:uid="{9CA7CD1B-F470-45CC-A290-B94EEF40E9ED}"/>
    <cellStyle name="Comma 129 2 2" xfId="3241" xr:uid="{45EAC713-8F02-49F3-AD9F-2108C2F6D223}"/>
    <cellStyle name="Comma 129 3" xfId="3242" xr:uid="{042FEF85-CB6E-478A-BC7A-B92C55FB411F}"/>
    <cellStyle name="Comma 13" xfId="552" xr:uid="{E938EE6A-6C29-4CAE-B350-678C46286A35}"/>
    <cellStyle name="Comma 13 10" xfId="3243" xr:uid="{CC862D3C-0F1F-4855-A114-B393C281FF33}"/>
    <cellStyle name="Comma 13 10 2" xfId="3244" xr:uid="{E12F9351-F0E5-4DB5-8072-C2474ED6F9A8}"/>
    <cellStyle name="Comma 13 10 2 2" xfId="3245" xr:uid="{071D8847-0B56-4F34-A887-75A7BF1F9AEF}"/>
    <cellStyle name="Comma 13 10 3" xfId="3246" xr:uid="{67E1E7BD-5E75-4419-9FEC-2E650269E08C}"/>
    <cellStyle name="Comma 13 10 4" xfId="3247" xr:uid="{B83EE363-1AD4-40DF-BE49-97EF10A25F15}"/>
    <cellStyle name="Comma 13 11" xfId="3248" xr:uid="{A35090DE-B476-42C1-9E31-8EDCF1F2D180}"/>
    <cellStyle name="Comma 13 11 2" xfId="3249" xr:uid="{B4C1AF6C-EE3C-4F96-8FEB-2FB9ACF61CDA}"/>
    <cellStyle name="Comma 13 12" xfId="3250" xr:uid="{A51CEFF8-87DB-46EF-93AC-FBC2CA435B4E}"/>
    <cellStyle name="Comma 13 13" xfId="3251" xr:uid="{8E3B51D5-DC74-4FDD-A410-A3AE9CDDE965}"/>
    <cellStyle name="Comma 13 13 2" xfId="3252" xr:uid="{DA9F4033-1980-4525-8930-3DE641FBAA2B}"/>
    <cellStyle name="Comma 13 14" xfId="3253" xr:uid="{485C04D4-EA52-4200-98F4-DDAA08206B31}"/>
    <cellStyle name="Comma 13 2" xfId="3254" xr:uid="{A831A1BC-9862-41CA-B081-EB7610EA98ED}"/>
    <cellStyle name="Comma 13 2 10" xfId="3255" xr:uid="{923F28F5-2C0F-47DF-88DD-EB01C88D27BB}"/>
    <cellStyle name="Comma 13 2 10 2" xfId="3256" xr:uid="{EA299313-A12C-4221-846C-3ADB9A2F7063}"/>
    <cellStyle name="Comma 13 2 11" xfId="3257" xr:uid="{E2C0FFD3-8CDC-4838-BF3F-B0F91EEC67C0}"/>
    <cellStyle name="Comma 13 2 2" xfId="3258" xr:uid="{40AAC80B-E65B-4780-9FB4-5C4FD056A001}"/>
    <cellStyle name="Comma 13 2 2 10" xfId="3259" xr:uid="{FEA6E835-25E9-473C-80F4-1DB18808EF98}"/>
    <cellStyle name="Comma 13 2 2 2" xfId="3260" xr:uid="{7AFB7BDF-9D8F-4C32-B609-7AB2E92C0805}"/>
    <cellStyle name="Comma 13 2 2 2 2" xfId="3261" xr:uid="{01D4852F-19B4-448C-8DEB-8F2F70515616}"/>
    <cellStyle name="Comma 13 2 2 2 2 2" xfId="3262" xr:uid="{DFA6AFCC-8346-4A13-A63F-3EEE31848C85}"/>
    <cellStyle name="Comma 13 2 2 2 2 2 2" xfId="3263" xr:uid="{CFAF8DFE-1D41-49A4-AD4D-C52AD6ABCE47}"/>
    <cellStyle name="Comma 13 2 2 2 2 2 2 2" xfId="3264" xr:uid="{6F22AB04-89B6-45F7-9605-3BBD533227E3}"/>
    <cellStyle name="Comma 13 2 2 2 2 2 2 2 2" xfId="3265" xr:uid="{C028BD0B-075C-4387-836B-AB767ACA533B}"/>
    <cellStyle name="Comma 13 2 2 2 2 2 2 3" xfId="3266" xr:uid="{D1D58835-72A8-4704-A06C-05735491144B}"/>
    <cellStyle name="Comma 13 2 2 2 2 2 3" xfId="3267" xr:uid="{69A49846-362D-4E02-A251-C78430FE6778}"/>
    <cellStyle name="Comma 13 2 2 2 2 2 3 2" xfId="3268" xr:uid="{3FD0923C-4BC4-4075-BD8F-A46F738AD46B}"/>
    <cellStyle name="Comma 13 2 2 2 2 2 4" xfId="3269" xr:uid="{6F9B1BAC-719A-457D-836A-F8960DB6F56C}"/>
    <cellStyle name="Comma 13 2 2 2 2 2 5" xfId="3270" xr:uid="{7B258B56-FD14-444E-9994-CE6536C29E41}"/>
    <cellStyle name="Comma 13 2 2 2 2 3" xfId="3271" xr:uid="{721142A9-AF3F-451C-B2B6-6C93E125A8E7}"/>
    <cellStyle name="Comma 13 2 2 2 2 3 2" xfId="3272" xr:uid="{09F06D5B-32E3-4762-9860-AA43BFDE52FC}"/>
    <cellStyle name="Comma 13 2 2 2 2 3 2 2" xfId="3273" xr:uid="{16E89C0F-F673-4260-A331-385B4E5325EC}"/>
    <cellStyle name="Comma 13 2 2 2 2 3 3" xfId="3274" xr:uid="{A2582B16-E096-40ED-AA68-F156C220877F}"/>
    <cellStyle name="Comma 13 2 2 2 2 4" xfId="3275" xr:uid="{91EE9ECE-6066-4757-8A76-182F191C299A}"/>
    <cellStyle name="Comma 13 2 2 2 2 4 2" xfId="3276" xr:uid="{2304A13F-AC17-47B2-A7C4-0E1E90D43C4D}"/>
    <cellStyle name="Comma 13 2 2 2 2 5" xfId="3277" xr:uid="{812AC16A-CCED-43BA-867A-E14EABED52A6}"/>
    <cellStyle name="Comma 13 2 2 2 2 6" xfId="3278" xr:uid="{55E79BE9-D11F-4AC7-8028-71040F6C7448}"/>
    <cellStyle name="Comma 13 2 2 2 3" xfId="3279" xr:uid="{656DD82C-70D6-4799-90B7-DDA58E7DBFEC}"/>
    <cellStyle name="Comma 13 2 2 2 3 2" xfId="3280" xr:uid="{EEA98215-C8CB-4906-BF82-FFE4D729EC37}"/>
    <cellStyle name="Comma 13 2 2 2 3 2 2" xfId="3281" xr:uid="{F5BB0F0A-251E-49DA-A8AE-009C31E6E486}"/>
    <cellStyle name="Comma 13 2 2 2 3 2 2 2" xfId="3282" xr:uid="{EE768179-A9D3-46E1-9292-A09FC497C112}"/>
    <cellStyle name="Comma 13 2 2 2 3 2 3" xfId="3283" xr:uid="{155AA0C4-7973-44F4-8DF2-3D47633214B5}"/>
    <cellStyle name="Comma 13 2 2 2 3 3" xfId="3284" xr:uid="{1DAE61DB-CA38-402B-A87A-229F962470A3}"/>
    <cellStyle name="Comma 13 2 2 2 3 3 2" xfId="3285" xr:uid="{4053400E-54E1-49CF-90F9-6328E967E9CE}"/>
    <cellStyle name="Comma 13 2 2 2 3 4" xfId="3286" xr:uid="{12C6668E-D5BC-4151-A10B-97AD3C89E410}"/>
    <cellStyle name="Comma 13 2 2 2 3 5" xfId="3287" xr:uid="{D858415A-7F33-4B5A-8383-7FDA1022E0ED}"/>
    <cellStyle name="Comma 13 2 2 2 4" xfId="3288" xr:uid="{C2914AEB-F102-429C-B4B9-D3BBFB47D7B1}"/>
    <cellStyle name="Comma 13 2 2 2 4 2" xfId="3289" xr:uid="{B427ACE4-2C02-4653-915C-8C07366CB723}"/>
    <cellStyle name="Comma 13 2 2 2 4 2 2" xfId="3290" xr:uid="{97F056D5-B89C-4CE3-9A23-86F44CF3B9EF}"/>
    <cellStyle name="Comma 13 2 2 2 4 3" xfId="3291" xr:uid="{32607CFE-3A73-48DD-9899-936A3A692190}"/>
    <cellStyle name="Comma 13 2 2 2 4 4" xfId="3292" xr:uid="{7EC74333-DF3B-4C8B-95FE-B4C16EBE08D7}"/>
    <cellStyle name="Comma 13 2 2 2 5" xfId="3293" xr:uid="{817D8166-66F0-41DC-844D-A1E6F383EE53}"/>
    <cellStyle name="Comma 13 2 2 2 5 2" xfId="3294" xr:uid="{2AE1E977-AB14-4708-A790-1B07E8124DE3}"/>
    <cellStyle name="Comma 13 2 2 2 6" xfId="3295" xr:uid="{35F85646-3E7F-48F2-AA0A-4340449623AA}"/>
    <cellStyle name="Comma 13 2 2 2 6 2" xfId="3296" xr:uid="{F51E9795-F60C-4141-923D-5D6414E84856}"/>
    <cellStyle name="Comma 13 2 2 2 7" xfId="3297" xr:uid="{34E6CB92-596E-4FA2-B5AD-E84674E5C21B}"/>
    <cellStyle name="Comma 13 2 2 3" xfId="3298" xr:uid="{8CA07F39-D108-4D0F-91BC-43D380BDE8FF}"/>
    <cellStyle name="Comma 13 2 2 3 2" xfId="3299" xr:uid="{66D312E1-2D6D-4E78-9C8D-2CF877B5629C}"/>
    <cellStyle name="Comma 13 2 2 3 2 2" xfId="3300" xr:uid="{F1D1D033-6FAB-4BE9-B5A2-9D9C0F044EA2}"/>
    <cellStyle name="Comma 13 2 2 3 2 2 2" xfId="3301" xr:uid="{AEB1E9B3-1030-4804-9786-12177B4CE2DF}"/>
    <cellStyle name="Comma 13 2 2 3 2 2 2 2" xfId="3302" xr:uid="{40D581E3-6D7C-4555-B611-D2CAD5EB7158}"/>
    <cellStyle name="Comma 13 2 2 3 2 2 2 2 2" xfId="3303" xr:uid="{7D4C29AF-3474-405A-AB3A-5C73676423EA}"/>
    <cellStyle name="Comma 13 2 2 3 2 2 2 3" xfId="3304" xr:uid="{64CB7C57-33E6-4AEF-9A98-02D38D147ECC}"/>
    <cellStyle name="Comma 13 2 2 3 2 2 3" xfId="3305" xr:uid="{7E893387-2DEB-47DD-BE38-AC51F97F21BF}"/>
    <cellStyle name="Comma 13 2 2 3 2 2 3 2" xfId="3306" xr:uid="{8E2DAAF3-5BC7-4579-910E-D4D2812E3D12}"/>
    <cellStyle name="Comma 13 2 2 3 2 2 4" xfId="3307" xr:uid="{549F2C2A-B50B-4725-AF95-C8503F5E160B}"/>
    <cellStyle name="Comma 13 2 2 3 2 2 5" xfId="3308" xr:uid="{2B3131BC-8E5A-4C38-875C-1AC4BE60AEDE}"/>
    <cellStyle name="Comma 13 2 2 3 2 3" xfId="3309" xr:uid="{09AE7C64-F1E7-4628-BB77-BB2014939D05}"/>
    <cellStyle name="Comma 13 2 2 3 2 3 2" xfId="3310" xr:uid="{9BA30721-F03C-443C-958C-8D10213E46FD}"/>
    <cellStyle name="Comma 13 2 2 3 2 3 2 2" xfId="3311" xr:uid="{3ACC7814-4E46-4235-AC02-F5A79183FDFA}"/>
    <cellStyle name="Comma 13 2 2 3 2 3 3" xfId="3312" xr:uid="{4BDFE1B9-CE1B-488A-A3F4-55CEF4C03300}"/>
    <cellStyle name="Comma 13 2 2 3 2 4" xfId="3313" xr:uid="{8DCB17E3-0093-4B39-8009-07688CE23001}"/>
    <cellStyle name="Comma 13 2 2 3 2 4 2" xfId="3314" xr:uid="{FCF9105F-A753-4D3C-85F9-B9837890F8AF}"/>
    <cellStyle name="Comma 13 2 2 3 2 5" xfId="3315" xr:uid="{F30B8FDD-DFBF-4B93-A670-2943CDD59BC6}"/>
    <cellStyle name="Comma 13 2 2 3 2 6" xfId="3316" xr:uid="{D33CC10C-6D9E-4EFA-BC53-2490194DA88B}"/>
    <cellStyle name="Comma 13 2 2 3 3" xfId="3317" xr:uid="{4659B767-3C1A-4F50-AA2C-FAAA395822A2}"/>
    <cellStyle name="Comma 13 2 2 3 3 2" xfId="3318" xr:uid="{2C5C34BB-DFD4-49E0-939F-1B1799E9490B}"/>
    <cellStyle name="Comma 13 2 2 3 3 2 2" xfId="3319" xr:uid="{600F5AC1-61FB-4DF7-9461-268117DF80D4}"/>
    <cellStyle name="Comma 13 2 2 3 3 2 2 2" xfId="3320" xr:uid="{6DF61540-D6B7-4596-8376-09B9F8F4E029}"/>
    <cellStyle name="Comma 13 2 2 3 3 2 3" xfId="3321" xr:uid="{93BFF09C-42F5-45F1-A695-9E95CA277172}"/>
    <cellStyle name="Comma 13 2 2 3 3 3" xfId="3322" xr:uid="{949CD887-70B1-4AA3-88A8-85066198FEDA}"/>
    <cellStyle name="Comma 13 2 2 3 3 3 2" xfId="3323" xr:uid="{E2E763D5-23DB-4C48-969B-79E8F5BD1F19}"/>
    <cellStyle name="Comma 13 2 2 3 3 4" xfId="3324" xr:uid="{2A099D44-7A30-4689-9A9A-276103AE5EA3}"/>
    <cellStyle name="Comma 13 2 2 3 3 5" xfId="3325" xr:uid="{F68134E1-9CCA-493B-8612-A21CF9A0C13C}"/>
    <cellStyle name="Comma 13 2 2 3 4" xfId="3326" xr:uid="{57184E8D-B832-479B-AE29-318D8F12C4AB}"/>
    <cellStyle name="Comma 13 2 2 3 4 2" xfId="3327" xr:uid="{AAC0C994-69C9-4B2E-AF14-CD75676BB83F}"/>
    <cellStyle name="Comma 13 2 2 3 4 2 2" xfId="3328" xr:uid="{15C77F3E-70E7-45E0-A918-430618E6520E}"/>
    <cellStyle name="Comma 13 2 2 3 4 3" xfId="3329" xr:uid="{53675ABE-3A32-4E51-8E5E-5E402382A9BD}"/>
    <cellStyle name="Comma 13 2 2 3 4 4" xfId="3330" xr:uid="{0AD6F6FA-FB3A-4E1A-8C27-70E366964EEF}"/>
    <cellStyle name="Comma 13 2 2 3 5" xfId="3331" xr:uid="{17E6F56C-1443-42A5-9A42-E05AEEB02DAC}"/>
    <cellStyle name="Comma 13 2 2 3 5 2" xfId="3332" xr:uid="{7244867C-2CC9-4981-8B01-B539A670CF03}"/>
    <cellStyle name="Comma 13 2 2 3 6" xfId="3333" xr:uid="{A7D96EEC-BBFB-4D86-A093-83FA1152AAF6}"/>
    <cellStyle name="Comma 13 2 2 3 6 2" xfId="3334" xr:uid="{833FD669-DBDF-43BE-A318-89C6CDC78263}"/>
    <cellStyle name="Comma 13 2 2 3 7" xfId="3335" xr:uid="{D3EA9D08-FCD4-48A6-8257-E2668012C086}"/>
    <cellStyle name="Comma 13 2 2 4" xfId="3336" xr:uid="{F086174C-831B-43AE-823E-D869772A9044}"/>
    <cellStyle name="Comma 13 2 2 4 2" xfId="3337" xr:uid="{0CF7E23C-8A5B-4C49-A8C8-B8382EB5B046}"/>
    <cellStyle name="Comma 13 2 2 4 2 2" xfId="3338" xr:uid="{1663112B-6082-4F63-90A0-076584B9E494}"/>
    <cellStyle name="Comma 13 2 2 4 2 2 2" xfId="3339" xr:uid="{572B0781-8839-41A9-AA83-31037CD8FC47}"/>
    <cellStyle name="Comma 13 2 2 4 2 2 2 2" xfId="3340" xr:uid="{40DCB306-AA67-409A-989F-FA6A195FE450}"/>
    <cellStyle name="Comma 13 2 2 4 2 2 3" xfId="3341" xr:uid="{D385AE31-5B60-4D10-9DF7-5D2DBB8D544A}"/>
    <cellStyle name="Comma 13 2 2 4 2 3" xfId="3342" xr:uid="{189FDDB2-9D52-4101-8F06-4472A7401055}"/>
    <cellStyle name="Comma 13 2 2 4 2 3 2" xfId="3343" xr:uid="{37BB58F2-C4F9-4A3D-BDE6-2AAD9CA21EF5}"/>
    <cellStyle name="Comma 13 2 2 4 2 4" xfId="3344" xr:uid="{ED4AD502-E155-425D-A123-36225F85DFA4}"/>
    <cellStyle name="Comma 13 2 2 4 2 5" xfId="3345" xr:uid="{B7F0BC81-7ADD-432B-984B-0229CA02EBF7}"/>
    <cellStyle name="Comma 13 2 2 4 3" xfId="3346" xr:uid="{055E5A4D-4851-4C17-9E0D-4D5A65AA9A82}"/>
    <cellStyle name="Comma 13 2 2 4 3 2" xfId="3347" xr:uid="{BA64D858-B6C6-4075-AADE-08622835CF3F}"/>
    <cellStyle name="Comma 13 2 2 4 3 2 2" xfId="3348" xr:uid="{83F0E12D-6467-46B2-9A6C-F3CA33757894}"/>
    <cellStyle name="Comma 13 2 2 4 3 3" xfId="3349" xr:uid="{D52AE038-AFB3-41EB-A300-8F61D7BB990B}"/>
    <cellStyle name="Comma 13 2 2 4 4" xfId="3350" xr:uid="{9D86D7B2-5804-47EC-88B1-1F7B611E6749}"/>
    <cellStyle name="Comma 13 2 2 4 4 2" xfId="3351" xr:uid="{A8841579-8C23-4119-B1FA-28B2D1A06252}"/>
    <cellStyle name="Comma 13 2 2 4 5" xfId="3352" xr:uid="{52BF2398-F08E-45D2-BC4E-F4C0C65572E7}"/>
    <cellStyle name="Comma 13 2 2 4 6" xfId="3353" xr:uid="{694A078F-7706-4F7B-BB06-F14A968276A4}"/>
    <cellStyle name="Comma 13 2 2 5" xfId="3354" xr:uid="{FD06E229-092A-4A7E-9B21-00FDA116F699}"/>
    <cellStyle name="Comma 13 2 2 5 2" xfId="3355" xr:uid="{DBA159A4-987C-4F5E-8C68-CDF6BF498047}"/>
    <cellStyle name="Comma 13 2 2 5 2 2" xfId="3356" xr:uid="{9ACCAEC5-B256-4E7F-8EB3-A17E974CFADD}"/>
    <cellStyle name="Comma 13 2 2 5 2 2 2" xfId="3357" xr:uid="{440F8196-4844-49B9-9E19-A8F22919A9F4}"/>
    <cellStyle name="Comma 13 2 2 5 2 3" xfId="3358" xr:uid="{8710ED15-7CF7-4335-842C-144F9A11F2B5}"/>
    <cellStyle name="Comma 13 2 2 5 3" xfId="3359" xr:uid="{0445210C-0487-4927-A0CC-64AA183ACECE}"/>
    <cellStyle name="Comma 13 2 2 5 3 2" xfId="3360" xr:uid="{F4885922-573B-41C8-B096-EC0E4178792B}"/>
    <cellStyle name="Comma 13 2 2 5 4" xfId="3361" xr:uid="{F74374F2-7A08-489B-9CB7-4ACCA26CAD66}"/>
    <cellStyle name="Comma 13 2 2 5 5" xfId="3362" xr:uid="{BAAB937A-61F0-4CB1-B4DA-C037D3BE6925}"/>
    <cellStyle name="Comma 13 2 2 6" xfId="3363" xr:uid="{C88BE51B-A6F4-4A6B-AAB4-9C10DB7EE3A2}"/>
    <cellStyle name="Comma 13 2 2 6 2" xfId="3364" xr:uid="{E61B81ED-4CC3-4D83-916D-B7E84DFF8C09}"/>
    <cellStyle name="Comma 13 2 2 6 2 2" xfId="3365" xr:uid="{CE922A29-6380-4084-9361-9A004F64EFDE}"/>
    <cellStyle name="Comma 13 2 2 6 2 2 2" xfId="3366" xr:uid="{6737A6F7-60EB-4C7B-A986-87996A0336CA}"/>
    <cellStyle name="Comma 13 2 2 6 2 3" xfId="3367" xr:uid="{9EC6E3C2-BDC8-4F91-ABF6-6615F3941A36}"/>
    <cellStyle name="Comma 13 2 2 6 3" xfId="3368" xr:uid="{118330E5-92FD-411D-B5B9-CF80C5462DC7}"/>
    <cellStyle name="Comma 13 2 2 6 3 2" xfId="3369" xr:uid="{983081A8-3741-4D56-84D9-931D34AC1BFC}"/>
    <cellStyle name="Comma 13 2 2 6 4" xfId="3370" xr:uid="{F5399926-4CBE-4156-93AF-3EC8934F3303}"/>
    <cellStyle name="Comma 13 2 2 6 5" xfId="3371" xr:uid="{692D665A-D0F3-468A-ACEC-04C8D5D836D6}"/>
    <cellStyle name="Comma 13 2 2 7" xfId="3372" xr:uid="{A72A760E-0C60-4E5E-A90B-C58496E533EB}"/>
    <cellStyle name="Comma 13 2 2 7 2" xfId="3373" xr:uid="{CDE2596A-1D89-42CD-B41B-6E83FDD2504F}"/>
    <cellStyle name="Comma 13 2 2 7 2 2" xfId="3374" xr:uid="{248D0897-B295-4B6A-913D-DCFE1B0ADC37}"/>
    <cellStyle name="Comma 13 2 2 7 3" xfId="3375" xr:uid="{1E901CD0-D5B1-4A04-830A-950F159A8AF4}"/>
    <cellStyle name="Comma 13 2 2 7 4" xfId="3376" xr:uid="{ED268140-737D-4CF1-9870-34CDDF8C935F}"/>
    <cellStyle name="Comma 13 2 2 8" xfId="3377" xr:uid="{13AB6521-B6BF-4F31-A478-91A9461DFE56}"/>
    <cellStyle name="Comma 13 2 2 8 2" xfId="3378" xr:uid="{AE54F040-0FD1-4C49-A699-BA73F4781D93}"/>
    <cellStyle name="Comma 13 2 2 9" xfId="3379" xr:uid="{28A1C0FF-76EF-4F1D-86FD-55171F0353EA}"/>
    <cellStyle name="Comma 13 2 2 9 2" xfId="3380" xr:uid="{37E6BEC2-6201-414C-BB59-FD7BF7752B11}"/>
    <cellStyle name="Comma 13 2 3" xfId="3381" xr:uid="{44859E3D-F0B9-49AB-A060-90ADF80A6EE7}"/>
    <cellStyle name="Comma 13 2 3 2" xfId="3382" xr:uid="{2B2F8975-9C0E-4F4D-81B3-771B5C6E97D3}"/>
    <cellStyle name="Comma 13 2 3 2 2" xfId="3383" xr:uid="{6F5B9A99-CE34-4B79-9FF3-E8CD28708328}"/>
    <cellStyle name="Comma 13 2 3 2 2 2" xfId="3384" xr:uid="{BC504CFA-C52F-4086-83B1-B95328DC9871}"/>
    <cellStyle name="Comma 13 2 3 2 2 2 2" xfId="3385" xr:uid="{F3F7087F-733B-427C-8B78-C3385BF8AC17}"/>
    <cellStyle name="Comma 13 2 3 2 2 2 2 2" xfId="3386" xr:uid="{CFDFB1AB-7E2F-496D-87D6-112F960AD93D}"/>
    <cellStyle name="Comma 13 2 3 2 2 2 3" xfId="3387" xr:uid="{E30EE206-A6BA-4423-89D5-B2CFC1D921F3}"/>
    <cellStyle name="Comma 13 2 3 2 2 3" xfId="3388" xr:uid="{7F4B8AFC-1779-4DFB-9B3E-CE580269BA52}"/>
    <cellStyle name="Comma 13 2 3 2 2 3 2" xfId="3389" xr:uid="{4EEB0BB2-70FA-4339-9C8E-FC547D2060DD}"/>
    <cellStyle name="Comma 13 2 3 2 2 4" xfId="3390" xr:uid="{051E86C2-3EDC-4D8D-BFA6-1B5565BC02F4}"/>
    <cellStyle name="Comma 13 2 3 2 2 5" xfId="3391" xr:uid="{30222693-0300-4A68-BF3B-0C031361A4A3}"/>
    <cellStyle name="Comma 13 2 3 2 3" xfId="3392" xr:uid="{6782F471-DFE2-41BA-9EB8-2757C4A15B7B}"/>
    <cellStyle name="Comma 13 2 3 2 3 2" xfId="3393" xr:uid="{1A53B43A-846C-48A6-9741-964BD0B77A01}"/>
    <cellStyle name="Comma 13 2 3 2 3 2 2" xfId="3394" xr:uid="{1D711AA7-6C0C-4FCE-A8D9-867D7C531541}"/>
    <cellStyle name="Comma 13 2 3 2 3 3" xfId="3395" xr:uid="{64CDC1F3-92E2-4DC1-84CB-E29603BE7011}"/>
    <cellStyle name="Comma 13 2 3 2 4" xfId="3396" xr:uid="{E1CBFF45-ABC1-4F63-9F09-094C2ED1A330}"/>
    <cellStyle name="Comma 13 2 3 2 4 2" xfId="3397" xr:uid="{091C0CB4-4B29-42BA-9AF8-8582E460F14E}"/>
    <cellStyle name="Comma 13 2 3 2 5" xfId="3398" xr:uid="{BBEAD98D-0809-42E9-A283-277232D2F02C}"/>
    <cellStyle name="Comma 13 2 3 2 6" xfId="3399" xr:uid="{0219E2B6-B4A5-474A-ACCD-B1A516D7B75E}"/>
    <cellStyle name="Comma 13 2 3 3" xfId="3400" xr:uid="{38536010-3B70-4A2C-AB26-B454F78C502D}"/>
    <cellStyle name="Comma 13 2 3 3 2" xfId="3401" xr:uid="{03ACF74C-71B0-4D36-A959-5F6E1E9B9E6A}"/>
    <cellStyle name="Comma 13 2 3 3 2 2" xfId="3402" xr:uid="{69791AAA-F15B-4A59-B2E0-B5D9F5439774}"/>
    <cellStyle name="Comma 13 2 3 3 2 2 2" xfId="3403" xr:uid="{12D88BBB-3901-45A1-B943-58C1A27435C5}"/>
    <cellStyle name="Comma 13 2 3 3 2 3" xfId="3404" xr:uid="{069D4DB8-EB46-40B1-BA97-D5FA3C65FC6F}"/>
    <cellStyle name="Comma 13 2 3 3 3" xfId="3405" xr:uid="{AD6CE156-1244-4C8F-8A54-045BEB82C879}"/>
    <cellStyle name="Comma 13 2 3 3 3 2" xfId="3406" xr:uid="{B27E3650-FF6E-49D6-8470-C755044CC509}"/>
    <cellStyle name="Comma 13 2 3 3 4" xfId="3407" xr:uid="{93445B6C-40BA-4888-90DC-95A48D0000D2}"/>
    <cellStyle name="Comma 13 2 3 3 5" xfId="3408" xr:uid="{4A0F5300-8DF7-4DBA-B9F5-7525D1B07068}"/>
    <cellStyle name="Comma 13 2 3 4" xfId="3409" xr:uid="{36E48073-0A75-49E5-A873-C5C02EBDD27A}"/>
    <cellStyle name="Comma 13 2 3 4 2" xfId="3410" xr:uid="{D620000A-424F-4364-9532-259435B79C2B}"/>
    <cellStyle name="Comma 13 2 3 4 2 2" xfId="3411" xr:uid="{E6437E47-B058-4D7E-8D47-645A6AE096D3}"/>
    <cellStyle name="Comma 13 2 3 4 3" xfId="3412" xr:uid="{CA482ADB-2FC5-4891-9918-AB5A98C5C59D}"/>
    <cellStyle name="Comma 13 2 3 4 4" xfId="3413" xr:uid="{A6D463A8-BB1F-4026-AF98-35B3E999D3BA}"/>
    <cellStyle name="Comma 13 2 3 5" xfId="3414" xr:uid="{841322C6-F1F9-4993-890D-2B40FC716913}"/>
    <cellStyle name="Comma 13 2 3 5 2" xfId="3415" xr:uid="{E095FD55-1143-468B-8E46-D350C6EC6B91}"/>
    <cellStyle name="Comma 13 2 3 6" xfId="3416" xr:uid="{32843BBB-DCB4-407A-9CB4-6CA9F3C95911}"/>
    <cellStyle name="Comma 13 2 3 6 2" xfId="3417" xr:uid="{B7AED75F-51B4-4C4D-A3FC-01DA97C73D1F}"/>
    <cellStyle name="Comma 13 2 3 7" xfId="3418" xr:uid="{F885AC73-85A1-4E5B-85B6-BF51699B5AB7}"/>
    <cellStyle name="Comma 13 2 4" xfId="3419" xr:uid="{AF0E0E4C-96D7-4A6A-9E97-9D28E4291457}"/>
    <cellStyle name="Comma 13 2 4 2" xfId="3420" xr:uid="{460AF510-02EA-4EC6-A65F-EC065739C961}"/>
    <cellStyle name="Comma 13 2 4 2 2" xfId="3421" xr:uid="{ADCE1A00-78BF-460C-BAC5-A2DCF538898F}"/>
    <cellStyle name="Comma 13 2 4 2 2 2" xfId="3422" xr:uid="{BE67B511-3D7E-42C9-B515-A884CAC5F255}"/>
    <cellStyle name="Comma 13 2 4 2 2 2 2" xfId="3423" xr:uid="{021191FE-025F-4710-A373-AA5DB2883B9C}"/>
    <cellStyle name="Comma 13 2 4 2 2 2 2 2" xfId="3424" xr:uid="{99923FE8-C859-4B33-BA31-DDFBF4C84867}"/>
    <cellStyle name="Comma 13 2 4 2 2 2 3" xfId="3425" xr:uid="{43505FA2-0450-4710-A6F6-0DBC5A4DD7F5}"/>
    <cellStyle name="Comma 13 2 4 2 2 3" xfId="3426" xr:uid="{6AE98322-CC87-4228-8CCF-1D02C6553BFC}"/>
    <cellStyle name="Comma 13 2 4 2 2 3 2" xfId="3427" xr:uid="{A788C0F6-3F41-4740-ADFA-C73D33F02AAA}"/>
    <cellStyle name="Comma 13 2 4 2 2 4" xfId="3428" xr:uid="{A288A929-4337-4501-96D3-5F51CCBE66E0}"/>
    <cellStyle name="Comma 13 2 4 2 2 5" xfId="3429" xr:uid="{6D515B3E-CCB4-4610-82DD-6553F2EACA68}"/>
    <cellStyle name="Comma 13 2 4 2 3" xfId="3430" xr:uid="{4F569CDC-BA15-4A24-A1D6-3F0A7E14712B}"/>
    <cellStyle name="Comma 13 2 4 2 3 2" xfId="3431" xr:uid="{47FB3CD4-2474-433F-98CD-95332A38EFAD}"/>
    <cellStyle name="Comma 13 2 4 2 3 2 2" xfId="3432" xr:uid="{B43BCABF-2B03-4F74-A12E-C25ACA5BACA1}"/>
    <cellStyle name="Comma 13 2 4 2 3 3" xfId="3433" xr:uid="{F9E13B5B-43FE-4F1F-AB00-C908606167C8}"/>
    <cellStyle name="Comma 13 2 4 2 4" xfId="3434" xr:uid="{82057A1A-976A-4508-AE25-919B420DBC56}"/>
    <cellStyle name="Comma 13 2 4 2 4 2" xfId="3435" xr:uid="{EB2B5AFA-6274-446C-AA12-5CE5BCD9996F}"/>
    <cellStyle name="Comma 13 2 4 2 5" xfId="3436" xr:uid="{0C2DEDA3-2467-4B98-8D77-AC3DB4898655}"/>
    <cellStyle name="Comma 13 2 4 2 6" xfId="3437" xr:uid="{FDDB407B-33FE-4E80-8C6E-8160855C6118}"/>
    <cellStyle name="Comma 13 2 4 3" xfId="3438" xr:uid="{818F16B3-63FF-4932-BFEA-A7AEBC5D8C8D}"/>
    <cellStyle name="Comma 13 2 4 3 2" xfId="3439" xr:uid="{D5221635-6352-48EF-94C2-4173F75F35B5}"/>
    <cellStyle name="Comma 13 2 4 3 2 2" xfId="3440" xr:uid="{A27E80A4-8F7F-4107-BF20-65A4F1D7F443}"/>
    <cellStyle name="Comma 13 2 4 3 2 2 2" xfId="3441" xr:uid="{DBF2FBBF-AE04-4D02-A71D-AAA54C323C9A}"/>
    <cellStyle name="Comma 13 2 4 3 2 3" xfId="3442" xr:uid="{F5DCADB5-3904-4D0D-B8ED-07D76C0FB59C}"/>
    <cellStyle name="Comma 13 2 4 3 3" xfId="3443" xr:uid="{93BFE985-EED5-4821-8FA0-D98319EA9F94}"/>
    <cellStyle name="Comma 13 2 4 3 3 2" xfId="3444" xr:uid="{ADAF6F9D-8331-4BB4-A29B-C11B250E2BBD}"/>
    <cellStyle name="Comma 13 2 4 3 4" xfId="3445" xr:uid="{01A3E859-DC2C-4659-BD7D-82F5EEE1106C}"/>
    <cellStyle name="Comma 13 2 4 3 5" xfId="3446" xr:uid="{71D2B99E-367B-4DF6-A1D6-AD23F4052CBE}"/>
    <cellStyle name="Comma 13 2 4 4" xfId="3447" xr:uid="{8C6C77C1-3AB0-4BAB-8051-D6FFD0129112}"/>
    <cellStyle name="Comma 13 2 4 4 2" xfId="3448" xr:uid="{27528C7C-86B0-4998-A9ED-B5E3EA9016CD}"/>
    <cellStyle name="Comma 13 2 4 4 2 2" xfId="3449" xr:uid="{67566FF9-AE9E-4908-BFB6-9C224F514891}"/>
    <cellStyle name="Comma 13 2 4 4 3" xfId="3450" xr:uid="{1DFDD7D1-8A3F-4E5A-84A8-78B29D39B8DA}"/>
    <cellStyle name="Comma 13 2 4 4 4" xfId="3451" xr:uid="{482FE4D6-92A7-4179-9C2B-098335BB9644}"/>
    <cellStyle name="Comma 13 2 4 5" xfId="3452" xr:uid="{E199A12B-5101-4C2B-993F-CAA526E5DE95}"/>
    <cellStyle name="Comma 13 2 4 5 2" xfId="3453" xr:uid="{386BBE8F-99F5-4948-874D-00733DF9415F}"/>
    <cellStyle name="Comma 13 2 4 6" xfId="3454" xr:uid="{9EC3AE9D-CBB7-4107-A0EC-76B4460DBF5E}"/>
    <cellStyle name="Comma 13 2 4 6 2" xfId="3455" xr:uid="{76506BD8-EB4D-49C4-8EDC-BC528F98D861}"/>
    <cellStyle name="Comma 13 2 4 7" xfId="3456" xr:uid="{2FBAEBDE-1766-41A9-A42D-B5E7D85E312C}"/>
    <cellStyle name="Comma 13 2 5" xfId="3457" xr:uid="{A6DBFA66-1E77-430C-8A54-5231FB2F09EA}"/>
    <cellStyle name="Comma 13 2 5 2" xfId="3458" xr:uid="{F8BBF673-0644-4606-8901-0C0CE612B5AF}"/>
    <cellStyle name="Comma 13 2 5 2 2" xfId="3459" xr:uid="{EB7023B4-9812-4C37-94C4-34D8DAC578B8}"/>
    <cellStyle name="Comma 13 2 5 2 2 2" xfId="3460" xr:uid="{EEF639EF-E94F-4E0B-B820-927A0A53FD2F}"/>
    <cellStyle name="Comma 13 2 5 2 2 2 2" xfId="3461" xr:uid="{BC60FCDC-DFD5-493A-8D17-BC89CCC6E822}"/>
    <cellStyle name="Comma 13 2 5 2 2 3" xfId="3462" xr:uid="{EC46A1E3-A65E-4BF8-841C-D891438B674D}"/>
    <cellStyle name="Comma 13 2 5 2 3" xfId="3463" xr:uid="{153B37AE-6BBA-4D87-A89B-E7414EEC5609}"/>
    <cellStyle name="Comma 13 2 5 2 3 2" xfId="3464" xr:uid="{8B086091-AE7A-40DB-B3F2-485CA56DF654}"/>
    <cellStyle name="Comma 13 2 5 2 4" xfId="3465" xr:uid="{D6C68C7B-172B-4F7C-8A1D-7B76C653A851}"/>
    <cellStyle name="Comma 13 2 5 2 5" xfId="3466" xr:uid="{978968A7-13C3-412F-9F34-EFC70D03AD0C}"/>
    <cellStyle name="Comma 13 2 5 3" xfId="3467" xr:uid="{6DE90FA0-8C53-464D-A107-E741C5C4DEC1}"/>
    <cellStyle name="Comma 13 2 5 3 2" xfId="3468" xr:uid="{678C8351-5096-4C1F-9808-D0F5EB72D562}"/>
    <cellStyle name="Comma 13 2 5 3 2 2" xfId="3469" xr:uid="{ACF692E6-9CBD-4092-B654-2D59393236A3}"/>
    <cellStyle name="Comma 13 2 5 3 3" xfId="3470" xr:uid="{85E4BA9F-61EB-45BB-8E7F-3AC7AE0B6954}"/>
    <cellStyle name="Comma 13 2 5 4" xfId="3471" xr:uid="{438334BD-D792-498E-93EC-819F3F1E0832}"/>
    <cellStyle name="Comma 13 2 5 4 2" xfId="3472" xr:uid="{39F6EC54-8296-4065-BEB8-B6495F2E0450}"/>
    <cellStyle name="Comma 13 2 5 5" xfId="3473" xr:uid="{798FAD52-11E1-4B97-9761-DAEF3A295532}"/>
    <cellStyle name="Comma 13 2 5 6" xfId="3474" xr:uid="{75F8F2F9-8681-4E74-8EBE-BEFAE36C46BC}"/>
    <cellStyle name="Comma 13 2 6" xfId="3475" xr:uid="{CBF045D6-E076-41D2-92AD-1029B8D3E667}"/>
    <cellStyle name="Comma 13 2 6 2" xfId="3476" xr:uid="{865D1C70-5342-42F2-8113-D2519DC45061}"/>
    <cellStyle name="Comma 13 2 6 2 2" xfId="3477" xr:uid="{FF76EA92-74A6-4353-8B17-C2286CE9CE3F}"/>
    <cellStyle name="Comma 13 2 6 2 2 2" xfId="3478" xr:uid="{B67D9023-78C2-44FD-BCA3-28EA2B25D280}"/>
    <cellStyle name="Comma 13 2 6 2 3" xfId="3479" xr:uid="{C5744E53-1D92-48EC-861C-C6E429294471}"/>
    <cellStyle name="Comma 13 2 6 3" xfId="3480" xr:uid="{504AA8ED-0171-435A-A612-E853BC4EBD7C}"/>
    <cellStyle name="Comma 13 2 6 3 2" xfId="3481" xr:uid="{DAF3D826-1BF7-4A23-9098-D5CA45DF48BB}"/>
    <cellStyle name="Comma 13 2 6 4" xfId="3482" xr:uid="{DF019618-F4C9-4C15-BAA7-0A14DB092F47}"/>
    <cellStyle name="Comma 13 2 6 5" xfId="3483" xr:uid="{11F1B2E9-2FAA-443F-AAC7-CF1995881250}"/>
    <cellStyle name="Comma 13 2 7" xfId="3484" xr:uid="{7A160873-CE03-4764-9465-D3CED0D27DB4}"/>
    <cellStyle name="Comma 13 2 7 2" xfId="3485" xr:uid="{3EFAFF7F-C006-41F1-88CF-A9F885C7E0B2}"/>
    <cellStyle name="Comma 13 2 7 2 2" xfId="3486" xr:uid="{EA77ADD3-B718-4672-87FA-07EB0F89788B}"/>
    <cellStyle name="Comma 13 2 7 2 2 2" xfId="3487" xr:uid="{C2584DD3-DF68-477B-9DEA-E2EE7BA0E6E3}"/>
    <cellStyle name="Comma 13 2 7 2 3" xfId="3488" xr:uid="{D4B6073D-A5A0-41B6-8EC0-66D07D93D2F2}"/>
    <cellStyle name="Comma 13 2 7 3" xfId="3489" xr:uid="{5D78EA5B-EEB3-4085-AD70-19A9404B6D61}"/>
    <cellStyle name="Comma 13 2 7 3 2" xfId="3490" xr:uid="{A80B5920-E0A8-4DDC-A0E9-1631F96FD104}"/>
    <cellStyle name="Comma 13 2 7 4" xfId="3491" xr:uid="{0916CF6A-98F5-4C2E-B650-1C6A0D710219}"/>
    <cellStyle name="Comma 13 2 7 5" xfId="3492" xr:uid="{C7E430F5-A500-4EF3-8FDB-3E3A5D84DBD3}"/>
    <cellStyle name="Comma 13 2 8" xfId="3493" xr:uid="{B4567735-2DF1-413F-9354-F2A42CA88A15}"/>
    <cellStyle name="Comma 13 2 8 2" xfId="3494" xr:uid="{2F9701E3-DD26-401E-9654-4CB6FF326813}"/>
    <cellStyle name="Comma 13 2 8 2 2" xfId="3495" xr:uid="{C7E1764C-86B1-462E-9A50-0BC5E10696E4}"/>
    <cellStyle name="Comma 13 2 8 3" xfId="3496" xr:uid="{C8CDF137-2DD2-4138-BEED-838946C20CFF}"/>
    <cellStyle name="Comma 13 2 8 4" xfId="3497" xr:uid="{A7F31063-E077-4B09-8E37-DE799C611AFD}"/>
    <cellStyle name="Comma 13 2 9" xfId="3498" xr:uid="{71BE870E-9AD7-4D89-AC02-FE5B7F97EEDE}"/>
    <cellStyle name="Comma 13 2 9 2" xfId="3499" xr:uid="{ECEC357C-A95B-453A-B9D4-8DE0D518E0E1}"/>
    <cellStyle name="Comma 13 3" xfId="3500" xr:uid="{4912EA27-272C-41FE-8B1E-E34D0B00529E}"/>
    <cellStyle name="Comma 13 3 10" xfId="3501" xr:uid="{FD84B764-B9F7-4DC1-9291-0D1FE860023C}"/>
    <cellStyle name="Comma 13 3 2" xfId="3502" xr:uid="{92486B77-C431-404F-A5FA-6A55F4A09CC9}"/>
    <cellStyle name="Comma 13 3 2 2" xfId="3503" xr:uid="{A572C6DB-0CF8-4CFE-A22C-837E9C92FC7A}"/>
    <cellStyle name="Comma 13 3 2 2 2" xfId="3504" xr:uid="{8B43ECEF-C97B-4EAA-95BB-DAD04C9A8F31}"/>
    <cellStyle name="Comma 13 3 2 2 2 2" xfId="3505" xr:uid="{8F73A413-9B24-41EF-B42F-B5FC48645330}"/>
    <cellStyle name="Comma 13 3 2 2 2 2 2" xfId="3506" xr:uid="{D869665B-55A6-4541-B0EA-3252F48983B7}"/>
    <cellStyle name="Comma 13 3 2 2 2 2 2 2" xfId="3507" xr:uid="{500D8EC7-70E7-4BC5-8C03-C5706130632A}"/>
    <cellStyle name="Comma 13 3 2 2 2 2 3" xfId="3508" xr:uid="{FBD904C3-52EA-47D2-93E9-B67F728BDD8C}"/>
    <cellStyle name="Comma 13 3 2 2 2 3" xfId="3509" xr:uid="{C6B8F034-C0B4-4FD7-BF92-A6798E36F664}"/>
    <cellStyle name="Comma 13 3 2 2 2 3 2" xfId="3510" xr:uid="{7725BFCB-8829-42BD-A851-AAE6925C791F}"/>
    <cellStyle name="Comma 13 3 2 2 2 4" xfId="3511" xr:uid="{3ACEEBA6-7E7E-4AF9-A33A-59218DA7E8E5}"/>
    <cellStyle name="Comma 13 3 2 2 2 5" xfId="3512" xr:uid="{274DEE4F-35E9-4CA4-B70F-14E126DA242F}"/>
    <cellStyle name="Comma 13 3 2 2 3" xfId="3513" xr:uid="{DBB256BE-36DA-4755-8C3F-4F67C6EA9455}"/>
    <cellStyle name="Comma 13 3 2 2 3 2" xfId="3514" xr:uid="{F03D79AB-D58A-4187-AF3A-96CE2C3D6898}"/>
    <cellStyle name="Comma 13 3 2 2 3 2 2" xfId="3515" xr:uid="{5615D993-0690-4960-9D4F-596DE4C554D7}"/>
    <cellStyle name="Comma 13 3 2 2 3 3" xfId="3516" xr:uid="{873D5237-F7ED-4A5C-9BB2-EF273C3EC330}"/>
    <cellStyle name="Comma 13 3 2 2 4" xfId="3517" xr:uid="{CAA273A4-F353-4680-943C-EA56267887E7}"/>
    <cellStyle name="Comma 13 3 2 2 4 2" xfId="3518" xr:uid="{245A12CC-4BF5-4D4D-AE8D-5A0D6C113FED}"/>
    <cellStyle name="Comma 13 3 2 2 5" xfId="3519" xr:uid="{E46085DC-0F27-4E3B-9C88-486D57144B50}"/>
    <cellStyle name="Comma 13 3 2 2 6" xfId="3520" xr:uid="{413A8C08-99EE-4688-B68E-9F9986472D97}"/>
    <cellStyle name="Comma 13 3 2 3" xfId="3521" xr:uid="{457D86F1-AF51-43E8-AB61-1EC25DECA8F4}"/>
    <cellStyle name="Comma 13 3 2 3 2" xfId="3522" xr:uid="{C1BD65D8-EB7F-422A-AA2D-F59C8AD7C794}"/>
    <cellStyle name="Comma 13 3 2 3 2 2" xfId="3523" xr:uid="{77082417-97FE-45AB-BB69-621379840FAF}"/>
    <cellStyle name="Comma 13 3 2 3 2 2 2" xfId="3524" xr:uid="{5A20EF3E-4FBC-4523-9E56-8A0FBBE16A4A}"/>
    <cellStyle name="Comma 13 3 2 3 2 3" xfId="3525" xr:uid="{44875F9A-097F-49CE-A29F-B5776C5D453A}"/>
    <cellStyle name="Comma 13 3 2 3 3" xfId="3526" xr:uid="{26B8CBF4-7727-4C28-9599-8A26795DB914}"/>
    <cellStyle name="Comma 13 3 2 3 3 2" xfId="3527" xr:uid="{C9564D08-96CD-419E-9350-C5155267EDE5}"/>
    <cellStyle name="Comma 13 3 2 3 4" xfId="3528" xr:uid="{DA8EC584-14CD-44F5-988F-416901CE7502}"/>
    <cellStyle name="Comma 13 3 2 3 5" xfId="3529" xr:uid="{E5F44270-BFA2-4634-B8B6-B6DF83164B9F}"/>
    <cellStyle name="Comma 13 3 2 4" xfId="3530" xr:uid="{3B6C8F4C-043F-453B-8EC2-9B9E5022D850}"/>
    <cellStyle name="Comma 13 3 2 4 2" xfId="3531" xr:uid="{B1B710CB-49F6-4EE5-8B37-DD9ADB6F8CB3}"/>
    <cellStyle name="Comma 13 3 2 4 2 2" xfId="3532" xr:uid="{FBD5A2C5-FE21-44A8-87D1-B293CC720B80}"/>
    <cellStyle name="Comma 13 3 2 4 3" xfId="3533" xr:uid="{4561DF0D-E990-4592-AF34-92475FF0F6B3}"/>
    <cellStyle name="Comma 13 3 2 4 4" xfId="3534" xr:uid="{D32B7EBC-16C1-4EB2-A82F-DE30B0F2AEE2}"/>
    <cellStyle name="Comma 13 3 2 5" xfId="3535" xr:uid="{92298E0A-8C4C-4CFD-8E00-F9417337C72E}"/>
    <cellStyle name="Comma 13 3 2 5 2" xfId="3536" xr:uid="{C2023748-386A-4099-98D6-0235FD1054D5}"/>
    <cellStyle name="Comma 13 3 2 6" xfId="3537" xr:uid="{47F136A3-4C08-4085-AF8A-653799775F0D}"/>
    <cellStyle name="Comma 13 3 2 6 2" xfId="3538" xr:uid="{7E91EC59-7DF4-4CA8-9D61-B19C0661D7C7}"/>
    <cellStyle name="Comma 13 3 2 7" xfId="3539" xr:uid="{70A43271-BCB2-44A4-A534-2464A8AC08B2}"/>
    <cellStyle name="Comma 13 3 3" xfId="3540" xr:uid="{DEBC4C0B-FF2B-42F6-B256-1D1DE3181510}"/>
    <cellStyle name="Comma 13 3 3 2" xfId="3541" xr:uid="{D9892E65-A09E-4BD2-A759-CEC2C05D9532}"/>
    <cellStyle name="Comma 13 3 3 2 2" xfId="3542" xr:uid="{142AB29C-5323-404E-8107-F5AAE402784C}"/>
    <cellStyle name="Comma 13 3 3 2 2 2" xfId="3543" xr:uid="{757F728D-2A8D-4C6B-BA1F-C16264B75032}"/>
    <cellStyle name="Comma 13 3 3 2 2 2 2" xfId="3544" xr:uid="{27242F76-2787-43EA-B11A-26D10FEA68C0}"/>
    <cellStyle name="Comma 13 3 3 2 2 2 2 2" xfId="3545" xr:uid="{38E98DFD-6A32-47F9-951D-3D6B35EFD677}"/>
    <cellStyle name="Comma 13 3 3 2 2 2 3" xfId="3546" xr:uid="{B9C1E861-E6EC-4BC4-B146-26FDA55AA16C}"/>
    <cellStyle name="Comma 13 3 3 2 2 3" xfId="3547" xr:uid="{C3B4F518-D839-4504-B082-68FC90790D1F}"/>
    <cellStyle name="Comma 13 3 3 2 2 3 2" xfId="3548" xr:uid="{88BD7B9E-5491-4FE9-8E7E-8F9F94D7E739}"/>
    <cellStyle name="Comma 13 3 3 2 2 4" xfId="3549" xr:uid="{7C6874E2-166D-42E1-AD4B-1DD64D4A3474}"/>
    <cellStyle name="Comma 13 3 3 2 2 5" xfId="3550" xr:uid="{9A97D088-CB37-4877-9247-D724B30DDD1B}"/>
    <cellStyle name="Comma 13 3 3 2 3" xfId="3551" xr:uid="{986E5497-240F-42F8-9DA9-32E9DDC747D1}"/>
    <cellStyle name="Comma 13 3 3 2 3 2" xfId="3552" xr:uid="{56F89450-EFB0-4EEA-8BFA-D9BA0B6FC94D}"/>
    <cellStyle name="Comma 13 3 3 2 3 2 2" xfId="3553" xr:uid="{44FEDA3C-69A5-4CDB-A21A-7BFD0B9DEE69}"/>
    <cellStyle name="Comma 13 3 3 2 3 3" xfId="3554" xr:uid="{35E10859-D8DA-44BE-B827-E3CA0BB7D046}"/>
    <cellStyle name="Comma 13 3 3 2 4" xfId="3555" xr:uid="{6BC598E8-EB95-491E-8FAA-4B29AAFF2E03}"/>
    <cellStyle name="Comma 13 3 3 2 4 2" xfId="3556" xr:uid="{CB420FAB-1B2D-49AF-9431-EFA2A0004AE7}"/>
    <cellStyle name="Comma 13 3 3 2 5" xfId="3557" xr:uid="{1B0C8E01-EB42-47F9-B969-7755E940C85C}"/>
    <cellStyle name="Comma 13 3 3 2 6" xfId="3558" xr:uid="{B80B5E6C-A251-4155-95E4-BAC95DCDBAA4}"/>
    <cellStyle name="Comma 13 3 3 3" xfId="3559" xr:uid="{F961C26B-FEF5-4F28-8D42-20460CE8A860}"/>
    <cellStyle name="Comma 13 3 3 3 2" xfId="3560" xr:uid="{D789FF93-B107-4DC0-92AC-927E328F2D63}"/>
    <cellStyle name="Comma 13 3 3 3 2 2" xfId="3561" xr:uid="{FF70F1A7-76F1-4319-AC53-704E6BB888C4}"/>
    <cellStyle name="Comma 13 3 3 3 2 2 2" xfId="3562" xr:uid="{7D38DA1A-9371-4749-A83A-813171B072C2}"/>
    <cellStyle name="Comma 13 3 3 3 2 3" xfId="3563" xr:uid="{E146225C-DC32-446D-B1A4-052192A21EF1}"/>
    <cellStyle name="Comma 13 3 3 3 3" xfId="3564" xr:uid="{A660F769-05C4-4194-8C36-BC9C6C495523}"/>
    <cellStyle name="Comma 13 3 3 3 3 2" xfId="3565" xr:uid="{A675DEC3-8FC5-4131-981A-78EA1C684839}"/>
    <cellStyle name="Comma 13 3 3 3 4" xfId="3566" xr:uid="{CC70464D-7A79-4EB5-AC75-E66AF9DFE0E6}"/>
    <cellStyle name="Comma 13 3 3 3 5" xfId="3567" xr:uid="{A4246DA4-7835-43BA-A39D-8FEBF14D3FFD}"/>
    <cellStyle name="Comma 13 3 3 4" xfId="3568" xr:uid="{05C8FEBA-C95F-4118-8EAC-367D43760F41}"/>
    <cellStyle name="Comma 13 3 3 4 2" xfId="3569" xr:uid="{BE20BCCE-90E1-4FF8-98D4-3255502C38AF}"/>
    <cellStyle name="Comma 13 3 3 4 2 2" xfId="3570" xr:uid="{DDCB8D4A-C03F-4E79-A451-FEE7A5C20354}"/>
    <cellStyle name="Comma 13 3 3 4 3" xfId="3571" xr:uid="{36FBA56D-31B6-4FBF-AD2E-B3399EECF225}"/>
    <cellStyle name="Comma 13 3 3 4 4" xfId="3572" xr:uid="{91F6B0CF-9376-42F6-B26A-662E844BC390}"/>
    <cellStyle name="Comma 13 3 3 5" xfId="3573" xr:uid="{F8109F52-5142-4ED4-BC18-94D6CDEBAF39}"/>
    <cellStyle name="Comma 13 3 3 5 2" xfId="3574" xr:uid="{67A3DA3E-0905-42B0-9F6B-334418F94BAB}"/>
    <cellStyle name="Comma 13 3 3 6" xfId="3575" xr:uid="{290BA4EE-3114-4567-8BF4-FE42C2E7817E}"/>
    <cellStyle name="Comma 13 3 3 6 2" xfId="3576" xr:uid="{85B61E52-09BC-4571-BB10-41202039F86D}"/>
    <cellStyle name="Comma 13 3 3 7" xfId="3577" xr:uid="{A3C2BB69-CD16-4140-AF0E-8B3C2AE95CAA}"/>
    <cellStyle name="Comma 13 3 4" xfId="3578" xr:uid="{1C8BDECA-D055-4809-BDF1-AC3708F13872}"/>
    <cellStyle name="Comma 13 3 4 2" xfId="3579" xr:uid="{27C32E25-E247-44C1-81C9-0B9B038E7C1F}"/>
    <cellStyle name="Comma 13 3 4 2 2" xfId="3580" xr:uid="{A1AB8981-0928-44B7-9522-76564A759D91}"/>
    <cellStyle name="Comma 13 3 4 2 2 2" xfId="3581" xr:uid="{FA0242A5-3C13-4119-8337-C1B282DE0C7D}"/>
    <cellStyle name="Comma 13 3 4 2 2 2 2" xfId="3582" xr:uid="{16BCA499-A35F-4D2A-ABF1-3A2F4AC4EEF8}"/>
    <cellStyle name="Comma 13 3 4 2 2 3" xfId="3583" xr:uid="{CBFCD3BC-172B-47B0-ACA8-183FB841649A}"/>
    <cellStyle name="Comma 13 3 4 2 3" xfId="3584" xr:uid="{07BEC725-517E-4A2B-B5AC-022A661A0A8C}"/>
    <cellStyle name="Comma 13 3 4 2 3 2" xfId="3585" xr:uid="{F8F2CDB4-F77C-4D6B-8CAD-59142D10757F}"/>
    <cellStyle name="Comma 13 3 4 2 4" xfId="3586" xr:uid="{FEBA3AFB-7E06-4053-BF92-D26639581231}"/>
    <cellStyle name="Comma 13 3 4 2 5" xfId="3587" xr:uid="{2F2C669F-CBAD-4052-9B74-0B89E7111CD1}"/>
    <cellStyle name="Comma 13 3 4 3" xfId="3588" xr:uid="{D4C6140A-201C-4975-9D40-DAA46C954EE3}"/>
    <cellStyle name="Comma 13 3 4 3 2" xfId="3589" xr:uid="{75D52FD9-FEF2-42E4-BD7A-74F16958A1C1}"/>
    <cellStyle name="Comma 13 3 4 3 2 2" xfId="3590" xr:uid="{33E6699D-B627-4743-9C48-2CD076A568EF}"/>
    <cellStyle name="Comma 13 3 4 3 3" xfId="3591" xr:uid="{10852092-5270-4817-AEAE-8471ECCB22BB}"/>
    <cellStyle name="Comma 13 3 4 4" xfId="3592" xr:uid="{569824E7-94F0-4BD5-AF4E-A79AE9340E71}"/>
    <cellStyle name="Comma 13 3 4 4 2" xfId="3593" xr:uid="{C300047D-664B-4ACB-8FBC-811E21D1AE58}"/>
    <cellStyle name="Comma 13 3 4 5" xfId="3594" xr:uid="{BF5F4D93-4D85-4E4B-A49C-C6C20550F715}"/>
    <cellStyle name="Comma 13 3 4 6" xfId="3595" xr:uid="{EC1FFCB7-752B-49AA-8416-0596968FD7DC}"/>
    <cellStyle name="Comma 13 3 5" xfId="3596" xr:uid="{4A2AD2F3-29E6-4C48-B796-2F80A49FE033}"/>
    <cellStyle name="Comma 13 3 5 2" xfId="3597" xr:uid="{F7EC8B7F-094B-4BFF-A2BB-072F0D830F00}"/>
    <cellStyle name="Comma 13 3 5 2 2" xfId="3598" xr:uid="{7F898287-E18B-4F95-B611-C7CBEF63042C}"/>
    <cellStyle name="Comma 13 3 5 2 2 2" xfId="3599" xr:uid="{3C634D8F-94E1-4FC5-B325-D7B6C116BA03}"/>
    <cellStyle name="Comma 13 3 5 2 3" xfId="3600" xr:uid="{CED772B8-61DD-4090-BB5E-D792EB080A83}"/>
    <cellStyle name="Comma 13 3 5 3" xfId="3601" xr:uid="{0BFAB818-5B45-4128-AB40-DAAED27A839E}"/>
    <cellStyle name="Comma 13 3 5 3 2" xfId="3602" xr:uid="{5357C184-67C8-4EFA-AB5A-DBC1D1E204CD}"/>
    <cellStyle name="Comma 13 3 5 4" xfId="3603" xr:uid="{D7465C2B-8A39-4705-883F-B829E181D7AD}"/>
    <cellStyle name="Comma 13 3 5 5" xfId="3604" xr:uid="{44AA8A7E-F198-4413-9635-6A541616A27E}"/>
    <cellStyle name="Comma 13 3 6" xfId="3605" xr:uid="{4590155C-7942-419D-AF43-B28E00BD1727}"/>
    <cellStyle name="Comma 13 3 6 2" xfId="3606" xr:uid="{C002C35A-4A61-4DC6-944A-F34E4314B336}"/>
    <cellStyle name="Comma 13 3 6 2 2" xfId="3607" xr:uid="{1C0E3296-FBBB-408B-AE35-5546763A5BD8}"/>
    <cellStyle name="Comma 13 3 6 2 2 2" xfId="3608" xr:uid="{A7CB50C7-3AB1-4337-BF08-A610A4260204}"/>
    <cellStyle name="Comma 13 3 6 2 3" xfId="3609" xr:uid="{964008E0-22EE-481D-9F5A-9C3543E7C000}"/>
    <cellStyle name="Comma 13 3 6 3" xfId="3610" xr:uid="{856B7FC1-326D-48E0-A1C5-919C53CCF00C}"/>
    <cellStyle name="Comma 13 3 6 3 2" xfId="3611" xr:uid="{4F2172C2-869D-40FA-8F9A-12504331320F}"/>
    <cellStyle name="Comma 13 3 6 4" xfId="3612" xr:uid="{6D9B34CD-77A7-403D-8ECD-AF5E9DCC0D2A}"/>
    <cellStyle name="Comma 13 3 6 5" xfId="3613" xr:uid="{43025DE8-A89D-42C2-A567-B9EB8DB19E5A}"/>
    <cellStyle name="Comma 13 3 7" xfId="3614" xr:uid="{CC4A312F-AAA1-4F23-8472-DE7145D2374B}"/>
    <cellStyle name="Comma 13 3 7 2" xfId="3615" xr:uid="{B5A7828C-7EF2-43A5-9A7D-E0265F2E25B5}"/>
    <cellStyle name="Comma 13 3 7 2 2" xfId="3616" xr:uid="{A203E7F3-B469-4757-A1CE-AECF4F2BAFF5}"/>
    <cellStyle name="Comma 13 3 7 3" xfId="3617" xr:uid="{57A33BA2-B5F3-4E78-9199-0733E7500962}"/>
    <cellStyle name="Comma 13 3 7 4" xfId="3618" xr:uid="{0DADC5E4-ABCA-456A-840C-E93B437436ED}"/>
    <cellStyle name="Comma 13 3 8" xfId="3619" xr:uid="{C33FDE77-359B-4E63-92CD-4F0538AFE91D}"/>
    <cellStyle name="Comma 13 3 8 2" xfId="3620" xr:uid="{D37D2804-6CE2-484C-A2D9-9EAFC782245A}"/>
    <cellStyle name="Comma 13 3 9" xfId="3621" xr:uid="{9C078B4C-F7AA-4941-B891-84B6C7F997AA}"/>
    <cellStyle name="Comma 13 3 9 2" xfId="3622" xr:uid="{57223E37-DC5E-4FD6-A466-E680A52A8EC1}"/>
    <cellStyle name="Comma 13 4" xfId="3623" xr:uid="{E358A6DF-057E-475A-9FC1-91E751CEE8CA}"/>
    <cellStyle name="Comma 13 4 2" xfId="3624" xr:uid="{BD60DDE3-8F8E-4B7E-A8F9-54DD2349A710}"/>
    <cellStyle name="Comma 13 4 2 2" xfId="3625" xr:uid="{6FC24774-31C0-4ACC-8761-30519BFCA39B}"/>
    <cellStyle name="Comma 13 4 2 2 2" xfId="3626" xr:uid="{E04AF2CB-FECE-4E83-9354-631EBF791AD7}"/>
    <cellStyle name="Comma 13 4 2 2 2 2" xfId="3627" xr:uid="{CC08CEB4-398B-49B6-AE49-6061E9A522F8}"/>
    <cellStyle name="Comma 13 4 2 2 2 2 2" xfId="3628" xr:uid="{62F9690D-8D05-46BA-99B0-5F3CF9CC7E2A}"/>
    <cellStyle name="Comma 13 4 2 2 2 3" xfId="3629" xr:uid="{AF2C2627-7F2B-46AE-82FF-B3CADCB762D4}"/>
    <cellStyle name="Comma 13 4 2 2 3" xfId="3630" xr:uid="{15E3693E-0AE1-416E-81E5-46979F89E237}"/>
    <cellStyle name="Comma 13 4 2 2 3 2" xfId="3631" xr:uid="{345BB792-08B6-4A1E-85DB-53EE10179A55}"/>
    <cellStyle name="Comma 13 4 2 2 4" xfId="3632" xr:uid="{BC85F9B4-06A5-4082-A278-ECBE31106097}"/>
    <cellStyle name="Comma 13 4 2 2 5" xfId="3633" xr:uid="{FB75951D-DD43-4A25-99FB-AB76AAA8198C}"/>
    <cellStyle name="Comma 13 4 2 3" xfId="3634" xr:uid="{B6C7A74C-6B15-470A-8914-1F99CD9DCAF4}"/>
    <cellStyle name="Comma 13 4 2 3 2" xfId="3635" xr:uid="{0C7D9900-C7A6-4482-B3D5-999E06A7D9BF}"/>
    <cellStyle name="Comma 13 4 2 3 2 2" xfId="3636" xr:uid="{C80DE751-C1DC-4507-8ABF-3E1B0859F345}"/>
    <cellStyle name="Comma 13 4 2 3 3" xfId="3637" xr:uid="{BC2D7536-6C6F-475C-8D0C-DE19453D7226}"/>
    <cellStyle name="Comma 13 4 2 4" xfId="3638" xr:uid="{4B7BA215-9AA6-4F9F-8962-B6245C3CE911}"/>
    <cellStyle name="Comma 13 4 2 4 2" xfId="3639" xr:uid="{84E1328D-2D85-44D8-B57C-D9CFCF1650CC}"/>
    <cellStyle name="Comma 13 4 2 5" xfId="3640" xr:uid="{E85A3D4F-BA11-472F-9C2D-8CC77441086B}"/>
    <cellStyle name="Comma 13 4 2 6" xfId="3641" xr:uid="{08788F5C-8A8F-4877-8D85-F83B138E397C}"/>
    <cellStyle name="Comma 13 4 3" xfId="3642" xr:uid="{7B871530-19F9-4189-B105-D53E3FDF782E}"/>
    <cellStyle name="Comma 13 4 3 2" xfId="3643" xr:uid="{22207C49-949D-4DF8-9B6F-FA37443EA281}"/>
    <cellStyle name="Comma 13 4 3 2 2" xfId="3644" xr:uid="{ABB7149E-6248-4293-AB34-E55E4A461897}"/>
    <cellStyle name="Comma 13 4 3 2 2 2" xfId="3645" xr:uid="{0D19A2AB-5A71-4677-AA61-C8601791D45D}"/>
    <cellStyle name="Comma 13 4 3 2 3" xfId="3646" xr:uid="{3E9177D0-D131-4CE2-A8F0-CCF24CA77A6F}"/>
    <cellStyle name="Comma 13 4 3 3" xfId="3647" xr:uid="{719B67CD-6CE5-45D6-8772-10693FEBC3A1}"/>
    <cellStyle name="Comma 13 4 3 3 2" xfId="3648" xr:uid="{40ACE0F0-0CC4-4DF7-9AFB-E762EF0E0476}"/>
    <cellStyle name="Comma 13 4 3 4" xfId="3649" xr:uid="{A765E94C-D3A8-4BF8-A4AB-13C10E20DDDC}"/>
    <cellStyle name="Comma 13 4 3 5" xfId="3650" xr:uid="{2133903A-7344-4C85-BB1F-16B2D02B6BF8}"/>
    <cellStyle name="Comma 13 4 4" xfId="3651" xr:uid="{BFE7F341-EFBB-4552-8C08-15E8C4792470}"/>
    <cellStyle name="Comma 13 4 4 2" xfId="3652" xr:uid="{01BE1171-BC49-4EF7-AFCA-2EC096791F8C}"/>
    <cellStyle name="Comma 13 4 4 2 2" xfId="3653" xr:uid="{C3CB8896-A7F7-477D-8CC6-4A975C8077D4}"/>
    <cellStyle name="Comma 13 4 4 2 2 2" xfId="3654" xr:uid="{6ECB9463-1CDB-4E29-A09B-450A2E40DC27}"/>
    <cellStyle name="Comma 13 4 4 2 3" xfId="3655" xr:uid="{254AD3EE-520A-4C57-B604-B4D105F09B99}"/>
    <cellStyle name="Comma 13 4 4 3" xfId="3656" xr:uid="{45F331BC-E1C9-41CC-B600-B79CF43492CD}"/>
    <cellStyle name="Comma 13 4 4 3 2" xfId="3657" xr:uid="{4F2A8EE2-2081-40E1-9779-51E691A278DF}"/>
    <cellStyle name="Comma 13 4 4 4" xfId="3658" xr:uid="{D6D9C303-3992-47FA-A722-3F988A466F74}"/>
    <cellStyle name="Comma 13 4 4 5" xfId="3659" xr:uid="{DB6E5DA4-E2BE-4712-A76E-DD3FA70C8492}"/>
    <cellStyle name="Comma 13 4 5" xfId="3660" xr:uid="{1382B628-2FE4-4A5C-B6AA-1B8DD7FC3E42}"/>
    <cellStyle name="Comma 13 4 5 2" xfId="3661" xr:uid="{93EF3A50-8A13-460C-8073-B597CBE75D93}"/>
    <cellStyle name="Comma 13 4 5 2 2" xfId="3662" xr:uid="{1157583B-4B1D-46BA-8CF6-2A386BB062A0}"/>
    <cellStyle name="Comma 13 4 5 3" xfId="3663" xr:uid="{46E7AAAE-640D-4DFB-A1D7-6125A9C022E2}"/>
    <cellStyle name="Comma 13 4 5 4" xfId="3664" xr:uid="{6FB1F3AC-82BE-4836-A02B-60AA00AC86F9}"/>
    <cellStyle name="Comma 13 4 6" xfId="3665" xr:uid="{86B60F3D-D381-4CD2-A919-D150FFA6AFEB}"/>
    <cellStyle name="Comma 13 4 6 2" xfId="3666" xr:uid="{8AD35F7C-31EA-429E-9DC0-6FA3A7423A42}"/>
    <cellStyle name="Comma 13 4 7" xfId="3667" xr:uid="{EC57E1F5-8453-4594-B923-C62246A888A6}"/>
    <cellStyle name="Comma 13 4 7 2" xfId="3668" xr:uid="{5F40B960-474F-4FDC-A5E4-112D53C32958}"/>
    <cellStyle name="Comma 13 4 8" xfId="3669" xr:uid="{82445AB1-F76E-4547-80DF-A7060D9E6492}"/>
    <cellStyle name="Comma 13 5" xfId="3670" xr:uid="{F4454892-E4B3-4779-8B68-70CA1EFFEAA0}"/>
    <cellStyle name="Comma 13 5 2" xfId="3671" xr:uid="{DC06EFC0-BD69-4DCB-A2A4-05BBF98297A0}"/>
    <cellStyle name="Comma 13 5 2 2" xfId="3672" xr:uid="{C276074C-BCE9-4D03-9F23-339AADAFD236}"/>
    <cellStyle name="Comma 13 5 2 2 2" xfId="3673" xr:uid="{B342F49A-5609-4709-9486-871518D8231F}"/>
    <cellStyle name="Comma 13 5 2 2 2 2" xfId="3674" xr:uid="{0B43137A-CDC7-44A7-B947-0E565ED8BD0E}"/>
    <cellStyle name="Comma 13 5 2 2 2 2 2" xfId="3675" xr:uid="{7EB935FF-CFF3-43DB-850C-66F78F607DE2}"/>
    <cellStyle name="Comma 13 5 2 2 2 3" xfId="3676" xr:uid="{5761D7C1-1EC6-4994-9897-077A34124F7F}"/>
    <cellStyle name="Comma 13 5 2 2 3" xfId="3677" xr:uid="{31C2EDDB-75B5-44C8-BE3E-881ABB392C66}"/>
    <cellStyle name="Comma 13 5 2 2 3 2" xfId="3678" xr:uid="{0F39DDE8-21F9-45C2-96AC-D2EDC0D2ADF5}"/>
    <cellStyle name="Comma 13 5 2 2 4" xfId="3679" xr:uid="{43924D49-9003-468E-8AEC-B47A9AEADA00}"/>
    <cellStyle name="Comma 13 5 2 2 5" xfId="3680" xr:uid="{1BFA24F4-1F67-4C5F-8377-7645104742A3}"/>
    <cellStyle name="Comma 13 5 2 3" xfId="3681" xr:uid="{D1C6D01B-A9BC-4718-B159-49AF75E0A972}"/>
    <cellStyle name="Comma 13 5 2 3 2" xfId="3682" xr:uid="{67CE75C1-3320-46A0-9851-0DE40EFE9F7A}"/>
    <cellStyle name="Comma 13 5 2 3 2 2" xfId="3683" xr:uid="{5C39EB5C-1C3B-4771-9600-385E3FB736E9}"/>
    <cellStyle name="Comma 13 5 2 3 3" xfId="3684" xr:uid="{5749B093-2660-4901-B397-2F4C43B758C1}"/>
    <cellStyle name="Comma 13 5 2 4" xfId="3685" xr:uid="{294DADFF-7457-43D1-9CBE-CF1EB7D061E3}"/>
    <cellStyle name="Comma 13 5 2 4 2" xfId="3686" xr:uid="{DF11E570-0A64-4127-BB45-742782476169}"/>
    <cellStyle name="Comma 13 5 2 5" xfId="3687" xr:uid="{7AA6D9AC-98AB-4F81-AEB4-7F281B24B5FE}"/>
    <cellStyle name="Comma 13 5 2 6" xfId="3688" xr:uid="{053D04D1-F5C3-4704-BCBA-50F7AB60519D}"/>
    <cellStyle name="Comma 13 5 3" xfId="3689" xr:uid="{A90CC6E7-6DBA-465C-85BD-DCC0F36ABF0A}"/>
    <cellStyle name="Comma 13 5 3 2" xfId="3690" xr:uid="{083AD2AC-EE05-42F9-B481-7EA361231503}"/>
    <cellStyle name="Comma 13 5 3 2 2" xfId="3691" xr:uid="{AB825445-44CE-43DC-AB82-AB4AD9B4D2E1}"/>
    <cellStyle name="Comma 13 5 3 2 2 2" xfId="3692" xr:uid="{637B857C-1B8B-499C-8868-BDEF20FC3BAB}"/>
    <cellStyle name="Comma 13 5 3 2 3" xfId="3693" xr:uid="{56743C06-37B7-4741-A1E4-5BF05D0CE8B1}"/>
    <cellStyle name="Comma 13 5 3 3" xfId="3694" xr:uid="{434C5372-3C4E-40A5-BED7-7F47B9088B3D}"/>
    <cellStyle name="Comma 13 5 3 3 2" xfId="3695" xr:uid="{5917794C-C7DB-4DFD-AD5D-7D5A5A26F47B}"/>
    <cellStyle name="Comma 13 5 3 4" xfId="3696" xr:uid="{5771C7F2-B152-4DA2-8E8B-6BEB946CC5D6}"/>
    <cellStyle name="Comma 13 5 3 5" xfId="3697" xr:uid="{1C4A4BFE-2B2E-44BB-81D8-BFB0E7C1B9D7}"/>
    <cellStyle name="Comma 13 5 4" xfId="3698" xr:uid="{81A0FF0B-C6BE-4E39-8ACF-CB9B550AD0D0}"/>
    <cellStyle name="Comma 13 5 4 2" xfId="3699" xr:uid="{BE971984-C8B8-4421-A4D8-EB293FB03710}"/>
    <cellStyle name="Comma 13 5 4 2 2" xfId="3700" xr:uid="{489218B9-ECDE-42B2-8B3E-1661D9F8D99C}"/>
    <cellStyle name="Comma 13 5 4 3" xfId="3701" xr:uid="{C93FE3F7-AD15-48DF-9E58-8FB8A7D3717C}"/>
    <cellStyle name="Comma 13 5 4 4" xfId="3702" xr:uid="{61E86CC7-6063-48AE-BEEA-BD8EE0AEB06C}"/>
    <cellStyle name="Comma 13 5 5" xfId="3703" xr:uid="{290EE202-1EC0-4CF8-9518-B2C0877DA2B4}"/>
    <cellStyle name="Comma 13 5 5 2" xfId="3704" xr:uid="{1D88C060-E6AB-47C7-8F57-E04AEDCBB224}"/>
    <cellStyle name="Comma 13 5 6" xfId="3705" xr:uid="{DA6FD763-90B9-4796-BA36-51289B6ACD28}"/>
    <cellStyle name="Comma 13 5 6 2" xfId="3706" xr:uid="{B0F656A4-90D8-4EF8-8C86-C921B8B4F716}"/>
    <cellStyle name="Comma 13 5 7" xfId="3707" xr:uid="{D5A792E7-4BFF-456C-83E8-07C8675CC66B}"/>
    <cellStyle name="Comma 13 6" xfId="3708" xr:uid="{2322E540-051E-4F88-BF68-7455FFDCEF24}"/>
    <cellStyle name="Comma 13 6 2" xfId="3709" xr:uid="{13D1BC90-D69B-421D-B66D-DE2D6519743C}"/>
    <cellStyle name="Comma 13 6 2 2" xfId="3710" xr:uid="{CECE1039-C85F-42A6-9156-BB60798DDF19}"/>
    <cellStyle name="Comma 13 6 2 2 2" xfId="3711" xr:uid="{E98440A1-E6ED-4032-979F-A497F43934EF}"/>
    <cellStyle name="Comma 13 6 2 2 2 2" xfId="3712" xr:uid="{A232FBFB-0B5F-4491-BE42-505AD125A5EB}"/>
    <cellStyle name="Comma 13 6 2 2 2 2 2" xfId="3713" xr:uid="{DC3882F5-1135-42F8-81BC-4A5C36F796C4}"/>
    <cellStyle name="Comma 13 6 2 2 2 3" xfId="3714" xr:uid="{3C8DCF3D-BE47-4BEB-88EB-B107B7B03006}"/>
    <cellStyle name="Comma 13 6 2 2 3" xfId="3715" xr:uid="{966257EF-3F12-427C-8D81-720F892E28C8}"/>
    <cellStyle name="Comma 13 6 2 2 3 2" xfId="3716" xr:uid="{FA83981B-6177-442F-B44F-250A2CEF2CE6}"/>
    <cellStyle name="Comma 13 6 2 2 4" xfId="3717" xr:uid="{4165D600-881E-4889-A517-202AD7B4B117}"/>
    <cellStyle name="Comma 13 6 2 2 5" xfId="3718" xr:uid="{E7E80F06-FD6D-44F8-9089-DE165948D0F5}"/>
    <cellStyle name="Comma 13 6 2 3" xfId="3719" xr:uid="{158C568A-CA08-4F7C-A2E6-AE7E63F7D97A}"/>
    <cellStyle name="Comma 13 6 2 3 2" xfId="3720" xr:uid="{5FA43CB6-6117-4EB2-B8F5-2F3B863784A1}"/>
    <cellStyle name="Comma 13 6 2 3 2 2" xfId="3721" xr:uid="{0A8E9F37-E4B5-470A-8F7B-D1609D401CEE}"/>
    <cellStyle name="Comma 13 6 2 3 3" xfId="3722" xr:uid="{3CAA8921-3EB9-4391-9888-6EAEF757F7AB}"/>
    <cellStyle name="Comma 13 6 2 4" xfId="3723" xr:uid="{38A3C1A9-91D1-4D5F-B0D2-7513C49DE45B}"/>
    <cellStyle name="Comma 13 6 2 4 2" xfId="3724" xr:uid="{0A3F2A78-5AD4-4F5E-8980-D88703AAA2E2}"/>
    <cellStyle name="Comma 13 6 2 5" xfId="3725" xr:uid="{968CB21E-7AE1-4417-887E-60930C720E4C}"/>
    <cellStyle name="Comma 13 6 2 6" xfId="3726" xr:uid="{11212B55-C97A-49B4-ADD1-33A6DF8DD8E0}"/>
    <cellStyle name="Comma 13 6 3" xfId="3727" xr:uid="{1E7AEA70-9759-4FA6-BCC9-DB5B7889BB14}"/>
    <cellStyle name="Comma 13 6 3 2" xfId="3728" xr:uid="{0D616B82-EEFE-4786-B20D-B0F10DF8B618}"/>
    <cellStyle name="Comma 13 6 3 2 2" xfId="3729" xr:uid="{1A95EE3B-2CA8-46CF-9F79-EB0379A0AF97}"/>
    <cellStyle name="Comma 13 6 3 2 2 2" xfId="3730" xr:uid="{4641A6AB-F1B5-4014-A65D-98396C71A674}"/>
    <cellStyle name="Comma 13 6 3 2 3" xfId="3731" xr:uid="{27FB0084-700A-402F-AEF9-AF4F2C3C361C}"/>
    <cellStyle name="Comma 13 6 3 3" xfId="3732" xr:uid="{5F3EE41A-6D4D-4BF4-BC88-36E039DFA8BB}"/>
    <cellStyle name="Comma 13 6 3 3 2" xfId="3733" xr:uid="{98DEBB85-EA31-444E-813A-1F9A791F9AB1}"/>
    <cellStyle name="Comma 13 6 3 4" xfId="3734" xr:uid="{A2CC1E8D-9AD6-4900-A2A3-CE273701FF9C}"/>
    <cellStyle name="Comma 13 6 3 5" xfId="3735" xr:uid="{DD7E5368-CA14-4531-9B41-DD37BA35AB4F}"/>
    <cellStyle name="Comma 13 6 4" xfId="3736" xr:uid="{5B00C4D7-8184-4412-8FC9-D722D4A2518A}"/>
    <cellStyle name="Comma 13 6 4 2" xfId="3737" xr:uid="{EDA1F8D5-ACDA-420F-8511-4D0B43CBA1DC}"/>
    <cellStyle name="Comma 13 6 4 2 2" xfId="3738" xr:uid="{8748EE2E-EB21-4806-ACE5-40A8134658C5}"/>
    <cellStyle name="Comma 13 6 4 3" xfId="3739" xr:uid="{5F9D7FFC-8DCE-4570-8428-6BAC0F5CEF8C}"/>
    <cellStyle name="Comma 13 6 4 4" xfId="3740" xr:uid="{1773A987-FB36-423B-9C6D-7B134191F426}"/>
    <cellStyle name="Comma 13 6 5" xfId="3741" xr:uid="{2D1A16F2-CC16-45AA-84B1-BE763AC731BA}"/>
    <cellStyle name="Comma 13 6 5 2" xfId="3742" xr:uid="{68F3D882-4F2F-4B5C-8C89-56A4CB7FEF1E}"/>
    <cellStyle name="Comma 13 6 6" xfId="3743" xr:uid="{94EE2837-7A39-4E05-A6BB-E865AA68264E}"/>
    <cellStyle name="Comma 13 6 6 2" xfId="3744" xr:uid="{1B33916A-4341-4F44-878D-7030E91E3597}"/>
    <cellStyle name="Comma 13 6 7" xfId="3745" xr:uid="{5A023188-0852-443C-9D80-07B872666DB8}"/>
    <cellStyle name="Comma 13 7" xfId="3746" xr:uid="{EA5F0DD0-5784-4AAC-BF3B-4EDB3E7D8B53}"/>
    <cellStyle name="Comma 13 7 2" xfId="3747" xr:uid="{223612DC-51D6-4F1A-AE8E-D01B3500C9A7}"/>
    <cellStyle name="Comma 13 7 2 2" xfId="3748" xr:uid="{017974BB-4E46-443F-AB5F-FF863A40C6A9}"/>
    <cellStyle name="Comma 13 7 2 2 2" xfId="3749" xr:uid="{8C97D8DA-C9FC-4D56-9B9C-970DA90A9971}"/>
    <cellStyle name="Comma 13 7 2 2 2 2" xfId="3750" xr:uid="{9DDAB049-5FF6-44DF-AE10-9A67604F5662}"/>
    <cellStyle name="Comma 13 7 2 2 3" xfId="3751" xr:uid="{07B621C4-F7B7-4346-83C6-160059572FB7}"/>
    <cellStyle name="Comma 13 7 2 3" xfId="3752" xr:uid="{418F97AB-93D0-4372-AB7B-4069B2CFACAA}"/>
    <cellStyle name="Comma 13 7 2 3 2" xfId="3753" xr:uid="{A395B7F1-6164-42C7-89FA-7616AE000A0A}"/>
    <cellStyle name="Comma 13 7 2 4" xfId="3754" xr:uid="{941F1887-0BE9-4544-93C9-340BED8CE840}"/>
    <cellStyle name="Comma 13 7 2 5" xfId="3755" xr:uid="{01C1305E-DDEF-4B8A-9039-050E437F2D51}"/>
    <cellStyle name="Comma 13 7 3" xfId="3756" xr:uid="{B314A762-5BE7-4718-91EC-0DAB7B3A49AC}"/>
    <cellStyle name="Comma 13 7 3 2" xfId="3757" xr:uid="{B9255B62-6E0D-4BC5-9420-E57649318DB8}"/>
    <cellStyle name="Comma 13 7 3 2 2" xfId="3758" xr:uid="{9CBEEE88-A673-4B20-BD32-EA8A2C8F17CE}"/>
    <cellStyle name="Comma 13 7 3 3" xfId="3759" xr:uid="{2B9FF7DD-8D8D-439B-B19C-1B2544640137}"/>
    <cellStyle name="Comma 13 7 4" xfId="3760" xr:uid="{CFC89E7C-1FA7-4F93-BE21-1B8AF8F116CE}"/>
    <cellStyle name="Comma 13 7 4 2" xfId="3761" xr:uid="{E7166390-2E3A-40A5-AA86-DFEC9944F75B}"/>
    <cellStyle name="Comma 13 7 5" xfId="3762" xr:uid="{5FD1B32E-149C-4959-9DA8-DDC59B0FDF97}"/>
    <cellStyle name="Comma 13 7 6" xfId="3763" xr:uid="{B0784923-6F3D-45D9-B1C8-5CFEF1E4A657}"/>
    <cellStyle name="Comma 13 8" xfId="3764" xr:uid="{36661653-803B-4350-8D92-65FB4CB1F8B5}"/>
    <cellStyle name="Comma 13 8 2" xfId="3765" xr:uid="{F716A98D-DAEC-43EA-B1C8-974ADF46822B}"/>
    <cellStyle name="Comma 13 8 2 2" xfId="3766" xr:uid="{A9962EAC-6DDB-4E70-B90F-CA8A8B47A5A6}"/>
    <cellStyle name="Comma 13 8 2 2 2" xfId="3767" xr:uid="{84F137DF-B42E-423E-837E-12302FB2B69E}"/>
    <cellStyle name="Comma 13 8 2 3" xfId="3768" xr:uid="{31372320-3C60-46FD-B597-C74AD9058A03}"/>
    <cellStyle name="Comma 13 8 3" xfId="3769" xr:uid="{3E3697B7-71A2-45E7-A163-67B51311FF27}"/>
    <cellStyle name="Comma 13 8 3 2" xfId="3770" xr:uid="{5019B463-DF6B-4BF8-ABD2-1F08954F369C}"/>
    <cellStyle name="Comma 13 8 4" xfId="3771" xr:uid="{D9ACEB53-3CD7-41AA-A07C-E3DD21A57DC8}"/>
    <cellStyle name="Comma 13 8 5" xfId="3772" xr:uid="{DAD206F3-7189-4BEE-A3A9-A7BDFCCBC398}"/>
    <cellStyle name="Comma 13 9" xfId="3773" xr:uid="{8F392C4C-7BBD-440F-9409-81184290455F}"/>
    <cellStyle name="Comma 13 9 2" xfId="3774" xr:uid="{B6EAC5A1-C00D-4E30-953D-D324301CA860}"/>
    <cellStyle name="Comma 13 9 2 2" xfId="3775" xr:uid="{9848E95E-08C9-4E3E-AE23-04BA9C0D95A0}"/>
    <cellStyle name="Comma 13 9 2 2 2" xfId="3776" xr:uid="{48CA8E4B-1D94-4BF6-8FBC-26C233CFF517}"/>
    <cellStyle name="Comma 13 9 2 3" xfId="3777" xr:uid="{FB0068E5-79E3-446C-8035-8ACBD9CA20FA}"/>
    <cellStyle name="Comma 13 9 3" xfId="3778" xr:uid="{23A9C8B1-163E-4FA8-A2B4-C50DD0B008E3}"/>
    <cellStyle name="Comma 13 9 3 2" xfId="3779" xr:uid="{2B0BBE19-55B8-4E6F-AB2B-12D721675A87}"/>
    <cellStyle name="Comma 13 9 4" xfId="3780" xr:uid="{8BF1C1C3-5608-4BC7-AE9D-A022F971E25B}"/>
    <cellStyle name="Comma 13 9 5" xfId="3781" xr:uid="{0C47C948-5F1E-4B5B-98F1-891B4DE38608}"/>
    <cellStyle name="Comma 130" xfId="3782" xr:uid="{20347EAC-7975-4E60-9B96-B65DF68C58D2}"/>
    <cellStyle name="Comma 130 2" xfId="3783" xr:uid="{9020BBE7-F250-45D7-A0E2-748E3315BB83}"/>
    <cellStyle name="Comma 130 2 2" xfId="3784" xr:uid="{B6419050-7A59-4ADF-A1BB-12B38286FCB8}"/>
    <cellStyle name="Comma 130 3" xfId="3785" xr:uid="{C737CE03-CCBB-4A62-99DF-9C98F7953621}"/>
    <cellStyle name="Comma 131" xfId="3786" xr:uid="{0E9B1F2A-99CA-47A8-8321-FF8DB9F2E2E5}"/>
    <cellStyle name="Comma 131 2" xfId="3787" xr:uid="{79C439FA-70A5-4E81-9E7F-8333E987BE23}"/>
    <cellStyle name="Comma 131 2 2" xfId="3788" xr:uid="{C29C8F27-57F5-44DB-A78C-6921E924BDDF}"/>
    <cellStyle name="Comma 131 3" xfId="3789" xr:uid="{6B62FF72-4F61-4F32-BE87-7F7808DF4168}"/>
    <cellStyle name="Comma 132" xfId="3790" xr:uid="{F76C5915-1134-43BB-896E-572DF9C49D49}"/>
    <cellStyle name="Comma 132 2" xfId="3791" xr:uid="{76236463-85C7-4160-92A8-5F0E0A1ED471}"/>
    <cellStyle name="Comma 132 2 2" xfId="3792" xr:uid="{7CD400A0-9C8F-4679-840D-3C46279B2456}"/>
    <cellStyle name="Comma 132 3" xfId="3793" xr:uid="{957FF627-7023-4B3F-813F-82A4A27CAC6B}"/>
    <cellStyle name="Comma 133" xfId="3794" xr:uid="{7A098269-F054-40FC-999D-885783CFC018}"/>
    <cellStyle name="Comma 133 2" xfId="3795" xr:uid="{D058C93A-ECF6-47E2-A136-E8B514A0CF9C}"/>
    <cellStyle name="Comma 133 2 2" xfId="3796" xr:uid="{B6667B8E-9411-4015-A244-135DA7ACB8A3}"/>
    <cellStyle name="Comma 133 3" xfId="3797" xr:uid="{50AB61FC-EB54-4DBE-B9D5-E3E9EFBF5EEF}"/>
    <cellStyle name="Comma 134" xfId="3798" xr:uid="{C75CFDD3-BECC-4A66-9B70-D27DDF77C535}"/>
    <cellStyle name="Comma 134 2" xfId="3799" xr:uid="{39D97131-E6C5-4B39-BEB0-590C94B1003B}"/>
    <cellStyle name="Comma 134 2 2" xfId="3800" xr:uid="{4752AC2A-E865-4327-82A5-5AFF17946334}"/>
    <cellStyle name="Comma 134 3" xfId="3801" xr:uid="{5BF0959F-0561-4784-8EEA-25E24F34E10A}"/>
    <cellStyle name="Comma 135" xfId="3802" xr:uid="{408ECA07-0687-4443-9C65-B8FB81E187CB}"/>
    <cellStyle name="Comma 135 2" xfId="3803" xr:uid="{59247986-8C11-4E90-956C-1D9E6E802BFD}"/>
    <cellStyle name="Comma 135 2 2" xfId="3804" xr:uid="{627F55FA-F277-4AD7-BFFA-A4E8EDB941D8}"/>
    <cellStyle name="Comma 135 3" xfId="3805" xr:uid="{6C0D75D0-C703-4BCE-B22D-E2B0383DF151}"/>
    <cellStyle name="Comma 136" xfId="3806" xr:uid="{5AE9CA04-C819-445F-95E8-52F35ABCE5E4}"/>
    <cellStyle name="Comma 136 2" xfId="3807" xr:uid="{06F72B07-8536-4DB7-A88B-7D8513A27944}"/>
    <cellStyle name="Comma 136 2 2" xfId="3808" xr:uid="{08B424FE-7F1F-4650-97F0-2E3F04C0DFBB}"/>
    <cellStyle name="Comma 136 3" xfId="3809" xr:uid="{F97C227B-3EAB-4648-B68B-DD30BE258AB3}"/>
    <cellStyle name="Comma 137" xfId="3810" xr:uid="{4B8835D4-FA3D-4772-BE1C-1D6CF2E05037}"/>
    <cellStyle name="Comma 137 2" xfId="3811" xr:uid="{8AFBA919-85AB-40FD-B4E1-91F106DA634D}"/>
    <cellStyle name="Comma 137 2 2" xfId="3812" xr:uid="{541AFB31-0141-467A-A187-3E5981C08E5D}"/>
    <cellStyle name="Comma 137 3" xfId="3813" xr:uid="{2F465D4D-4C41-46E8-BF99-FD2105FC0879}"/>
    <cellStyle name="Comma 138" xfId="3814" xr:uid="{9053C639-7EB4-4F38-BDF3-AFEC00FEAC56}"/>
    <cellStyle name="Comma 138 2" xfId="3815" xr:uid="{2737B75A-EA54-4E8C-A5EB-83F53E70D3E7}"/>
    <cellStyle name="Comma 138 2 2" xfId="3816" xr:uid="{BD2B3F78-E309-4D02-B2BD-0B35D2E0710B}"/>
    <cellStyle name="Comma 138 3" xfId="3817" xr:uid="{36AE56FA-FBA6-40F3-A35E-C8B27EA2DB74}"/>
    <cellStyle name="Comma 139" xfId="3818" xr:uid="{C98AC5E0-7629-4FD3-8F46-E17A7A4AFAF1}"/>
    <cellStyle name="Comma 139 2" xfId="3819" xr:uid="{2C8DE059-21B4-405E-A5E3-7FA08D6FFE39}"/>
    <cellStyle name="Comma 139 2 2" xfId="3820" xr:uid="{5D5FD38B-1E2E-4A6C-979D-4D3B363E203F}"/>
    <cellStyle name="Comma 139 3" xfId="3821" xr:uid="{C5EE9476-3E23-4324-AE26-4844A6E487E7}"/>
    <cellStyle name="Comma 14" xfId="553" xr:uid="{666EE184-3488-4C59-83E1-AA1E610AF4AB}"/>
    <cellStyle name="Comma 14 10" xfId="3822" xr:uid="{6AC66FD9-C3EB-4DED-B5CD-79CDEE80D017}"/>
    <cellStyle name="Comma 14 10 2" xfId="3823" xr:uid="{120A8D0C-1A5C-4A99-B809-41E2C4D9706D}"/>
    <cellStyle name="Comma 14 10 2 2" xfId="3824" xr:uid="{0C761A94-AA8F-4986-AB9E-08B2EE03C9C6}"/>
    <cellStyle name="Comma 14 10 3" xfId="3825" xr:uid="{BF99D842-AA4E-4E05-8E06-A3674F7B0872}"/>
    <cellStyle name="Comma 14 10 4" xfId="3826" xr:uid="{5968CFBA-10A4-4948-98CC-4521ED91CF8F}"/>
    <cellStyle name="Comma 14 11" xfId="3827" xr:uid="{31B19A86-4F70-403A-90EC-F80F96C065F4}"/>
    <cellStyle name="Comma 14 11 2" xfId="3828" xr:uid="{97F96D5A-8003-473A-B5AF-341BAF429568}"/>
    <cellStyle name="Comma 14 12" xfId="3829" xr:uid="{7E2762EF-C996-4044-ABC7-AAC5EC71AC87}"/>
    <cellStyle name="Comma 14 13" xfId="3830" xr:uid="{50859B7B-2E6B-484C-809D-2A9E526CED50}"/>
    <cellStyle name="Comma 14 13 2" xfId="3831" xr:uid="{7643D4DE-4A67-4214-B64F-6F69B1D8BFEF}"/>
    <cellStyle name="Comma 14 14" xfId="3832" xr:uid="{2EF5CBF6-A936-4798-8929-4D3EC0A72901}"/>
    <cellStyle name="Comma 14 2" xfId="554" xr:uid="{953F13D6-64F8-423C-8CB5-057DE6F03405}"/>
    <cellStyle name="Comma 14 2 10" xfId="3833" xr:uid="{C46F103E-B603-47C6-9D8D-76EBA85B5B00}"/>
    <cellStyle name="Comma 14 2 11" xfId="3834" xr:uid="{262DA062-5EDD-4AEC-BE72-1BCDB3CA4CB4}"/>
    <cellStyle name="Comma 14 2 11 2" xfId="3835" xr:uid="{D5DDE1F0-1BA6-4273-847E-B3D02F24173A}"/>
    <cellStyle name="Comma 14 2 12" xfId="3836" xr:uid="{9914137F-CEA8-4786-8D34-036CEEB68A44}"/>
    <cellStyle name="Comma 14 2 2" xfId="3837" xr:uid="{59326EEA-A787-490E-9BC9-FE03F636352C}"/>
    <cellStyle name="Comma 14 2 2 10" xfId="3838" xr:uid="{8B810279-4B75-43FC-AE46-F39D5ED9F0DA}"/>
    <cellStyle name="Comma 14 2 2 2" xfId="3839" xr:uid="{7AE96BBC-ACCF-4AB8-ADEC-E85CE36175F3}"/>
    <cellStyle name="Comma 14 2 2 2 2" xfId="3840" xr:uid="{A594C1BE-9192-473F-AD8F-671CFE97B1D9}"/>
    <cellStyle name="Comma 14 2 2 2 2 2" xfId="3841" xr:uid="{198E5B8A-2BDC-47C6-8F01-D59A8A286AE0}"/>
    <cellStyle name="Comma 14 2 2 2 2 2 2" xfId="3842" xr:uid="{2EA3FE3F-0F32-416F-BC86-878CB905EE2D}"/>
    <cellStyle name="Comma 14 2 2 2 2 2 2 2" xfId="3843" xr:uid="{A6322622-F523-48ED-8A8E-BF75D12DEAF4}"/>
    <cellStyle name="Comma 14 2 2 2 2 2 2 2 2" xfId="3844" xr:uid="{AC994EB5-C30B-49C0-AE29-D3FC251A3532}"/>
    <cellStyle name="Comma 14 2 2 2 2 2 2 3" xfId="3845" xr:uid="{71920B85-819D-4C37-8743-FD05957AEA1B}"/>
    <cellStyle name="Comma 14 2 2 2 2 2 3" xfId="3846" xr:uid="{B93BEE7E-C640-4E20-A58A-BF21E764A3B3}"/>
    <cellStyle name="Comma 14 2 2 2 2 2 3 2" xfId="3847" xr:uid="{0E9A41B1-4F4D-46DB-A2A2-4C0302C454FF}"/>
    <cellStyle name="Comma 14 2 2 2 2 2 4" xfId="3848" xr:uid="{21206996-087C-49D6-85F0-714E055126AF}"/>
    <cellStyle name="Comma 14 2 2 2 2 2 5" xfId="3849" xr:uid="{EE875397-5BC2-4494-9648-9D6D590E3619}"/>
    <cellStyle name="Comma 14 2 2 2 2 3" xfId="3850" xr:uid="{C3184972-AEBA-49E4-BF7F-B548746FD4E7}"/>
    <cellStyle name="Comma 14 2 2 2 2 3 2" xfId="3851" xr:uid="{A3272164-0A5F-421F-8DEA-D1F3CD04A9B5}"/>
    <cellStyle name="Comma 14 2 2 2 2 3 2 2" xfId="3852" xr:uid="{29BD90DA-EDCF-46DA-9CED-D216451B9954}"/>
    <cellStyle name="Comma 14 2 2 2 2 3 3" xfId="3853" xr:uid="{5D5F20F9-3283-4BC2-BE4D-115385AE75C0}"/>
    <cellStyle name="Comma 14 2 2 2 2 4" xfId="3854" xr:uid="{F1DF44D4-BD81-4D42-9E0A-07B9A7526F7F}"/>
    <cellStyle name="Comma 14 2 2 2 2 4 2" xfId="3855" xr:uid="{CFF904C9-AE57-439E-9FA5-5877DD7BA1DC}"/>
    <cellStyle name="Comma 14 2 2 2 2 5" xfId="3856" xr:uid="{E400560B-4903-4236-8664-DD55A3D7B3EF}"/>
    <cellStyle name="Comma 14 2 2 2 2 6" xfId="3857" xr:uid="{0316A8F5-7B44-47A4-88B4-931654386F67}"/>
    <cellStyle name="Comma 14 2 2 2 3" xfId="3858" xr:uid="{E8156D56-5F26-4979-9A46-93A4C9CFAD26}"/>
    <cellStyle name="Comma 14 2 2 2 3 2" xfId="3859" xr:uid="{51842F8D-1D32-4F26-B135-4C045FA04AF9}"/>
    <cellStyle name="Comma 14 2 2 2 3 2 2" xfId="3860" xr:uid="{AD3A61A0-62E3-4807-9F63-D2D930D9BCFF}"/>
    <cellStyle name="Comma 14 2 2 2 3 2 2 2" xfId="3861" xr:uid="{C1CC0D55-630B-4F0E-889B-D855C773234E}"/>
    <cellStyle name="Comma 14 2 2 2 3 2 3" xfId="3862" xr:uid="{71F2774B-9FFC-42EA-9DB2-23EDD6526077}"/>
    <cellStyle name="Comma 14 2 2 2 3 3" xfId="3863" xr:uid="{040BA46B-ED28-4362-A283-AA3ADBDD3976}"/>
    <cellStyle name="Comma 14 2 2 2 3 3 2" xfId="3864" xr:uid="{C5CCBCA5-3AEE-4105-B2CF-762A2B200DF5}"/>
    <cellStyle name="Comma 14 2 2 2 3 4" xfId="3865" xr:uid="{9346DE19-0CDE-4A95-BEAC-16078BBF4DAF}"/>
    <cellStyle name="Comma 14 2 2 2 3 5" xfId="3866" xr:uid="{6913F871-FA00-4F0C-86EB-5DBAC3910B3B}"/>
    <cellStyle name="Comma 14 2 2 2 4" xfId="3867" xr:uid="{118EF4F2-BA24-4591-A05D-5248200BFDFF}"/>
    <cellStyle name="Comma 14 2 2 2 4 2" xfId="3868" xr:uid="{2A54BBA1-4839-4757-9E4A-38CA265A2FCC}"/>
    <cellStyle name="Comma 14 2 2 2 4 2 2" xfId="3869" xr:uid="{3080D3EA-6CC1-47C8-8E59-D24F8C4F1229}"/>
    <cellStyle name="Comma 14 2 2 2 4 3" xfId="3870" xr:uid="{6F6E53E2-8AC7-41DA-BE5B-07AFC89B576B}"/>
    <cellStyle name="Comma 14 2 2 2 4 4" xfId="3871" xr:uid="{74861C69-1B69-4EA0-AA9D-399644FF12B5}"/>
    <cellStyle name="Comma 14 2 2 2 5" xfId="3872" xr:uid="{4E113CD9-30E1-4AB9-B96D-0A58C0E6C903}"/>
    <cellStyle name="Comma 14 2 2 2 5 2" xfId="3873" xr:uid="{B16C576E-C1DC-4A34-ADB1-5D23EB9E0D47}"/>
    <cellStyle name="Comma 14 2 2 2 6" xfId="3874" xr:uid="{4F147560-15CA-49CF-95EC-C2CB5ECE9E69}"/>
    <cellStyle name="Comma 14 2 2 2 6 2" xfId="3875" xr:uid="{C5DB5900-2D15-4C96-BBFC-5BA925DB36D9}"/>
    <cellStyle name="Comma 14 2 2 2 7" xfId="3876" xr:uid="{2A1080B2-EE1B-4F63-9619-FE88A79D73BB}"/>
    <cellStyle name="Comma 14 2 2 3" xfId="3877" xr:uid="{D99ADF1D-6A43-4C49-AC4C-B311A9B3FD63}"/>
    <cellStyle name="Comma 14 2 2 3 2" xfId="3878" xr:uid="{E7339A7D-2A7E-44B8-AD55-9E30E0B0CB74}"/>
    <cellStyle name="Comma 14 2 2 3 2 2" xfId="3879" xr:uid="{FE5ED69F-E9F7-4B29-8CCE-2390BCB97D73}"/>
    <cellStyle name="Comma 14 2 2 3 2 2 2" xfId="3880" xr:uid="{ADA6DCBF-079F-41D4-8318-719BBBF48363}"/>
    <cellStyle name="Comma 14 2 2 3 2 2 2 2" xfId="3881" xr:uid="{549F4FDD-C3D4-452F-BDD1-C70D343B5E03}"/>
    <cellStyle name="Comma 14 2 2 3 2 2 2 2 2" xfId="3882" xr:uid="{D667679E-CE67-4972-9640-DA0DD47330AD}"/>
    <cellStyle name="Comma 14 2 2 3 2 2 2 3" xfId="3883" xr:uid="{785535E8-DD77-4076-9098-C3E11FD4C4BF}"/>
    <cellStyle name="Comma 14 2 2 3 2 2 3" xfId="3884" xr:uid="{1743AFED-F1FE-45FC-AEF8-39CAF4AD9F09}"/>
    <cellStyle name="Comma 14 2 2 3 2 2 3 2" xfId="3885" xr:uid="{1D7C6558-3F75-4B05-9D87-CDBB934EE221}"/>
    <cellStyle name="Comma 14 2 2 3 2 2 4" xfId="3886" xr:uid="{B26B4F61-9D54-441C-8589-6D8D95F929C1}"/>
    <cellStyle name="Comma 14 2 2 3 2 2 5" xfId="3887" xr:uid="{A12FBBCD-5769-4142-99BC-D1D99D3DFA2D}"/>
    <cellStyle name="Comma 14 2 2 3 2 3" xfId="3888" xr:uid="{B72D9476-9C97-473E-A707-B3A23E7805E2}"/>
    <cellStyle name="Comma 14 2 2 3 2 3 2" xfId="3889" xr:uid="{81656213-7589-4F70-A736-33591A659559}"/>
    <cellStyle name="Comma 14 2 2 3 2 3 2 2" xfId="3890" xr:uid="{94B26878-373C-4033-BAD1-0379395035AF}"/>
    <cellStyle name="Comma 14 2 2 3 2 3 3" xfId="3891" xr:uid="{28849B33-0C9E-448E-A8FD-C9DAFF6AC347}"/>
    <cellStyle name="Comma 14 2 2 3 2 4" xfId="3892" xr:uid="{6E325527-636F-4D44-89DA-5984FEC01D14}"/>
    <cellStyle name="Comma 14 2 2 3 2 4 2" xfId="3893" xr:uid="{662C74FC-9480-46E0-BD80-BEA24C703037}"/>
    <cellStyle name="Comma 14 2 2 3 2 5" xfId="3894" xr:uid="{F1CAC5AD-4D33-4B12-B14B-AE919ED943E2}"/>
    <cellStyle name="Comma 14 2 2 3 2 6" xfId="3895" xr:uid="{9AE84BE1-C980-40AF-AFAA-816742BD62C9}"/>
    <cellStyle name="Comma 14 2 2 3 3" xfId="3896" xr:uid="{D631A114-49F0-40E3-8E0A-38453F9CAA5B}"/>
    <cellStyle name="Comma 14 2 2 3 3 2" xfId="3897" xr:uid="{0EB2AF95-39F1-4931-89DC-AB96DC446663}"/>
    <cellStyle name="Comma 14 2 2 3 3 2 2" xfId="3898" xr:uid="{62E1FA0D-DEE5-498A-8400-FE1CBCECD97E}"/>
    <cellStyle name="Comma 14 2 2 3 3 2 2 2" xfId="3899" xr:uid="{337E5FC5-BB22-4897-AA84-6A334C2E2D01}"/>
    <cellStyle name="Comma 14 2 2 3 3 2 3" xfId="3900" xr:uid="{240BA975-FFA3-49EA-A000-7C8417C5121B}"/>
    <cellStyle name="Comma 14 2 2 3 3 3" xfId="3901" xr:uid="{C30221E0-AFE4-474F-9734-BCE3EEDBF2E5}"/>
    <cellStyle name="Comma 14 2 2 3 3 3 2" xfId="3902" xr:uid="{78BE63CD-6121-454F-B774-27DE42A77DE7}"/>
    <cellStyle name="Comma 14 2 2 3 3 4" xfId="3903" xr:uid="{99A5DF9E-A93C-445B-9351-3125BCA31665}"/>
    <cellStyle name="Comma 14 2 2 3 3 5" xfId="3904" xr:uid="{7CA74C9C-90D4-41D5-9152-DB5D927B4CB0}"/>
    <cellStyle name="Comma 14 2 2 3 4" xfId="3905" xr:uid="{780820C2-AA2B-404A-BF6A-C90D547EDAAB}"/>
    <cellStyle name="Comma 14 2 2 3 4 2" xfId="3906" xr:uid="{3D0B460F-DE6F-4222-887C-6CBA061BFA04}"/>
    <cellStyle name="Comma 14 2 2 3 4 2 2" xfId="3907" xr:uid="{B0BE824B-6ED7-4514-AC5C-8D78830DA5E3}"/>
    <cellStyle name="Comma 14 2 2 3 4 3" xfId="3908" xr:uid="{9227555B-4F03-4982-B671-BBA7E3D7CFFF}"/>
    <cellStyle name="Comma 14 2 2 3 4 4" xfId="3909" xr:uid="{F7A9BB71-6FD6-409D-9AB5-A9FAE44B7437}"/>
    <cellStyle name="Comma 14 2 2 3 5" xfId="3910" xr:uid="{E4EF76F0-0C0D-4107-94C4-56F576AC5232}"/>
    <cellStyle name="Comma 14 2 2 3 5 2" xfId="3911" xr:uid="{3066B3CD-F1E1-47D1-8F72-C3AD94C0FCC1}"/>
    <cellStyle name="Comma 14 2 2 3 6" xfId="3912" xr:uid="{D1C544C1-C30F-48F3-AE70-E70C263AA0D3}"/>
    <cellStyle name="Comma 14 2 2 3 6 2" xfId="3913" xr:uid="{2EC33B25-26C1-4602-986E-175CFDA3106C}"/>
    <cellStyle name="Comma 14 2 2 3 7" xfId="3914" xr:uid="{B7CE51BF-45D2-41E3-9E67-4AA80936F28C}"/>
    <cellStyle name="Comma 14 2 2 4" xfId="3915" xr:uid="{75866055-691C-4EB8-81CD-780D2A33DBB0}"/>
    <cellStyle name="Comma 14 2 2 4 2" xfId="3916" xr:uid="{DE808E44-514D-4EB9-98A3-620055D3504B}"/>
    <cellStyle name="Comma 14 2 2 4 2 2" xfId="3917" xr:uid="{14E18366-3445-44A8-8D4F-94EF4062133B}"/>
    <cellStyle name="Comma 14 2 2 4 2 2 2" xfId="3918" xr:uid="{C5032E51-8448-48EC-8654-67FFA9866B2C}"/>
    <cellStyle name="Comma 14 2 2 4 2 2 2 2" xfId="3919" xr:uid="{2E224E5A-5BAA-4C9E-A6B8-2847DE59D45F}"/>
    <cellStyle name="Comma 14 2 2 4 2 2 3" xfId="3920" xr:uid="{A49220D1-3182-464D-A526-21DEF03E18F6}"/>
    <cellStyle name="Comma 14 2 2 4 2 3" xfId="3921" xr:uid="{F6234F9A-2884-4617-9265-AC3EAF260AB1}"/>
    <cellStyle name="Comma 14 2 2 4 2 3 2" xfId="3922" xr:uid="{29DFB4EE-81DF-4B79-A3B2-3C0FDD944D7C}"/>
    <cellStyle name="Comma 14 2 2 4 2 4" xfId="3923" xr:uid="{BD2C3DB8-1162-45A6-92E1-C1986C76FD40}"/>
    <cellStyle name="Comma 14 2 2 4 2 5" xfId="3924" xr:uid="{A22B431A-9B8A-421C-BCAD-1FF6CE9D3687}"/>
    <cellStyle name="Comma 14 2 2 4 3" xfId="3925" xr:uid="{D87AF852-8D32-46BC-BACD-914F44E6CF97}"/>
    <cellStyle name="Comma 14 2 2 4 3 2" xfId="3926" xr:uid="{E904DDBD-5434-4234-ABA9-7958F8DEE875}"/>
    <cellStyle name="Comma 14 2 2 4 3 2 2" xfId="3927" xr:uid="{C3E63745-469A-40EB-84D5-21B5881FE6C0}"/>
    <cellStyle name="Comma 14 2 2 4 3 3" xfId="3928" xr:uid="{673C038A-2774-4189-95DE-8A66776923AE}"/>
    <cellStyle name="Comma 14 2 2 4 4" xfId="3929" xr:uid="{D958BC60-0868-4054-8ABE-174FA285EBA3}"/>
    <cellStyle name="Comma 14 2 2 4 4 2" xfId="3930" xr:uid="{740898EF-7AB0-448B-A40A-26E9A51E6546}"/>
    <cellStyle name="Comma 14 2 2 4 5" xfId="3931" xr:uid="{B56E9A73-D8E9-4761-980A-16F33F985F3D}"/>
    <cellStyle name="Comma 14 2 2 4 6" xfId="3932" xr:uid="{9C00B7A8-0F6F-4427-AF70-F7ACE328AE5C}"/>
    <cellStyle name="Comma 14 2 2 5" xfId="3933" xr:uid="{D42DA855-7C81-49FC-B6F8-9EF46BFD5DAE}"/>
    <cellStyle name="Comma 14 2 2 5 2" xfId="3934" xr:uid="{FA137767-EA7F-4B97-8705-D05AA3F90E7D}"/>
    <cellStyle name="Comma 14 2 2 5 2 2" xfId="3935" xr:uid="{8CC792AD-71B8-4916-8424-A0B77F78291D}"/>
    <cellStyle name="Comma 14 2 2 5 2 2 2" xfId="3936" xr:uid="{9260AFF3-FBE3-4F0D-87A5-F8D6271C11D1}"/>
    <cellStyle name="Comma 14 2 2 5 2 3" xfId="3937" xr:uid="{23C147BE-9AD1-4694-981E-51BD79FD0A59}"/>
    <cellStyle name="Comma 14 2 2 5 3" xfId="3938" xr:uid="{9136CA0D-865C-4617-A488-DDBD3FFF036D}"/>
    <cellStyle name="Comma 14 2 2 5 3 2" xfId="3939" xr:uid="{86C8BE51-8865-4AC1-A169-FC64F17199BE}"/>
    <cellStyle name="Comma 14 2 2 5 4" xfId="3940" xr:uid="{BAD4A97B-B7A0-416E-A273-E04BDF50556C}"/>
    <cellStyle name="Comma 14 2 2 5 5" xfId="3941" xr:uid="{874B6370-E1B5-40AC-84A7-1ED290A6FB06}"/>
    <cellStyle name="Comma 14 2 2 6" xfId="3942" xr:uid="{0E2BBA99-90D3-45E1-B28F-2DD5F7198E3B}"/>
    <cellStyle name="Comma 14 2 2 6 2" xfId="3943" xr:uid="{4BED4731-47A3-4CFF-8F45-F2A85B64202E}"/>
    <cellStyle name="Comma 14 2 2 6 2 2" xfId="3944" xr:uid="{47FF6211-7BE8-4633-B51F-DEF159E4A445}"/>
    <cellStyle name="Comma 14 2 2 6 2 2 2" xfId="3945" xr:uid="{91C6C06C-4123-4A8C-9BD9-686C74AA28BB}"/>
    <cellStyle name="Comma 14 2 2 6 2 3" xfId="3946" xr:uid="{22E335B4-8096-474A-9F59-12914CF23BBB}"/>
    <cellStyle name="Comma 14 2 2 6 3" xfId="3947" xr:uid="{9EDA9F5A-456A-418F-8CD2-DDBADC2BA0EE}"/>
    <cellStyle name="Comma 14 2 2 6 3 2" xfId="3948" xr:uid="{2418F6C8-B6C0-4319-B66F-CA37DB78C77B}"/>
    <cellStyle name="Comma 14 2 2 6 4" xfId="3949" xr:uid="{4F227AF0-D231-43BD-BF03-5A69CA100946}"/>
    <cellStyle name="Comma 14 2 2 6 5" xfId="3950" xr:uid="{F61B2AF1-7434-4429-AF3B-E07B65CB6A1C}"/>
    <cellStyle name="Comma 14 2 2 7" xfId="3951" xr:uid="{469D74C1-A89E-43FE-9EC8-2A74ED9FC10B}"/>
    <cellStyle name="Comma 14 2 2 7 2" xfId="3952" xr:uid="{7BACC593-4CBD-4EB8-94D5-AF95182DEAFF}"/>
    <cellStyle name="Comma 14 2 2 7 2 2" xfId="3953" xr:uid="{ECDBFD85-90CC-4B30-BBD6-1C4F320F67F2}"/>
    <cellStyle name="Comma 14 2 2 7 3" xfId="3954" xr:uid="{B3F6051E-B43D-492D-B018-2A90685CCF99}"/>
    <cellStyle name="Comma 14 2 2 7 4" xfId="3955" xr:uid="{6191BB28-85DB-41FA-BE72-C789E27519EF}"/>
    <cellStyle name="Comma 14 2 2 8" xfId="3956" xr:uid="{25092574-4EE0-4C75-9763-8108038A657F}"/>
    <cellStyle name="Comma 14 2 2 8 2" xfId="3957" xr:uid="{590F4017-9624-4271-B559-E425E435E907}"/>
    <cellStyle name="Comma 14 2 2 9" xfId="3958" xr:uid="{879AB372-4E4E-4A0B-AC1D-8C661A11770B}"/>
    <cellStyle name="Comma 14 2 2 9 2" xfId="3959" xr:uid="{B88C359F-83B8-4515-80E4-DB0554FCD738}"/>
    <cellStyle name="Comma 14 2 3" xfId="3960" xr:uid="{C93E52DB-0AE0-4AAF-9619-C06CD4876F63}"/>
    <cellStyle name="Comma 14 2 3 2" xfId="3961" xr:uid="{9ACEFBC4-8E3D-4EE3-9913-453ADF82ADF6}"/>
    <cellStyle name="Comma 14 2 3 2 2" xfId="3962" xr:uid="{92C4CF17-1F1D-416D-9132-AA61719CD329}"/>
    <cellStyle name="Comma 14 2 3 2 2 2" xfId="3963" xr:uid="{4A7D7FEB-4FE0-4E95-9FD1-EFC5EC1CB2B0}"/>
    <cellStyle name="Comma 14 2 3 2 2 2 2" xfId="3964" xr:uid="{DB1C0CF0-3626-4F77-9DB5-66D87701204C}"/>
    <cellStyle name="Comma 14 2 3 2 2 2 2 2" xfId="3965" xr:uid="{5695EF67-1270-4391-B2DD-5EDCEF9D3889}"/>
    <cellStyle name="Comma 14 2 3 2 2 2 3" xfId="3966" xr:uid="{E5CF26C0-6B65-460D-8812-33379F70350E}"/>
    <cellStyle name="Comma 14 2 3 2 2 3" xfId="3967" xr:uid="{1AAC4CCB-85B0-453E-A87F-FE618A390E6B}"/>
    <cellStyle name="Comma 14 2 3 2 2 3 2" xfId="3968" xr:uid="{768CAFE8-6A53-4683-85C6-370062681C08}"/>
    <cellStyle name="Comma 14 2 3 2 2 4" xfId="3969" xr:uid="{F78241CA-731A-45BE-A205-AA693CA24CFF}"/>
    <cellStyle name="Comma 14 2 3 2 2 5" xfId="3970" xr:uid="{1E6D2384-035F-4674-850B-77CE47237663}"/>
    <cellStyle name="Comma 14 2 3 2 3" xfId="3971" xr:uid="{86BB04B2-B52B-4CBA-B593-11CD82FB3266}"/>
    <cellStyle name="Comma 14 2 3 2 3 2" xfId="3972" xr:uid="{835DE652-FFC8-4604-BB0D-A58A2EEFB623}"/>
    <cellStyle name="Comma 14 2 3 2 3 2 2" xfId="3973" xr:uid="{780BE8E7-10C6-4378-A2D4-35FFE2B83C23}"/>
    <cellStyle name="Comma 14 2 3 2 3 3" xfId="3974" xr:uid="{77F17FE7-799F-402C-85CF-F29F1F8FE20C}"/>
    <cellStyle name="Comma 14 2 3 2 4" xfId="3975" xr:uid="{3733187E-2118-4717-83DF-B5DAF33B6226}"/>
    <cellStyle name="Comma 14 2 3 2 4 2" xfId="3976" xr:uid="{BAD0848D-4AA1-4256-B594-86B028737490}"/>
    <cellStyle name="Comma 14 2 3 2 5" xfId="3977" xr:uid="{B840A69D-AA3E-467A-86AD-47C61003104C}"/>
    <cellStyle name="Comma 14 2 3 2 6" xfId="3978" xr:uid="{E2E4E8A3-03C6-4B30-BBD1-3BEDF66207F9}"/>
    <cellStyle name="Comma 14 2 3 3" xfId="3979" xr:uid="{C6D9E862-78D5-4B48-B995-33F637F1FA32}"/>
    <cellStyle name="Comma 14 2 3 3 2" xfId="3980" xr:uid="{602C10AA-2A8D-4180-B922-BADA39139950}"/>
    <cellStyle name="Comma 14 2 3 3 2 2" xfId="3981" xr:uid="{F3E9645C-0F11-4634-979A-CC4BDD2BE411}"/>
    <cellStyle name="Comma 14 2 3 3 2 2 2" xfId="3982" xr:uid="{4044DA86-76CC-43BF-BC21-E87CE669AD77}"/>
    <cellStyle name="Comma 14 2 3 3 2 3" xfId="3983" xr:uid="{93F2BEA2-3A1A-4436-9E1C-F4FC9452A232}"/>
    <cellStyle name="Comma 14 2 3 3 3" xfId="3984" xr:uid="{BD5BC28E-01D8-4339-98E5-421AE28058B0}"/>
    <cellStyle name="Comma 14 2 3 3 3 2" xfId="3985" xr:uid="{48E298E6-2FCE-411B-AA98-C9688F91820A}"/>
    <cellStyle name="Comma 14 2 3 3 4" xfId="3986" xr:uid="{59EF392B-96A1-4045-A0EA-D90120414FAD}"/>
    <cellStyle name="Comma 14 2 3 3 5" xfId="3987" xr:uid="{185652BA-FE4F-48C7-BF3D-3B0B09262170}"/>
    <cellStyle name="Comma 14 2 3 4" xfId="3988" xr:uid="{D665A191-B381-4962-9144-0CC0671EA87D}"/>
    <cellStyle name="Comma 14 2 3 4 2" xfId="3989" xr:uid="{247ABDF3-4E98-4D5C-8B91-519D64E64832}"/>
    <cellStyle name="Comma 14 2 3 4 2 2" xfId="3990" xr:uid="{171FD2FD-2B64-4625-A938-6819A3606D2F}"/>
    <cellStyle name="Comma 14 2 3 4 3" xfId="3991" xr:uid="{F85AC40D-FEAC-4341-8541-C25A540649C5}"/>
    <cellStyle name="Comma 14 2 3 4 4" xfId="3992" xr:uid="{7A2FF0C0-377A-4C90-A812-B99DBA1FB36C}"/>
    <cellStyle name="Comma 14 2 3 5" xfId="3993" xr:uid="{B1751F3F-BCF2-43F1-838D-C1CB851EAC03}"/>
    <cellStyle name="Comma 14 2 3 5 2" xfId="3994" xr:uid="{15671172-E660-4B29-9B1B-3B728CA34EBA}"/>
    <cellStyle name="Comma 14 2 3 6" xfId="3995" xr:uid="{1D68EB3D-88ED-4584-86E0-5748AC9F2BC4}"/>
    <cellStyle name="Comma 14 2 3 6 2" xfId="3996" xr:uid="{D32BBB44-E670-485C-AEE5-71B28FB3A356}"/>
    <cellStyle name="Comma 14 2 3 7" xfId="3997" xr:uid="{FCB6FEC5-70A7-4992-9627-EA7EB76F464F}"/>
    <cellStyle name="Comma 14 2 4" xfId="3998" xr:uid="{F2712F15-CEAA-41E7-829F-2785D8BAE6C5}"/>
    <cellStyle name="Comma 14 2 4 2" xfId="3999" xr:uid="{804D11C4-967B-47C7-BF02-B6F9B46BA4A4}"/>
    <cellStyle name="Comma 14 2 4 2 2" xfId="4000" xr:uid="{6FABE0B4-E9E6-479D-A01F-BFD324308787}"/>
    <cellStyle name="Comma 14 2 4 2 2 2" xfId="4001" xr:uid="{146D3FEE-71EA-4542-BDDF-24F474274F36}"/>
    <cellStyle name="Comma 14 2 4 2 2 2 2" xfId="4002" xr:uid="{399B235B-A996-4740-8057-02CDFFB9360E}"/>
    <cellStyle name="Comma 14 2 4 2 2 2 2 2" xfId="4003" xr:uid="{4954B530-14A1-49FF-9FBF-E404106ABE1E}"/>
    <cellStyle name="Comma 14 2 4 2 2 2 3" xfId="4004" xr:uid="{B1FF84FC-E880-411C-A809-449C178FA8DB}"/>
    <cellStyle name="Comma 14 2 4 2 2 3" xfId="4005" xr:uid="{C420C2D8-176D-44C6-91A9-60698B406713}"/>
    <cellStyle name="Comma 14 2 4 2 2 3 2" xfId="4006" xr:uid="{1E42E52D-67DC-469E-ABA6-E448447FA478}"/>
    <cellStyle name="Comma 14 2 4 2 2 4" xfId="4007" xr:uid="{D9785075-92AE-4D08-AB57-CBA00214B4D3}"/>
    <cellStyle name="Comma 14 2 4 2 2 5" xfId="4008" xr:uid="{3675FD00-09EA-40DF-A760-450E159052F9}"/>
    <cellStyle name="Comma 14 2 4 2 3" xfId="4009" xr:uid="{9D748F26-E4E2-4A39-8625-7F2358E3E1A0}"/>
    <cellStyle name="Comma 14 2 4 2 3 2" xfId="4010" xr:uid="{35114BC0-B7C8-429A-AAD9-471B2F346036}"/>
    <cellStyle name="Comma 14 2 4 2 3 2 2" xfId="4011" xr:uid="{018D8817-1C96-4E7A-8A9B-82A23BCC049D}"/>
    <cellStyle name="Comma 14 2 4 2 3 3" xfId="4012" xr:uid="{3C630DA8-091E-4FA8-A990-14D1AF39F307}"/>
    <cellStyle name="Comma 14 2 4 2 4" xfId="4013" xr:uid="{7813F49F-D466-4DF5-A012-57D435FD7CD5}"/>
    <cellStyle name="Comma 14 2 4 2 4 2" xfId="4014" xr:uid="{82B6E3A3-01AD-44B9-9B67-686E8865A6D9}"/>
    <cellStyle name="Comma 14 2 4 2 5" xfId="4015" xr:uid="{E1238F71-3378-4355-9BD0-63422CC824C0}"/>
    <cellStyle name="Comma 14 2 4 2 6" xfId="4016" xr:uid="{CA8DB43B-9180-4A57-AC05-D9F85CC0C028}"/>
    <cellStyle name="Comma 14 2 4 3" xfId="4017" xr:uid="{7CD62835-EE6A-4A9D-9EE7-70A3D7FD94B4}"/>
    <cellStyle name="Comma 14 2 4 3 2" xfId="4018" xr:uid="{E16A0209-54A9-4CE1-8A75-8D6F392D2AAD}"/>
    <cellStyle name="Comma 14 2 4 3 2 2" xfId="4019" xr:uid="{34ADB7A9-ECB4-4D90-BD5A-B41B83D9771A}"/>
    <cellStyle name="Comma 14 2 4 3 2 2 2" xfId="4020" xr:uid="{B275CDD7-A000-487B-9C1E-2A1C371D9E65}"/>
    <cellStyle name="Comma 14 2 4 3 2 3" xfId="4021" xr:uid="{F0CD64FC-8444-4F8D-9283-E03CC07249D3}"/>
    <cellStyle name="Comma 14 2 4 3 3" xfId="4022" xr:uid="{F6C04DF7-3625-44A9-AC2E-31D30241CFD1}"/>
    <cellStyle name="Comma 14 2 4 3 3 2" xfId="4023" xr:uid="{E90DD086-C63C-4BAB-B895-C3ECCF383B02}"/>
    <cellStyle name="Comma 14 2 4 3 4" xfId="4024" xr:uid="{31E5468A-AB01-46D5-B7C0-416DCE38AED3}"/>
    <cellStyle name="Comma 14 2 4 3 5" xfId="4025" xr:uid="{2CB72C20-0134-4E2A-B66E-7B576BDC8311}"/>
    <cellStyle name="Comma 14 2 4 4" xfId="4026" xr:uid="{ECEDEA06-00C9-4D42-A762-01D84BF08256}"/>
    <cellStyle name="Comma 14 2 4 4 2" xfId="4027" xr:uid="{5F62E84E-BB54-475B-A6E1-4CFCC8E36B4A}"/>
    <cellStyle name="Comma 14 2 4 4 2 2" xfId="4028" xr:uid="{0A1CF667-8E6A-44F6-9976-D1039544C98A}"/>
    <cellStyle name="Comma 14 2 4 4 3" xfId="4029" xr:uid="{D4F0B413-80FA-4E7C-870A-8816021D4C5D}"/>
    <cellStyle name="Comma 14 2 4 4 4" xfId="4030" xr:uid="{1F281D5A-94C0-48C7-992A-080BC80660D1}"/>
    <cellStyle name="Comma 14 2 4 5" xfId="4031" xr:uid="{34C8220E-C314-4ECF-990B-BA2FE141E0F9}"/>
    <cellStyle name="Comma 14 2 4 5 2" xfId="4032" xr:uid="{2426FA86-E12A-4513-A29E-9131FBD9B4C6}"/>
    <cellStyle name="Comma 14 2 4 6" xfId="4033" xr:uid="{B86954DD-7BB7-4AB8-B482-D5D126CFA04B}"/>
    <cellStyle name="Comma 14 2 4 6 2" xfId="4034" xr:uid="{3D1648DA-5690-49E3-930C-E01BE0698474}"/>
    <cellStyle name="Comma 14 2 4 7" xfId="4035" xr:uid="{46F8F4E9-57F0-4AD4-9530-DB8C872D359A}"/>
    <cellStyle name="Comma 14 2 5" xfId="4036" xr:uid="{42D1C094-1CD6-4643-92CC-AF7A72A54E6B}"/>
    <cellStyle name="Comma 14 2 5 2" xfId="4037" xr:uid="{B5F60472-1C72-4076-90D1-BE2D6BB8A3E3}"/>
    <cellStyle name="Comma 14 2 5 2 2" xfId="4038" xr:uid="{7B6507E8-F057-4459-A546-340638CC7902}"/>
    <cellStyle name="Comma 14 2 5 2 2 2" xfId="4039" xr:uid="{586E267F-BDED-4417-AD7B-D7601B1CC8FA}"/>
    <cellStyle name="Comma 14 2 5 2 2 2 2" xfId="4040" xr:uid="{F26EAA63-3C1F-4810-BD9A-4546D3AA83D4}"/>
    <cellStyle name="Comma 14 2 5 2 2 3" xfId="4041" xr:uid="{D4994DF5-BF8A-4468-A131-FC2C3CF38DDD}"/>
    <cellStyle name="Comma 14 2 5 2 3" xfId="4042" xr:uid="{F80BC5E8-DD27-43C0-86D6-FB3422AAAA83}"/>
    <cellStyle name="Comma 14 2 5 2 3 2" xfId="4043" xr:uid="{61DFBBE7-B626-4284-8D91-C4B918083F83}"/>
    <cellStyle name="Comma 14 2 5 2 4" xfId="4044" xr:uid="{A935BF75-3E47-4DEC-B853-3F36C964432C}"/>
    <cellStyle name="Comma 14 2 5 2 5" xfId="4045" xr:uid="{A21A9CD0-5DD0-4CEB-8631-7E4634ADFA6D}"/>
    <cellStyle name="Comma 14 2 5 3" xfId="4046" xr:uid="{2CB58B1D-C8A2-46B3-A17E-24F8FA97AA35}"/>
    <cellStyle name="Comma 14 2 5 3 2" xfId="4047" xr:uid="{E3F37370-E02F-4DF6-8F09-E483F9799C0C}"/>
    <cellStyle name="Comma 14 2 5 3 2 2" xfId="4048" xr:uid="{86167670-AECD-4241-ADA4-8CE193B82436}"/>
    <cellStyle name="Comma 14 2 5 3 3" xfId="4049" xr:uid="{9128D703-7747-4326-83B4-3E3B5F0383FC}"/>
    <cellStyle name="Comma 14 2 5 4" xfId="4050" xr:uid="{8417CACD-C086-4E4B-B5E3-8FB79A2559DF}"/>
    <cellStyle name="Comma 14 2 5 4 2" xfId="4051" xr:uid="{BB18DD52-D606-42E7-A794-8B5FFE1FD198}"/>
    <cellStyle name="Comma 14 2 5 5" xfId="4052" xr:uid="{203AC62D-1F53-4D85-97FF-74F06BF32DB3}"/>
    <cellStyle name="Comma 14 2 5 6" xfId="4053" xr:uid="{40D75239-DB09-47F5-9EA0-FCC7F4670277}"/>
    <cellStyle name="Comma 14 2 6" xfId="4054" xr:uid="{BDE6C663-AB25-46E1-9697-A11BB2B7BED8}"/>
    <cellStyle name="Comma 14 2 6 2" xfId="4055" xr:uid="{0594CFA3-B400-4597-A8B6-FD185B6FB073}"/>
    <cellStyle name="Comma 14 2 6 2 2" xfId="4056" xr:uid="{F3D72E54-5FC2-423E-8982-B52D33B995F7}"/>
    <cellStyle name="Comma 14 2 6 2 2 2" xfId="4057" xr:uid="{22AAC068-BC2C-4850-B713-1DA6061B42E2}"/>
    <cellStyle name="Comma 14 2 6 2 3" xfId="4058" xr:uid="{21A46F9E-E616-49ED-8968-EF64916F8BAA}"/>
    <cellStyle name="Comma 14 2 6 3" xfId="4059" xr:uid="{523365DA-DE34-4E98-AC44-5D4CF2C8D2DC}"/>
    <cellStyle name="Comma 14 2 6 3 2" xfId="4060" xr:uid="{F518BF3D-68A5-49AB-8DED-4F737B9DFBE4}"/>
    <cellStyle name="Comma 14 2 6 4" xfId="4061" xr:uid="{DB40FE45-90B4-4E7B-A2E6-126D63430DF0}"/>
    <cellStyle name="Comma 14 2 6 5" xfId="4062" xr:uid="{C8DCF4C8-9DCF-419C-96D9-95FC5C22A086}"/>
    <cellStyle name="Comma 14 2 7" xfId="4063" xr:uid="{59C5457A-6696-4AB7-9C9F-3975B2C063E3}"/>
    <cellStyle name="Comma 14 2 7 2" xfId="4064" xr:uid="{37E95287-78CD-4B83-A26A-25D8658ECBCB}"/>
    <cellStyle name="Comma 14 2 7 2 2" xfId="4065" xr:uid="{1757B8E4-9E54-472C-BA4A-4E88D8036DE8}"/>
    <cellStyle name="Comma 14 2 7 2 2 2" xfId="4066" xr:uid="{3E8BE625-202C-4E7D-BBE9-6BDC40E1D1E0}"/>
    <cellStyle name="Comma 14 2 7 2 3" xfId="4067" xr:uid="{9887F731-D98F-439F-AC03-E74416E7E3D4}"/>
    <cellStyle name="Comma 14 2 7 3" xfId="4068" xr:uid="{7CEE39FE-9723-44F1-ABD0-29BF9EF5E270}"/>
    <cellStyle name="Comma 14 2 7 3 2" xfId="4069" xr:uid="{4D2044C1-60FF-4BFD-A5A0-E56F888E965F}"/>
    <cellStyle name="Comma 14 2 7 4" xfId="4070" xr:uid="{EC2F7991-9480-4D40-A407-46BA23EBF567}"/>
    <cellStyle name="Comma 14 2 7 5" xfId="4071" xr:uid="{02F21949-60C6-4387-9AA5-3F1406912F65}"/>
    <cellStyle name="Comma 14 2 8" xfId="4072" xr:uid="{9487FA3C-67C4-498F-A4DB-28453A6F2F82}"/>
    <cellStyle name="Comma 14 2 8 2" xfId="4073" xr:uid="{4DF6E145-8DFE-46FF-B21C-9574127CBB59}"/>
    <cellStyle name="Comma 14 2 8 2 2" xfId="4074" xr:uid="{AD3170BF-E1BC-4ADE-937E-72EE46D1AAD7}"/>
    <cellStyle name="Comma 14 2 8 3" xfId="4075" xr:uid="{8703AEBE-3340-4A0B-B915-524B3CC7CA65}"/>
    <cellStyle name="Comma 14 2 8 4" xfId="4076" xr:uid="{302ED824-1D44-40DD-8BE2-B571A2C528A9}"/>
    <cellStyle name="Comma 14 2 9" xfId="4077" xr:uid="{B6D67B9A-29E0-4A1E-A102-BABAFC3C5255}"/>
    <cellStyle name="Comma 14 2 9 2" xfId="4078" xr:uid="{BD51AFA3-F838-40FA-9DFE-B162A0313317}"/>
    <cellStyle name="Comma 14 3" xfId="555" xr:uid="{03C677DE-2BCC-4F60-92CD-CD9822EE9468}"/>
    <cellStyle name="Comma 14 3 10" xfId="4079" xr:uid="{3D2CCF88-CBD8-4589-9567-0554BC6EE6AD}"/>
    <cellStyle name="Comma 14 3 10 2" xfId="4080" xr:uid="{A9022782-1FE8-44BD-B79C-98B163997270}"/>
    <cellStyle name="Comma 14 3 11" xfId="4081" xr:uid="{A4245E66-14FB-4605-B2D2-A97E4CAF6C4C}"/>
    <cellStyle name="Comma 14 3 2" xfId="4082" xr:uid="{1A417520-EF16-4460-9DB5-AD60BA963E2A}"/>
    <cellStyle name="Comma 14 3 2 2" xfId="4083" xr:uid="{50AAAB21-0D53-4910-A017-58B48F6A25D7}"/>
    <cellStyle name="Comma 14 3 2 2 2" xfId="4084" xr:uid="{C35A7F67-0869-4F4C-87C3-F2E54C9D6C6C}"/>
    <cellStyle name="Comma 14 3 2 2 2 2" xfId="4085" xr:uid="{63CC98BD-3BB4-4089-9A3D-51B80C4C6BDF}"/>
    <cellStyle name="Comma 14 3 2 2 2 2 2" xfId="4086" xr:uid="{EE5AB155-6A7B-4A9B-8F05-B37E638E898C}"/>
    <cellStyle name="Comma 14 3 2 2 2 2 2 2" xfId="4087" xr:uid="{7959D221-8DF0-43B7-880C-EEA5D8866913}"/>
    <cellStyle name="Comma 14 3 2 2 2 2 3" xfId="4088" xr:uid="{2D600810-C31B-44AB-9971-F2B59EDF1C84}"/>
    <cellStyle name="Comma 14 3 2 2 2 3" xfId="4089" xr:uid="{CB663510-1870-4506-9FCE-5520F7D3C6AE}"/>
    <cellStyle name="Comma 14 3 2 2 2 3 2" xfId="4090" xr:uid="{6332909B-DCA8-41ED-AD4B-CBC474279B3C}"/>
    <cellStyle name="Comma 14 3 2 2 2 4" xfId="4091" xr:uid="{9E417273-2BFD-4012-87F2-231A33609D66}"/>
    <cellStyle name="Comma 14 3 2 2 2 5" xfId="4092" xr:uid="{786ABA4B-7472-438F-B364-535B0C50DB36}"/>
    <cellStyle name="Comma 14 3 2 2 3" xfId="4093" xr:uid="{0C7106A0-1480-42CD-BB62-F679A85F40D5}"/>
    <cellStyle name="Comma 14 3 2 2 3 2" xfId="4094" xr:uid="{6BCB61A1-6762-4912-AD7C-79A98AF7F45A}"/>
    <cellStyle name="Comma 14 3 2 2 3 2 2" xfId="4095" xr:uid="{2423F81E-3709-44A5-BA8E-F7C98A8AE10D}"/>
    <cellStyle name="Comma 14 3 2 2 3 3" xfId="4096" xr:uid="{53FF8E10-E009-4A87-8A2F-4358ECA8E14A}"/>
    <cellStyle name="Comma 14 3 2 2 4" xfId="4097" xr:uid="{28057DA3-9388-4391-8B1E-63FA88B0E70B}"/>
    <cellStyle name="Comma 14 3 2 2 4 2" xfId="4098" xr:uid="{D79060CA-38B9-45AA-8556-8F66DB7C9870}"/>
    <cellStyle name="Comma 14 3 2 2 5" xfId="4099" xr:uid="{97836C06-8059-4E3F-A10C-9F4C604F031C}"/>
    <cellStyle name="Comma 14 3 2 2 6" xfId="4100" xr:uid="{DAE842C8-61B9-4813-AF19-063AA2342B70}"/>
    <cellStyle name="Comma 14 3 2 3" xfId="4101" xr:uid="{B91192A8-2D15-4C4F-82EA-9A9ABC52C7BD}"/>
    <cellStyle name="Comma 14 3 2 3 2" xfId="4102" xr:uid="{B04470FD-CD48-443D-9690-488EEB906081}"/>
    <cellStyle name="Comma 14 3 2 3 2 2" xfId="4103" xr:uid="{801DB482-697A-4891-9784-307CB29743B1}"/>
    <cellStyle name="Comma 14 3 2 3 2 2 2" xfId="4104" xr:uid="{3FDDA534-45C7-44FB-AF0C-48D60F0F5BF2}"/>
    <cellStyle name="Comma 14 3 2 3 2 3" xfId="4105" xr:uid="{723A89FD-68F6-446F-812E-0F8EF844BC80}"/>
    <cellStyle name="Comma 14 3 2 3 3" xfId="4106" xr:uid="{95C4842A-1BC2-412E-8ED6-F4005C553550}"/>
    <cellStyle name="Comma 14 3 2 3 3 2" xfId="4107" xr:uid="{94A5CE99-0A47-4BFD-B7A3-4F94293F7989}"/>
    <cellStyle name="Comma 14 3 2 3 4" xfId="4108" xr:uid="{3A55EC94-C9BA-48FB-851A-AFF42768BC7B}"/>
    <cellStyle name="Comma 14 3 2 3 5" xfId="4109" xr:uid="{69CF2484-3565-4F28-94A1-E2BA1188B1ED}"/>
    <cellStyle name="Comma 14 3 2 4" xfId="4110" xr:uid="{C39C400C-931D-4B28-82B6-1F701EE414C4}"/>
    <cellStyle name="Comma 14 3 2 4 2" xfId="4111" xr:uid="{1CAD9062-3FDC-4170-9825-5E915FFE9DD6}"/>
    <cellStyle name="Comma 14 3 2 4 2 2" xfId="4112" xr:uid="{8CB904FE-3DC9-4EB0-82F3-B00DD6E86E06}"/>
    <cellStyle name="Comma 14 3 2 4 3" xfId="4113" xr:uid="{E9ADB979-0781-4072-AC1A-1767CBF51564}"/>
    <cellStyle name="Comma 14 3 2 4 4" xfId="4114" xr:uid="{6835464F-57AE-414E-AADC-DCB67F081A35}"/>
    <cellStyle name="Comma 14 3 2 5" xfId="4115" xr:uid="{78EAC281-572B-433F-A5CE-5B89685ABDD6}"/>
    <cellStyle name="Comma 14 3 2 5 2" xfId="4116" xr:uid="{2379F6A6-32D5-437C-B77F-5223AD7D386B}"/>
    <cellStyle name="Comma 14 3 2 6" xfId="4117" xr:uid="{A90DB5AE-DF6E-45C9-BF1D-8F74B96F06EF}"/>
    <cellStyle name="Comma 14 3 2 6 2" xfId="4118" xr:uid="{B46E688C-5503-4B59-9DCD-27D1FBA6793F}"/>
    <cellStyle name="Comma 14 3 2 7" xfId="4119" xr:uid="{83E0D506-4E8C-4471-887A-6DB297013A04}"/>
    <cellStyle name="Comma 14 3 3" xfId="4120" xr:uid="{087409C4-8E25-4B0A-B567-66FB19EC2E85}"/>
    <cellStyle name="Comma 14 3 3 2" xfId="4121" xr:uid="{A99906D8-729F-4C40-A625-C697CADD86F0}"/>
    <cellStyle name="Comma 14 3 3 2 2" xfId="4122" xr:uid="{8FD74E63-DC65-42D3-BFBE-777B9C5C82DA}"/>
    <cellStyle name="Comma 14 3 3 2 2 2" xfId="4123" xr:uid="{E72F0DF5-4484-4AD8-A7BC-3F983D450D34}"/>
    <cellStyle name="Comma 14 3 3 2 2 2 2" xfId="4124" xr:uid="{2F54439F-B422-42F8-8486-29EC3CFA8E79}"/>
    <cellStyle name="Comma 14 3 3 2 2 2 2 2" xfId="4125" xr:uid="{DC546AFB-49EA-402C-BEE6-19736F4FF0DB}"/>
    <cellStyle name="Comma 14 3 3 2 2 2 3" xfId="4126" xr:uid="{8C69D9B2-DABB-4728-B1E4-90A7B2555618}"/>
    <cellStyle name="Comma 14 3 3 2 2 3" xfId="4127" xr:uid="{421DDF3F-BD95-4659-9CCD-99DB57C2E2D0}"/>
    <cellStyle name="Comma 14 3 3 2 2 3 2" xfId="4128" xr:uid="{FDC2BFD7-8060-478B-90DB-D6BE85A1C932}"/>
    <cellStyle name="Comma 14 3 3 2 2 4" xfId="4129" xr:uid="{59A72F59-BB94-462C-97D5-D4F9D803B76A}"/>
    <cellStyle name="Comma 14 3 3 2 2 5" xfId="4130" xr:uid="{726716E9-8BEA-4069-A10F-B3BC7C707C9A}"/>
    <cellStyle name="Comma 14 3 3 2 3" xfId="4131" xr:uid="{DF487E1D-05FD-4ED5-BC35-036B814A86FD}"/>
    <cellStyle name="Comma 14 3 3 2 3 2" xfId="4132" xr:uid="{8BA77677-E6DC-4434-8A4A-04FF20FC7D41}"/>
    <cellStyle name="Comma 14 3 3 2 3 2 2" xfId="4133" xr:uid="{41C06E7C-72AA-4A07-A5D4-AE388A8F0B9B}"/>
    <cellStyle name="Comma 14 3 3 2 3 3" xfId="4134" xr:uid="{77A781E0-D736-41C9-A528-8DC933D2F6E3}"/>
    <cellStyle name="Comma 14 3 3 2 4" xfId="4135" xr:uid="{9A162678-EF7D-4D63-B9F9-32FE36394A19}"/>
    <cellStyle name="Comma 14 3 3 2 4 2" xfId="4136" xr:uid="{6017F1B0-97EB-45E9-9894-519F637B95BE}"/>
    <cellStyle name="Comma 14 3 3 2 5" xfId="4137" xr:uid="{508FE739-773E-486B-8756-23C205FB8A63}"/>
    <cellStyle name="Comma 14 3 3 2 6" xfId="4138" xr:uid="{153F7DAC-6F2A-40E3-8807-ECB9F7EB8DAD}"/>
    <cellStyle name="Comma 14 3 3 3" xfId="4139" xr:uid="{70684D40-52A4-45E8-BB44-88ED61C29C67}"/>
    <cellStyle name="Comma 14 3 3 3 2" xfId="4140" xr:uid="{257C0D86-309A-4BDF-9E70-CBE8562F06AA}"/>
    <cellStyle name="Comma 14 3 3 3 2 2" xfId="4141" xr:uid="{E0DECA91-5C0E-4FA4-9BE8-360A15EAB5AB}"/>
    <cellStyle name="Comma 14 3 3 3 2 2 2" xfId="4142" xr:uid="{A057F866-B139-4D4B-B83F-BE1F39D00E80}"/>
    <cellStyle name="Comma 14 3 3 3 2 3" xfId="4143" xr:uid="{6E89948C-1FA6-412B-814B-907D11C7B0D8}"/>
    <cellStyle name="Comma 14 3 3 3 3" xfId="4144" xr:uid="{35074A24-2ECE-4B89-8059-03D684AD31D3}"/>
    <cellStyle name="Comma 14 3 3 3 3 2" xfId="4145" xr:uid="{F6C6A3B0-1BB6-4841-8AE9-1BA9537F8751}"/>
    <cellStyle name="Comma 14 3 3 3 4" xfId="4146" xr:uid="{EA10A547-DEA1-4EC5-894D-4FB2785CB6BF}"/>
    <cellStyle name="Comma 14 3 3 3 5" xfId="4147" xr:uid="{A0F428B4-0280-4848-B5EF-1E3BFFDF05F6}"/>
    <cellStyle name="Comma 14 3 3 4" xfId="4148" xr:uid="{9F7E3FFD-5E22-4FB9-B336-A542FA61D977}"/>
    <cellStyle name="Comma 14 3 3 4 2" xfId="4149" xr:uid="{FC822957-D741-43D8-B2CF-AC08D557C720}"/>
    <cellStyle name="Comma 14 3 3 4 2 2" xfId="4150" xr:uid="{DCB93C6C-BD87-43F6-B0C8-ED678771BE14}"/>
    <cellStyle name="Comma 14 3 3 4 3" xfId="4151" xr:uid="{C8085939-3319-4A2A-8866-EEB56B3C7586}"/>
    <cellStyle name="Comma 14 3 3 4 4" xfId="4152" xr:uid="{006094FC-C17A-430C-B79F-0F22877A7ED0}"/>
    <cellStyle name="Comma 14 3 3 5" xfId="4153" xr:uid="{6BDDB231-F308-47A1-9175-5A4388B5AFC1}"/>
    <cellStyle name="Comma 14 3 3 5 2" xfId="4154" xr:uid="{6A0B2A72-6F50-4F78-BF0C-A9E6160AE111}"/>
    <cellStyle name="Comma 14 3 3 6" xfId="4155" xr:uid="{1307A55F-1330-4567-A1AF-1092D7DE4870}"/>
    <cellStyle name="Comma 14 3 3 6 2" xfId="4156" xr:uid="{9FFFE1A7-6D3F-4E8C-B02E-1D5AD36CB167}"/>
    <cellStyle name="Comma 14 3 3 7" xfId="4157" xr:uid="{4EC3DC3B-20A6-4ED8-B61A-D05224FE77AD}"/>
    <cellStyle name="Comma 14 3 4" xfId="4158" xr:uid="{29973BE2-1816-4497-982A-395D15EB257F}"/>
    <cellStyle name="Comma 14 3 4 2" xfId="4159" xr:uid="{E01694EE-C9B6-4661-B24A-17B32F1A0F37}"/>
    <cellStyle name="Comma 14 3 4 2 2" xfId="4160" xr:uid="{12F745A8-D3A6-4B0E-BD73-2053A3ACC4CF}"/>
    <cellStyle name="Comma 14 3 4 2 2 2" xfId="4161" xr:uid="{062C2E45-2E30-429B-970C-22440F72F4C1}"/>
    <cellStyle name="Comma 14 3 4 2 2 2 2" xfId="4162" xr:uid="{09EE8720-66BB-4C2E-9E68-B60CF90FA50A}"/>
    <cellStyle name="Comma 14 3 4 2 2 3" xfId="4163" xr:uid="{F369232F-76BE-4D20-B2F6-B7C874BFBDA4}"/>
    <cellStyle name="Comma 14 3 4 2 3" xfId="4164" xr:uid="{47C317D7-F4B0-4E97-8066-74BE0C2BE271}"/>
    <cellStyle name="Comma 14 3 4 2 3 2" xfId="4165" xr:uid="{E371A920-13E2-4697-AD02-016070E5B754}"/>
    <cellStyle name="Comma 14 3 4 2 4" xfId="4166" xr:uid="{38DAB2B8-B04C-4DFE-A6C3-AD03381958BD}"/>
    <cellStyle name="Comma 14 3 4 2 5" xfId="4167" xr:uid="{8F67BAFA-C8EF-4FB2-A5C6-38BDBBC0B03A}"/>
    <cellStyle name="Comma 14 3 4 3" xfId="4168" xr:uid="{8B88402F-BE6D-4B98-BDC0-4E178A4EFFB6}"/>
    <cellStyle name="Comma 14 3 4 3 2" xfId="4169" xr:uid="{31BA0AC5-4702-4741-89F7-BE5CC6A2DA73}"/>
    <cellStyle name="Comma 14 3 4 3 2 2" xfId="4170" xr:uid="{99641D39-45C1-4063-9414-F0D8FCB5373D}"/>
    <cellStyle name="Comma 14 3 4 3 3" xfId="4171" xr:uid="{D0284727-DE1D-4146-B0F9-CCF0E6D5BC36}"/>
    <cellStyle name="Comma 14 3 4 4" xfId="4172" xr:uid="{FA32D5B1-74A9-4901-8509-2634BE9DDC68}"/>
    <cellStyle name="Comma 14 3 4 4 2" xfId="4173" xr:uid="{A033DB06-63C0-4EE8-B8AA-5ECEBE002419}"/>
    <cellStyle name="Comma 14 3 4 5" xfId="4174" xr:uid="{68DBC87B-E8E0-4008-9A0B-0A5DF0D1D9CB}"/>
    <cellStyle name="Comma 14 3 4 6" xfId="4175" xr:uid="{82970F4D-0863-45E9-BAC8-75B2E12F0F68}"/>
    <cellStyle name="Comma 14 3 5" xfId="4176" xr:uid="{41AB4C56-ABEA-438E-8FB8-308EBB45FCF7}"/>
    <cellStyle name="Comma 14 3 5 2" xfId="4177" xr:uid="{DCD17574-519A-49EC-A757-DA78BC37B387}"/>
    <cellStyle name="Comma 14 3 5 2 2" xfId="4178" xr:uid="{2CC3A66A-FC6D-4DBE-908E-0ABC545EEEF4}"/>
    <cellStyle name="Comma 14 3 5 2 2 2" xfId="4179" xr:uid="{56979E1E-6120-4D93-9E61-6962B53AE52B}"/>
    <cellStyle name="Comma 14 3 5 2 3" xfId="4180" xr:uid="{4D65F30B-3E64-47E8-888E-37DCB58255B6}"/>
    <cellStyle name="Comma 14 3 5 3" xfId="4181" xr:uid="{CBBAC4CE-E6A2-451A-B9EE-178DA93060EA}"/>
    <cellStyle name="Comma 14 3 5 3 2" xfId="4182" xr:uid="{CC358B3E-6E79-445D-AFA2-7CBD40EE0799}"/>
    <cellStyle name="Comma 14 3 5 4" xfId="4183" xr:uid="{3CFCC113-1263-44D4-8D23-5A60FD8C3829}"/>
    <cellStyle name="Comma 14 3 5 5" xfId="4184" xr:uid="{7353BC31-D161-4FB3-AE99-8A705C004F86}"/>
    <cellStyle name="Comma 14 3 6" xfId="4185" xr:uid="{7912D06B-1610-478D-9CB1-F283FE30BC3D}"/>
    <cellStyle name="Comma 14 3 6 2" xfId="4186" xr:uid="{39F703C5-C2C4-4D0E-B6CF-D808036E5648}"/>
    <cellStyle name="Comma 14 3 6 2 2" xfId="4187" xr:uid="{9725AAA3-CEA7-4F06-B406-F34C1A4CC385}"/>
    <cellStyle name="Comma 14 3 6 2 2 2" xfId="4188" xr:uid="{4BEC41AF-F83B-4037-B27E-986B1FABFE9A}"/>
    <cellStyle name="Comma 14 3 6 2 3" xfId="4189" xr:uid="{1D4F95D8-A1C7-497A-A7FF-1270F55B6821}"/>
    <cellStyle name="Comma 14 3 6 3" xfId="4190" xr:uid="{4014ACC4-C493-4961-88AC-3A60D62A93FA}"/>
    <cellStyle name="Comma 14 3 6 3 2" xfId="4191" xr:uid="{705DA391-3C08-4DE4-96C1-39CFBE90CCDC}"/>
    <cellStyle name="Comma 14 3 6 4" xfId="4192" xr:uid="{DAD4841A-E98B-4BC5-9B4F-F639C69F091D}"/>
    <cellStyle name="Comma 14 3 6 5" xfId="4193" xr:uid="{719B5509-5F91-432D-B76A-BC869F325094}"/>
    <cellStyle name="Comma 14 3 7" xfId="4194" xr:uid="{D1704DE6-E2CF-46FC-A822-1F5A2ADFFBDC}"/>
    <cellStyle name="Comma 14 3 7 2" xfId="4195" xr:uid="{2AD40D79-7A29-4EB5-B91A-EA0B4A5FF926}"/>
    <cellStyle name="Comma 14 3 7 2 2" xfId="4196" xr:uid="{FF9E4578-A876-4934-A4B9-C38734B4689B}"/>
    <cellStyle name="Comma 14 3 7 3" xfId="4197" xr:uid="{963EE844-CF42-4C8D-8C1C-F3D4286274F6}"/>
    <cellStyle name="Comma 14 3 7 4" xfId="4198" xr:uid="{5B854487-4CE0-4D03-888E-EE71487C50B3}"/>
    <cellStyle name="Comma 14 3 8" xfId="4199" xr:uid="{6A146CC8-FA30-47CA-9CD1-DDC671852212}"/>
    <cellStyle name="Comma 14 3 8 2" xfId="4200" xr:uid="{FAA7A746-92B2-42E3-B898-54F216B5D485}"/>
    <cellStyle name="Comma 14 3 9" xfId="4201" xr:uid="{E183F467-7489-415A-ABA7-9B8C9F8124C6}"/>
    <cellStyle name="Comma 14 4" xfId="4202" xr:uid="{C39D2396-17E5-45ED-AEA1-CE7FDB1A0AB5}"/>
    <cellStyle name="Comma 14 4 2" xfId="4203" xr:uid="{F2D0CA5C-1715-4E06-AB7F-739634BBFD5E}"/>
    <cellStyle name="Comma 14 4 2 2" xfId="4204" xr:uid="{2EE058D8-801C-4F58-85BB-C4E3AE315B85}"/>
    <cellStyle name="Comma 14 4 2 2 2" xfId="4205" xr:uid="{E17B1188-E485-4F13-A040-78C409B25903}"/>
    <cellStyle name="Comma 14 4 2 2 2 2" xfId="4206" xr:uid="{C960D542-5B3F-4138-BD40-432361D0068C}"/>
    <cellStyle name="Comma 14 4 2 2 2 2 2" xfId="4207" xr:uid="{2172D38A-6556-45C6-8A8E-9EB389022827}"/>
    <cellStyle name="Comma 14 4 2 2 2 3" xfId="4208" xr:uid="{B5595CE1-C464-4133-9A67-83FA4D574E12}"/>
    <cellStyle name="Comma 14 4 2 2 3" xfId="4209" xr:uid="{314743B7-051F-4609-A4AA-78087B0AE978}"/>
    <cellStyle name="Comma 14 4 2 2 3 2" xfId="4210" xr:uid="{2C8C069C-BC1F-4ECD-85AD-37AC031DE0D9}"/>
    <cellStyle name="Comma 14 4 2 2 4" xfId="4211" xr:uid="{EE2E40F5-5828-4BA6-B386-88E106184812}"/>
    <cellStyle name="Comma 14 4 2 2 5" xfId="4212" xr:uid="{B1545C2C-A4EA-462A-8BBC-50407D50C2CD}"/>
    <cellStyle name="Comma 14 4 2 3" xfId="4213" xr:uid="{7CBC29C8-617D-40C2-A16C-E2773C94AF7C}"/>
    <cellStyle name="Comma 14 4 2 3 2" xfId="4214" xr:uid="{A94D67D2-7318-4D85-9003-16569D47BEF5}"/>
    <cellStyle name="Comma 14 4 2 3 2 2" xfId="4215" xr:uid="{DEF6A810-636B-489E-98B4-472D3D531EA1}"/>
    <cellStyle name="Comma 14 4 2 3 3" xfId="4216" xr:uid="{45EFA1B7-A7D4-4657-B767-95E928BC2E0F}"/>
    <cellStyle name="Comma 14 4 2 4" xfId="4217" xr:uid="{0879BB05-06EB-4CFF-9D38-F9A097D84CD9}"/>
    <cellStyle name="Comma 14 4 2 4 2" xfId="4218" xr:uid="{ECF55034-085E-4666-9108-541155D876E6}"/>
    <cellStyle name="Comma 14 4 2 5" xfId="4219" xr:uid="{9851177B-F7EF-4831-96A4-9174C2A88453}"/>
    <cellStyle name="Comma 14 4 2 6" xfId="4220" xr:uid="{A4E78E56-8C09-4F69-8FA0-329FD9E1E1EA}"/>
    <cellStyle name="Comma 14 4 3" xfId="4221" xr:uid="{2B103C24-8DAA-4DC4-AAED-E7A11F7AA34F}"/>
    <cellStyle name="Comma 14 4 3 2" xfId="4222" xr:uid="{91B93C44-AB06-4C3C-A566-6B0DDD32C468}"/>
    <cellStyle name="Comma 14 4 3 2 2" xfId="4223" xr:uid="{90F1E745-8ACB-4D4A-9BB0-5A500FAE32E0}"/>
    <cellStyle name="Comma 14 4 3 2 2 2" xfId="4224" xr:uid="{E453E844-521C-4CE4-BE5C-8D982DE9FD21}"/>
    <cellStyle name="Comma 14 4 3 2 3" xfId="4225" xr:uid="{EC6A0063-D9BC-494A-9061-E4E09C555716}"/>
    <cellStyle name="Comma 14 4 3 3" xfId="4226" xr:uid="{A31EA2AB-02C7-4FE4-AEE0-145141F4E511}"/>
    <cellStyle name="Comma 14 4 3 3 2" xfId="4227" xr:uid="{5BBB239B-485F-4031-B41C-C0ACD1F30A80}"/>
    <cellStyle name="Comma 14 4 3 4" xfId="4228" xr:uid="{06F507D4-E21D-410A-A3F8-D97FDE41F022}"/>
    <cellStyle name="Comma 14 4 3 5" xfId="4229" xr:uid="{A60C42C3-AAF1-4ABB-A9E9-D7D58284F08B}"/>
    <cellStyle name="Comma 14 4 4" xfId="4230" xr:uid="{5B5A7A11-29E0-47D1-934F-01DBEE63BDCD}"/>
    <cellStyle name="Comma 14 4 4 2" xfId="4231" xr:uid="{0D64BE5D-A180-4F72-9F0E-42E0E05A73B9}"/>
    <cellStyle name="Comma 14 4 4 2 2" xfId="4232" xr:uid="{B88ECF39-6751-4D70-82BA-5F4FBC5AA365}"/>
    <cellStyle name="Comma 14 4 4 2 2 2" xfId="4233" xr:uid="{08FF2335-EA4B-4976-BDC1-27E143DEF445}"/>
    <cellStyle name="Comma 14 4 4 2 3" xfId="4234" xr:uid="{E76E3154-72C0-46B8-9C6C-8ADC09D5EEB9}"/>
    <cellStyle name="Comma 14 4 4 3" xfId="4235" xr:uid="{B3721EC9-1CCB-4EB9-9D49-86D041558404}"/>
    <cellStyle name="Comma 14 4 4 3 2" xfId="4236" xr:uid="{6636D78E-C824-4D28-9158-4286DA8E20B8}"/>
    <cellStyle name="Comma 14 4 4 4" xfId="4237" xr:uid="{9F5B694E-A947-4639-B608-7B7A9463BB8A}"/>
    <cellStyle name="Comma 14 4 4 5" xfId="4238" xr:uid="{4FA4F9A7-FDB1-4377-A525-E1FABE6C3F7B}"/>
    <cellStyle name="Comma 14 4 5" xfId="4239" xr:uid="{E7577ACE-8FD8-4436-9F69-34173A919FBF}"/>
    <cellStyle name="Comma 14 4 5 2" xfId="4240" xr:uid="{CC98EEDF-ECB6-48CE-897B-99454D49920F}"/>
    <cellStyle name="Comma 14 4 5 2 2" xfId="4241" xr:uid="{0498362D-9156-4EA4-AE4E-A189F6D9CA21}"/>
    <cellStyle name="Comma 14 4 5 3" xfId="4242" xr:uid="{5FF21B1A-667E-4D56-9AA6-53E872B6E573}"/>
    <cellStyle name="Comma 14 4 5 4" xfId="4243" xr:uid="{DD4951A6-5A41-45AD-8707-A8CBFAEE8CE7}"/>
    <cellStyle name="Comma 14 4 6" xfId="4244" xr:uid="{286E172A-85C9-4BD0-8F1D-57CEF7A9599D}"/>
    <cellStyle name="Comma 14 4 6 2" xfId="4245" xr:uid="{F2F8F584-3287-4F45-A2DE-A9E2E1C8F39D}"/>
    <cellStyle name="Comma 14 4 7" xfId="4246" xr:uid="{08A4C3D1-0A3F-4EAC-B443-47F51D892CD3}"/>
    <cellStyle name="Comma 14 4 7 2" xfId="4247" xr:uid="{C9085505-7478-4BC7-A10D-52D769D66655}"/>
    <cellStyle name="Comma 14 4 8" xfId="4248" xr:uid="{07115045-CA13-4D4C-A9B0-62620BF10AFB}"/>
    <cellStyle name="Comma 14 5" xfId="4249" xr:uid="{4AC0D787-E014-4A46-8E32-E22293ACFE19}"/>
    <cellStyle name="Comma 14 5 2" xfId="4250" xr:uid="{03B567DB-39E0-48B2-A17C-A928E85342FD}"/>
    <cellStyle name="Comma 14 5 2 2" xfId="4251" xr:uid="{0D007C8A-C306-42DF-874F-C19D61D6FB4B}"/>
    <cellStyle name="Comma 14 5 2 2 2" xfId="4252" xr:uid="{7921EB79-85BD-4950-8E4D-D274377716FB}"/>
    <cellStyle name="Comma 14 5 2 2 2 2" xfId="4253" xr:uid="{6D3EE6FA-C0C2-4B12-9F27-D4DE02ABAD34}"/>
    <cellStyle name="Comma 14 5 2 2 2 2 2" xfId="4254" xr:uid="{F5578D36-C8A7-424D-ADE9-2FCB272F6D8D}"/>
    <cellStyle name="Comma 14 5 2 2 2 3" xfId="4255" xr:uid="{B51B9565-22BA-4653-A419-5FF3482EAE21}"/>
    <cellStyle name="Comma 14 5 2 2 3" xfId="4256" xr:uid="{865CBA0F-B73D-4B8D-9BDA-D55B0BAF2EAC}"/>
    <cellStyle name="Comma 14 5 2 2 3 2" xfId="4257" xr:uid="{A8A1316F-6949-4E2A-B26D-0C8DC1B457CE}"/>
    <cellStyle name="Comma 14 5 2 2 4" xfId="4258" xr:uid="{E6805D32-0B38-4A3D-8E7C-C940B4ACD056}"/>
    <cellStyle name="Comma 14 5 2 2 5" xfId="4259" xr:uid="{01254265-AFCB-474F-B5F9-65501EC41A7A}"/>
    <cellStyle name="Comma 14 5 2 3" xfId="4260" xr:uid="{16EC715C-BF3B-4239-B6ED-FD67BC262907}"/>
    <cellStyle name="Comma 14 5 2 3 2" xfId="4261" xr:uid="{24C908B7-151F-4D8F-B179-AEE2027E7702}"/>
    <cellStyle name="Comma 14 5 2 3 2 2" xfId="4262" xr:uid="{FEF74195-1A14-4DD1-AFF2-4E7A5908AE2F}"/>
    <cellStyle name="Comma 14 5 2 3 3" xfId="4263" xr:uid="{F3AA5449-A7FA-47F3-96A1-AD0D990044FA}"/>
    <cellStyle name="Comma 14 5 2 4" xfId="4264" xr:uid="{97A915E8-CF01-43BF-BE9F-05FDE92C27F6}"/>
    <cellStyle name="Comma 14 5 2 4 2" xfId="4265" xr:uid="{B6BB92AB-0C63-4E79-A195-B50C81FC044B}"/>
    <cellStyle name="Comma 14 5 2 5" xfId="4266" xr:uid="{415397E0-F852-4FBB-9A97-21D462BC17DB}"/>
    <cellStyle name="Comma 14 5 2 6" xfId="4267" xr:uid="{847181C9-8FB9-4D41-9829-58B4C99448EB}"/>
    <cellStyle name="Comma 14 5 3" xfId="4268" xr:uid="{BF13BC58-DB52-4D79-AD13-18EDCD688037}"/>
    <cellStyle name="Comma 14 5 3 2" xfId="4269" xr:uid="{FA397693-106D-4FD4-A799-C41C2C64214D}"/>
    <cellStyle name="Comma 14 5 3 2 2" xfId="4270" xr:uid="{D6C56C18-2C70-49CE-8E5D-77EA0ABB82A1}"/>
    <cellStyle name="Comma 14 5 3 2 2 2" xfId="4271" xr:uid="{36257FB3-DE1C-4789-ADCE-F7B32F65E4B0}"/>
    <cellStyle name="Comma 14 5 3 2 3" xfId="4272" xr:uid="{77E17EE9-73E9-4CFC-91B0-E1C4B31CE132}"/>
    <cellStyle name="Comma 14 5 3 3" xfId="4273" xr:uid="{3115A1C4-4645-49C0-A942-A7C397B69906}"/>
    <cellStyle name="Comma 14 5 3 3 2" xfId="4274" xr:uid="{8147D935-33E2-49EA-923D-43FED2525FCC}"/>
    <cellStyle name="Comma 14 5 3 4" xfId="4275" xr:uid="{73103DE6-A49E-4A51-9023-482716673801}"/>
    <cellStyle name="Comma 14 5 3 5" xfId="4276" xr:uid="{2B49DAB0-132E-4231-AC52-F806B67B4C17}"/>
    <cellStyle name="Comma 14 5 4" xfId="4277" xr:uid="{63A1D66A-811D-4ABB-A311-7F8759EA91BB}"/>
    <cellStyle name="Comma 14 5 4 2" xfId="4278" xr:uid="{DB222456-AB6C-4FDC-B13D-53D4C7F8820C}"/>
    <cellStyle name="Comma 14 5 4 2 2" xfId="4279" xr:uid="{2B8A12D8-9ACA-466B-9D62-0BD5F0C9EA23}"/>
    <cellStyle name="Comma 14 5 4 3" xfId="4280" xr:uid="{AAD5F848-6863-45A4-A86F-1FDF7ACAD6A2}"/>
    <cellStyle name="Comma 14 5 4 4" xfId="4281" xr:uid="{BB8C0AC4-68A0-40DC-B36C-767232050568}"/>
    <cellStyle name="Comma 14 5 5" xfId="4282" xr:uid="{4DDDEFB5-F58B-4DD2-95C7-CABBF7937B42}"/>
    <cellStyle name="Comma 14 5 5 2" xfId="4283" xr:uid="{32877682-5FD3-4DDB-AAF3-3973E395E472}"/>
    <cellStyle name="Comma 14 5 6" xfId="4284" xr:uid="{926E3186-9756-4AF1-BC10-81A9F1F92692}"/>
    <cellStyle name="Comma 14 5 6 2" xfId="4285" xr:uid="{03A7345D-D60F-4C61-B651-89E87E8F1383}"/>
    <cellStyle name="Comma 14 5 7" xfId="4286" xr:uid="{E2AFF20C-DB76-4071-A414-7711FA063C4A}"/>
    <cellStyle name="Comma 14 6" xfId="4287" xr:uid="{1410CFAE-8DFD-4331-B0AD-3E7948CEDAD0}"/>
    <cellStyle name="Comma 14 6 2" xfId="4288" xr:uid="{8EF2A0B2-0CE6-4C37-877D-F3F9CFCD3C62}"/>
    <cellStyle name="Comma 14 6 2 2" xfId="4289" xr:uid="{C63EE55B-E61C-413E-B728-DB4F3B7C5DF6}"/>
    <cellStyle name="Comma 14 6 2 2 2" xfId="4290" xr:uid="{B2E3A015-D27E-4C54-8DDC-11DD6B3F6206}"/>
    <cellStyle name="Comma 14 6 2 2 2 2" xfId="4291" xr:uid="{365D6EAA-1F09-47D5-8550-F5D76EB15E62}"/>
    <cellStyle name="Comma 14 6 2 2 2 2 2" xfId="4292" xr:uid="{C34AF581-94AA-4D02-B5BC-B7E5FF308007}"/>
    <cellStyle name="Comma 14 6 2 2 2 3" xfId="4293" xr:uid="{88858ADD-ACD0-41C5-AFA0-5A27AA9A231D}"/>
    <cellStyle name="Comma 14 6 2 2 3" xfId="4294" xr:uid="{208CF5E2-F476-4068-B081-AB525B5736E3}"/>
    <cellStyle name="Comma 14 6 2 2 3 2" xfId="4295" xr:uid="{4947CFA1-81B0-47F3-94F3-0659E859B4E4}"/>
    <cellStyle name="Comma 14 6 2 2 4" xfId="4296" xr:uid="{8034FEC6-3D10-4C29-B97C-57C3B9ABCBCD}"/>
    <cellStyle name="Comma 14 6 2 2 5" xfId="4297" xr:uid="{6BC10474-B62D-4317-92DB-0B92AFF1943D}"/>
    <cellStyle name="Comma 14 6 2 3" xfId="4298" xr:uid="{08FB440A-1619-41B6-8C38-7B91D94F4E12}"/>
    <cellStyle name="Comma 14 6 2 3 2" xfId="4299" xr:uid="{B624729D-D9EC-46C7-BFC3-CD9B739BCE1B}"/>
    <cellStyle name="Comma 14 6 2 3 2 2" xfId="4300" xr:uid="{3E3E7DAD-23F5-467A-A918-6982B3D79253}"/>
    <cellStyle name="Comma 14 6 2 3 3" xfId="4301" xr:uid="{B8113136-3CD6-43ED-B9D7-FAEE19AE89D9}"/>
    <cellStyle name="Comma 14 6 2 4" xfId="4302" xr:uid="{0552AC88-5222-4EF5-A965-F1926B2E61C0}"/>
    <cellStyle name="Comma 14 6 2 4 2" xfId="4303" xr:uid="{E236D531-E6F2-4BF2-BD1C-006E8A7B2C4A}"/>
    <cellStyle name="Comma 14 6 2 5" xfId="4304" xr:uid="{135CC6AB-570F-498E-9A47-EE1E9B179BB7}"/>
    <cellStyle name="Comma 14 6 2 6" xfId="4305" xr:uid="{05C490AB-ECFD-414B-AD1B-51546E05CE04}"/>
    <cellStyle name="Comma 14 6 3" xfId="4306" xr:uid="{7B2B38CA-E7C7-44D3-802B-264BEF5CEA11}"/>
    <cellStyle name="Comma 14 6 3 2" xfId="4307" xr:uid="{AC5AA056-5368-4859-99D3-1B92E9968E08}"/>
    <cellStyle name="Comma 14 6 3 2 2" xfId="4308" xr:uid="{07DF6F7A-A239-47C6-A8D9-A9C4394C4154}"/>
    <cellStyle name="Comma 14 6 3 2 2 2" xfId="4309" xr:uid="{27084983-E4DB-4153-9C3C-C76CD91BA3B5}"/>
    <cellStyle name="Comma 14 6 3 2 3" xfId="4310" xr:uid="{47C714FC-E282-4527-B5E8-2C8AB878AB03}"/>
    <cellStyle name="Comma 14 6 3 3" xfId="4311" xr:uid="{CB2B590C-1384-4A83-9797-6D851DBA36FB}"/>
    <cellStyle name="Comma 14 6 3 3 2" xfId="4312" xr:uid="{391DFAC9-733D-42A0-9797-3D65E892FA3D}"/>
    <cellStyle name="Comma 14 6 3 4" xfId="4313" xr:uid="{DEB1333B-3BB5-4480-BFB9-3310E7F791BA}"/>
    <cellStyle name="Comma 14 6 3 5" xfId="4314" xr:uid="{81880253-B63C-47C2-8FBF-899E98B5FFE2}"/>
    <cellStyle name="Comma 14 6 4" xfId="4315" xr:uid="{79BAC3C7-662B-4063-A9B9-C5D93758B262}"/>
    <cellStyle name="Comma 14 6 4 2" xfId="4316" xr:uid="{A0A1DB9A-BFC3-4C72-9C02-72DE08B439B3}"/>
    <cellStyle name="Comma 14 6 4 2 2" xfId="4317" xr:uid="{F3BD0F31-E526-478C-8313-A95EB1F50754}"/>
    <cellStyle name="Comma 14 6 4 3" xfId="4318" xr:uid="{BCBA4622-B106-42D9-AAAE-D857F9C62263}"/>
    <cellStyle name="Comma 14 6 4 4" xfId="4319" xr:uid="{1A8878A7-6692-473B-9FBC-D3087C2EC5CF}"/>
    <cellStyle name="Comma 14 6 5" xfId="4320" xr:uid="{BF45A3BB-66C8-468C-AF46-1C3EDE011C48}"/>
    <cellStyle name="Comma 14 6 5 2" xfId="4321" xr:uid="{D3F4ADCE-F133-4740-8944-AF975D2AC6F2}"/>
    <cellStyle name="Comma 14 6 6" xfId="4322" xr:uid="{DBCE19AE-802C-4F1D-A79A-901C7E80B61F}"/>
    <cellStyle name="Comma 14 6 6 2" xfId="4323" xr:uid="{6AD8F5AB-1A88-43F9-A48E-79AEFA162F07}"/>
    <cellStyle name="Comma 14 6 7" xfId="4324" xr:uid="{69566059-3757-492F-84AC-F3AC2087C5CA}"/>
    <cellStyle name="Comma 14 7" xfId="4325" xr:uid="{D4A6ED6A-106B-475F-9020-374FC237B7E7}"/>
    <cellStyle name="Comma 14 7 2" xfId="4326" xr:uid="{6FB94AF4-668F-4B22-96E6-1916D5ED1A64}"/>
    <cellStyle name="Comma 14 7 2 2" xfId="4327" xr:uid="{A9594F01-921E-4764-8D1B-4D9C953A15ED}"/>
    <cellStyle name="Comma 14 7 2 2 2" xfId="4328" xr:uid="{48A59783-67C4-4BA6-92ED-7D23189E2C99}"/>
    <cellStyle name="Comma 14 7 2 2 2 2" xfId="4329" xr:uid="{46F915B2-2806-4217-A8F1-E0E42A1A3D21}"/>
    <cellStyle name="Comma 14 7 2 2 3" xfId="4330" xr:uid="{8912CFD2-2306-4E74-9C58-A7955A21CF57}"/>
    <cellStyle name="Comma 14 7 2 3" xfId="4331" xr:uid="{5C604884-E44E-471B-96E5-8B1E7AE66E8D}"/>
    <cellStyle name="Comma 14 7 2 3 2" xfId="4332" xr:uid="{CA999155-C29C-4CAE-9EC2-4793BEBFCDF6}"/>
    <cellStyle name="Comma 14 7 2 4" xfId="4333" xr:uid="{6958ABAC-7615-4C63-809A-D513863825C3}"/>
    <cellStyle name="Comma 14 7 2 5" xfId="4334" xr:uid="{6FF5E0F1-D596-4FEB-AC84-386E281C9D6C}"/>
    <cellStyle name="Comma 14 7 3" xfId="4335" xr:uid="{F0DF500C-70C8-4C6A-A63B-52AADB5D585E}"/>
    <cellStyle name="Comma 14 7 3 2" xfId="4336" xr:uid="{04A9AB79-A89C-4946-8031-CC87A979E155}"/>
    <cellStyle name="Comma 14 7 3 2 2" xfId="4337" xr:uid="{97F26DE8-86E7-473C-94BB-CAD5E487A7B3}"/>
    <cellStyle name="Comma 14 7 3 3" xfId="4338" xr:uid="{D37697D3-730E-45FC-AC88-532599E63BD5}"/>
    <cellStyle name="Comma 14 7 4" xfId="4339" xr:uid="{6C387EB8-6E71-4488-8E37-FAF21CA5730A}"/>
    <cellStyle name="Comma 14 7 4 2" xfId="4340" xr:uid="{119C74CF-DDEB-43D7-A668-2B40114BB07B}"/>
    <cellStyle name="Comma 14 7 5" xfId="4341" xr:uid="{5FDE9138-C892-430B-9871-B264EF7A7032}"/>
    <cellStyle name="Comma 14 7 6" xfId="4342" xr:uid="{7F8E5B35-A9A6-4483-990C-6109772E949C}"/>
    <cellStyle name="Comma 14 8" xfId="4343" xr:uid="{4E96C29B-330F-43F6-9DD5-0B2430907C95}"/>
    <cellStyle name="Comma 14 8 2" xfId="4344" xr:uid="{A1204F15-A40A-46B5-8E6D-6CEB78990DDB}"/>
    <cellStyle name="Comma 14 8 2 2" xfId="4345" xr:uid="{8353C188-0BF1-48E8-969C-9205C7DD314E}"/>
    <cellStyle name="Comma 14 8 2 2 2" xfId="4346" xr:uid="{E2C1F7AE-4046-473C-B0C8-263721B77AC0}"/>
    <cellStyle name="Comma 14 8 2 3" xfId="4347" xr:uid="{FB7E79C6-7C55-427D-92B7-528FC45FD65D}"/>
    <cellStyle name="Comma 14 8 3" xfId="4348" xr:uid="{2D9BC099-53AC-45E5-B0AC-8EFA4CFC6AFD}"/>
    <cellStyle name="Comma 14 8 3 2" xfId="4349" xr:uid="{75D6E18C-A68A-4689-B0BE-C449FA58A656}"/>
    <cellStyle name="Comma 14 8 4" xfId="4350" xr:uid="{BBC6FBDD-203F-434D-8619-2851D9E0AFD8}"/>
    <cellStyle name="Comma 14 8 5" xfId="4351" xr:uid="{77007FA1-6191-457F-945B-79DCB5F45850}"/>
    <cellStyle name="Comma 14 9" xfId="4352" xr:uid="{08CE2D0B-FC5D-43FB-B537-0807AB0B343E}"/>
    <cellStyle name="Comma 14 9 2" xfId="4353" xr:uid="{3239C80F-823E-4B52-BAD0-E3D8839D7447}"/>
    <cellStyle name="Comma 14 9 2 2" xfId="4354" xr:uid="{4E1F56CF-7274-4B9F-AC40-8B9EFF4560B8}"/>
    <cellStyle name="Comma 14 9 2 2 2" xfId="4355" xr:uid="{FFC9C19B-6CDF-44EC-B538-6FCB2DB03848}"/>
    <cellStyle name="Comma 14 9 2 3" xfId="4356" xr:uid="{C1689D0B-F6CE-4AB8-B028-4DEEE4571936}"/>
    <cellStyle name="Comma 14 9 3" xfId="4357" xr:uid="{73C78F09-B4AD-40C2-8369-9AD4371B03B0}"/>
    <cellStyle name="Comma 14 9 3 2" xfId="4358" xr:uid="{5F649203-809F-4466-895C-B349A3506C2E}"/>
    <cellStyle name="Comma 14 9 4" xfId="4359" xr:uid="{6F71ACF8-DCE0-4459-9C54-78955CCEDD11}"/>
    <cellStyle name="Comma 14 9 5" xfId="4360" xr:uid="{6938E6B7-8A9F-4083-92D6-39973E269D73}"/>
    <cellStyle name="Comma 140" xfId="4361" xr:uid="{59787462-82C8-415D-B06E-53F1DD9169CE}"/>
    <cellStyle name="Comma 140 2" xfId="4362" xr:uid="{7B4830CA-67B9-4187-BB6F-34C3DB8C5A3F}"/>
    <cellStyle name="Comma 140 2 2" xfId="4363" xr:uid="{A843A851-3E23-4029-84FB-902B8719E28F}"/>
    <cellStyle name="Comma 140 3" xfId="4364" xr:uid="{921036E3-850A-40C9-B180-45FB4E00AA7C}"/>
    <cellStyle name="Comma 141" xfId="4365" xr:uid="{0E9AA095-F670-428E-9D20-7778B4A660B7}"/>
    <cellStyle name="Comma 141 2" xfId="4366" xr:uid="{63722D80-7D1A-46B1-BEA9-B7D4239A3189}"/>
    <cellStyle name="Comma 141 2 2" xfId="4367" xr:uid="{BCF4AF7A-02E2-4B17-8EED-08FE9FDB2D8E}"/>
    <cellStyle name="Comma 141 3" xfId="4368" xr:uid="{3AB157B2-0C59-4459-A251-AAD704A4169A}"/>
    <cellStyle name="Comma 142" xfId="4369" xr:uid="{54E82F5C-9307-4C50-9A9A-162B582BD55F}"/>
    <cellStyle name="Comma 143" xfId="4370" xr:uid="{9E855B40-CD2E-4703-AA6F-783435659935}"/>
    <cellStyle name="Comma 143 2" xfId="4371" xr:uid="{1F8432BF-A4D5-4336-BAB4-A071C3524E09}"/>
    <cellStyle name="Comma 144" xfId="4372" xr:uid="{8694652B-5419-4EFB-926B-4F404CED1871}"/>
    <cellStyle name="Comma 144 2" xfId="4373" xr:uid="{04D38F06-0795-49EE-BA8F-3E7E10561E0A}"/>
    <cellStyle name="Comma 144 2 2" xfId="4374" xr:uid="{119C88BA-CED0-4ADA-800C-8347252AE545}"/>
    <cellStyle name="Comma 144 3" xfId="4375" xr:uid="{DB93462D-474E-4233-9927-1792C785ADB2}"/>
    <cellStyle name="Comma 145" xfId="4376" xr:uid="{82BBA653-0098-448D-A460-903DA99F37CA}"/>
    <cellStyle name="Comma 145 2" xfId="4377" xr:uid="{1CA3FE0E-093A-4C14-8C19-108A1FF8C2BF}"/>
    <cellStyle name="Comma 145 2 2" xfId="4378" xr:uid="{72A4DA89-834C-44E6-9207-8333BAD1CE6C}"/>
    <cellStyle name="Comma 145 3" xfId="4379" xr:uid="{8E27F194-A805-4611-BD06-64DDF10096FB}"/>
    <cellStyle name="Comma 146" xfId="4380" xr:uid="{6936BE09-8946-41A8-B523-782E2C425CF4}"/>
    <cellStyle name="Comma 146 2" xfId="4381" xr:uid="{9F4E2F41-2539-4576-9D55-0C1D53176A72}"/>
    <cellStyle name="Comma 146 2 2" xfId="4382" xr:uid="{BEFA351A-7D05-4C20-BBCF-0F5C4610BC59}"/>
    <cellStyle name="Comma 146 3" xfId="4383" xr:uid="{F627511F-BF3E-4333-924D-EB9D8EEBA58D}"/>
    <cellStyle name="Comma 147" xfId="4384" xr:uid="{0966AB53-7276-4C50-A883-81588E9E91FC}"/>
    <cellStyle name="Comma 147 2" xfId="4385" xr:uid="{C1E1DD11-B208-4163-B9A5-2E58FDB4D80A}"/>
    <cellStyle name="Comma 147 2 2" xfId="4386" xr:uid="{C91DD31F-F9E1-4411-84B5-0538B22289FD}"/>
    <cellStyle name="Comma 147 3" xfId="4387" xr:uid="{8F586E99-E5FC-4FC3-A5C8-A56C71BFB365}"/>
    <cellStyle name="Comma 148" xfId="4388" xr:uid="{51BB895C-7EA3-45EF-BC2D-32C11D77B468}"/>
    <cellStyle name="Comma 148 2" xfId="4389" xr:uid="{21FF46DE-7BE1-45B5-9510-5811877CB8AE}"/>
    <cellStyle name="Comma 148 2 2" xfId="4390" xr:uid="{DA0CB92C-34B5-4DEE-92A5-FE87C2CB20C1}"/>
    <cellStyle name="Comma 148 3" xfId="4391" xr:uid="{4EAB8773-FC4A-40D0-8E9B-24625440A0CF}"/>
    <cellStyle name="Comma 149" xfId="4392" xr:uid="{A075CA9B-732E-4E76-B4CC-958C97018315}"/>
    <cellStyle name="Comma 149 2" xfId="4393" xr:uid="{BC50E54B-63C8-438F-A14B-45E44F0564BD}"/>
    <cellStyle name="Comma 149 2 2" xfId="4394" xr:uid="{DFFDDFCF-2A8D-4D5F-9790-D8EF21E8F279}"/>
    <cellStyle name="Comma 149 3" xfId="4395" xr:uid="{3912BF96-97EA-4354-A9AB-D2BDEE218A06}"/>
    <cellStyle name="Comma 15" xfId="556" xr:uid="{3957EA2B-66F5-4885-9F73-C43BC4706CD4}"/>
    <cellStyle name="Comma 15 10" xfId="4396" xr:uid="{BC4C8936-31A2-4C10-A75B-4585353BE86B}"/>
    <cellStyle name="Comma 15 10 2" xfId="4397" xr:uid="{0D9E147C-6CB3-42E5-A72E-6FB143C3AB7A}"/>
    <cellStyle name="Comma 15 10 2 2" xfId="4398" xr:uid="{CE038008-1C45-4D94-8359-44FDDF062CE8}"/>
    <cellStyle name="Comma 15 10 3" xfId="4399" xr:uid="{27C220F2-8B98-426A-9FB2-4149627F2E69}"/>
    <cellStyle name="Comma 15 10 4" xfId="4400" xr:uid="{2210CBE4-5C87-43E6-B385-733DD8C7CC36}"/>
    <cellStyle name="Comma 15 11" xfId="4401" xr:uid="{26CE7773-8943-4794-87DA-13CA5A269B09}"/>
    <cellStyle name="Comma 15 11 2" xfId="4402" xr:uid="{A7DA5363-299A-4128-ADA2-96664C0B94A5}"/>
    <cellStyle name="Comma 15 12" xfId="4403" xr:uid="{C634FFF5-1F19-4CEA-BC0F-246B27D30639}"/>
    <cellStyle name="Comma 15 13" xfId="4404" xr:uid="{358B4C6B-AD85-49BD-A75B-4003A364B88F}"/>
    <cellStyle name="Comma 15 13 2" xfId="4405" xr:uid="{A3A296AD-FBD3-4673-87FF-BA955B6FCA6C}"/>
    <cellStyle name="Comma 15 14" xfId="4406" xr:uid="{DE9E5975-6588-473A-8791-B30151CC187A}"/>
    <cellStyle name="Comma 15 2" xfId="4407" xr:uid="{54A876C2-F4F1-4902-B3B6-5E08FFC797E7}"/>
    <cellStyle name="Comma 15 2 10" xfId="4408" xr:uid="{E2764BC5-38DC-4883-B71F-83293B840E3B}"/>
    <cellStyle name="Comma 15 2 10 2" xfId="4409" xr:uid="{79D92B00-571F-42F8-A3D7-F671F105BF1B}"/>
    <cellStyle name="Comma 15 2 11" xfId="4410" xr:uid="{0A20F432-0297-41CC-8519-FF8ECAD4FAC3}"/>
    <cellStyle name="Comma 15 2 2" xfId="4411" xr:uid="{DA4AF814-CA60-44ED-99DC-33BA6D8A3FB6}"/>
    <cellStyle name="Comma 15 2 2 10" xfId="4412" xr:uid="{CD2507B1-701B-428C-9D7D-0188B5D00452}"/>
    <cellStyle name="Comma 15 2 2 2" xfId="4413" xr:uid="{81C42BF2-F842-431B-8B92-6E13188F1D93}"/>
    <cellStyle name="Comma 15 2 2 2 2" xfId="4414" xr:uid="{B50B6EB0-7B61-4862-8D47-EC0C87E9E4D3}"/>
    <cellStyle name="Comma 15 2 2 2 2 2" xfId="4415" xr:uid="{EE42D35F-0AC9-4257-B90D-932488F937C3}"/>
    <cellStyle name="Comma 15 2 2 2 2 2 2" xfId="4416" xr:uid="{5BB100B7-9083-417D-90C2-876267AE1D57}"/>
    <cellStyle name="Comma 15 2 2 2 2 2 2 2" xfId="4417" xr:uid="{DA58E7ED-02F7-45B7-8890-889907B99DB8}"/>
    <cellStyle name="Comma 15 2 2 2 2 2 2 2 2" xfId="4418" xr:uid="{4253F2DA-0C57-4D7C-853F-388EAFD6010E}"/>
    <cellStyle name="Comma 15 2 2 2 2 2 2 3" xfId="4419" xr:uid="{4104F169-24F8-4B4A-BD38-6135836C74FF}"/>
    <cellStyle name="Comma 15 2 2 2 2 2 3" xfId="4420" xr:uid="{EA73AF79-60E0-40F9-B1FF-5675E71C545C}"/>
    <cellStyle name="Comma 15 2 2 2 2 2 3 2" xfId="4421" xr:uid="{FA9E00A1-72FF-4363-9783-4C4FD35C10F2}"/>
    <cellStyle name="Comma 15 2 2 2 2 2 4" xfId="4422" xr:uid="{50ED65EE-C176-4FE2-8A96-2BA57E30AB09}"/>
    <cellStyle name="Comma 15 2 2 2 2 2 5" xfId="4423" xr:uid="{6AF1024B-4106-4D27-A8AF-529BC69A6891}"/>
    <cellStyle name="Comma 15 2 2 2 2 3" xfId="4424" xr:uid="{8696551C-299A-48FB-8FCC-0CD407E8A221}"/>
    <cellStyle name="Comma 15 2 2 2 2 3 2" xfId="4425" xr:uid="{91EDD643-EC30-40CA-9DDE-671A3BF786F9}"/>
    <cellStyle name="Comma 15 2 2 2 2 3 2 2" xfId="4426" xr:uid="{3F3D31AF-919F-46B9-B6F5-C5D1EF5875D2}"/>
    <cellStyle name="Comma 15 2 2 2 2 3 3" xfId="4427" xr:uid="{25FD725D-7C8C-46F1-94D3-2FBB7B3CD0A1}"/>
    <cellStyle name="Comma 15 2 2 2 2 4" xfId="4428" xr:uid="{32E60E55-41B9-4724-AB1A-3D33B0DDB8B0}"/>
    <cellStyle name="Comma 15 2 2 2 2 4 2" xfId="4429" xr:uid="{D31E6EBD-BA11-4992-BBE3-F728EFFF9A87}"/>
    <cellStyle name="Comma 15 2 2 2 2 5" xfId="4430" xr:uid="{4F37D995-CAB3-4A8F-91FC-8885CF6AD4DD}"/>
    <cellStyle name="Comma 15 2 2 2 2 6" xfId="4431" xr:uid="{2F3E2D44-E29D-49AC-A668-2EC031796828}"/>
    <cellStyle name="Comma 15 2 2 2 3" xfId="4432" xr:uid="{2B03FA05-E6FE-4A9D-9949-1E251F1F5663}"/>
    <cellStyle name="Comma 15 2 2 2 3 2" xfId="4433" xr:uid="{02CC8A8B-9B37-4306-8D7B-C9E8B6B7A12F}"/>
    <cellStyle name="Comma 15 2 2 2 3 2 2" xfId="4434" xr:uid="{182DB0A4-5B30-4069-B496-7ADCAA013D4D}"/>
    <cellStyle name="Comma 15 2 2 2 3 2 2 2" xfId="4435" xr:uid="{126132B3-FDF9-4DEE-97EF-478A48232722}"/>
    <cellStyle name="Comma 15 2 2 2 3 2 3" xfId="4436" xr:uid="{E73D533F-CEAE-4DA1-B8EF-222C53AD4BF6}"/>
    <cellStyle name="Comma 15 2 2 2 3 3" xfId="4437" xr:uid="{D2427568-08AE-49EF-B8D9-5F4BF6A1AB5C}"/>
    <cellStyle name="Comma 15 2 2 2 3 3 2" xfId="4438" xr:uid="{1AFF6A58-4A01-4FF9-8B5A-AEABD98BDFD1}"/>
    <cellStyle name="Comma 15 2 2 2 3 4" xfId="4439" xr:uid="{CAA52095-E01E-4A80-9AEC-1AA503D1119B}"/>
    <cellStyle name="Comma 15 2 2 2 3 5" xfId="4440" xr:uid="{75DCAF39-8ABF-4904-8DF5-E195490C8560}"/>
    <cellStyle name="Comma 15 2 2 2 4" xfId="4441" xr:uid="{DF4D52B4-1FE5-4D5A-B16B-0CEC95E14106}"/>
    <cellStyle name="Comma 15 2 2 2 4 2" xfId="4442" xr:uid="{A1EC7BCB-F9D5-42E5-A061-DE8172A7EF02}"/>
    <cellStyle name="Comma 15 2 2 2 4 2 2" xfId="4443" xr:uid="{717172F3-16E5-4C76-B0E6-70C0C300174F}"/>
    <cellStyle name="Comma 15 2 2 2 4 3" xfId="4444" xr:uid="{D49281C0-7636-49C7-9F92-1990FE182D41}"/>
    <cellStyle name="Comma 15 2 2 2 4 4" xfId="4445" xr:uid="{CBC8C64D-DD02-4C61-8229-7A9161FEECB6}"/>
    <cellStyle name="Comma 15 2 2 2 5" xfId="4446" xr:uid="{2A9D1BA1-AB97-4999-BB71-7BD5B7998EFF}"/>
    <cellStyle name="Comma 15 2 2 2 5 2" xfId="4447" xr:uid="{6C2AD469-DA9B-4FAF-B65E-FA8971C5779D}"/>
    <cellStyle name="Comma 15 2 2 2 6" xfId="4448" xr:uid="{9472D8A0-AB7D-40AC-AD2B-DAB6605660EF}"/>
    <cellStyle name="Comma 15 2 2 2 6 2" xfId="4449" xr:uid="{D1900C04-4D1F-46C3-87C3-F833FEBC2D79}"/>
    <cellStyle name="Comma 15 2 2 2 7" xfId="4450" xr:uid="{92CC84A1-200E-461A-B1FF-FA81EF53E659}"/>
    <cellStyle name="Comma 15 2 2 3" xfId="4451" xr:uid="{6D98A4CB-FE23-4548-8976-EBA916F1093F}"/>
    <cellStyle name="Comma 15 2 2 3 2" xfId="4452" xr:uid="{CC797E7D-EE1D-41BF-AE09-94CD2FA877F1}"/>
    <cellStyle name="Comma 15 2 2 3 2 2" xfId="4453" xr:uid="{1AD8A428-AA7D-4743-9FFA-93E1E9034149}"/>
    <cellStyle name="Comma 15 2 2 3 2 2 2" xfId="4454" xr:uid="{CC55526B-2A6F-4FB6-B67B-2FFD6CBED6E8}"/>
    <cellStyle name="Comma 15 2 2 3 2 2 2 2" xfId="4455" xr:uid="{BF446D0F-855A-4AB0-82D5-3627F3E492D5}"/>
    <cellStyle name="Comma 15 2 2 3 2 2 2 2 2" xfId="4456" xr:uid="{39A9332D-41F1-4EC1-AE9D-4A940EB82588}"/>
    <cellStyle name="Comma 15 2 2 3 2 2 2 3" xfId="4457" xr:uid="{09EF9656-0BAE-431F-A769-30BB92FEDE1E}"/>
    <cellStyle name="Comma 15 2 2 3 2 2 3" xfId="4458" xr:uid="{9F9B189C-9CD9-4CB9-98E7-AEE4F3D5EB50}"/>
    <cellStyle name="Comma 15 2 2 3 2 2 3 2" xfId="4459" xr:uid="{FA11C0B2-FFDD-4F88-8604-0B88A59B2C49}"/>
    <cellStyle name="Comma 15 2 2 3 2 2 4" xfId="4460" xr:uid="{537D8BFC-E83B-4010-942E-2A7DA0EA61DC}"/>
    <cellStyle name="Comma 15 2 2 3 2 2 5" xfId="4461" xr:uid="{DB6C3068-B91F-4748-8395-DD71F29ABE51}"/>
    <cellStyle name="Comma 15 2 2 3 2 3" xfId="4462" xr:uid="{473D02D8-36EC-494D-8BFE-A02F8FA681B7}"/>
    <cellStyle name="Comma 15 2 2 3 2 3 2" xfId="4463" xr:uid="{301D4AD0-7012-4FBF-A1ED-B8FD1C3730D2}"/>
    <cellStyle name="Comma 15 2 2 3 2 3 2 2" xfId="4464" xr:uid="{5DE35E12-4B6B-400B-97F5-6635AF9D31A4}"/>
    <cellStyle name="Comma 15 2 2 3 2 3 3" xfId="4465" xr:uid="{62760D82-9966-42A8-B3DB-4BDB4DBCF5C5}"/>
    <cellStyle name="Comma 15 2 2 3 2 4" xfId="4466" xr:uid="{A7300E4B-F5CF-4410-BB83-878718E0EE4E}"/>
    <cellStyle name="Comma 15 2 2 3 2 4 2" xfId="4467" xr:uid="{74EE763C-D2AB-4838-9A1D-0C59B6DD4306}"/>
    <cellStyle name="Comma 15 2 2 3 2 5" xfId="4468" xr:uid="{E290B498-4A15-4F5F-85F7-B39D85BA259C}"/>
    <cellStyle name="Comma 15 2 2 3 2 6" xfId="4469" xr:uid="{B6842DF2-C831-49EB-B0EE-FE255D6658CE}"/>
    <cellStyle name="Comma 15 2 2 3 3" xfId="4470" xr:uid="{31315FD6-D29E-4B8E-AC84-025B4AADBF5D}"/>
    <cellStyle name="Comma 15 2 2 3 3 2" xfId="4471" xr:uid="{21805E1A-846F-4324-9B10-8E0C642E50C7}"/>
    <cellStyle name="Comma 15 2 2 3 3 2 2" xfId="4472" xr:uid="{365833B2-B9FA-4036-8C67-70B704DBAA95}"/>
    <cellStyle name="Comma 15 2 2 3 3 2 2 2" xfId="4473" xr:uid="{EB3F87EB-06C3-48B4-95B2-9D489820C8E4}"/>
    <cellStyle name="Comma 15 2 2 3 3 2 3" xfId="4474" xr:uid="{D55A2F7E-2538-4A27-9363-D352413929BA}"/>
    <cellStyle name="Comma 15 2 2 3 3 3" xfId="4475" xr:uid="{217F881E-EB66-4846-AE2D-B20E172D1661}"/>
    <cellStyle name="Comma 15 2 2 3 3 3 2" xfId="4476" xr:uid="{139CB2F0-0D64-48C6-8F82-67122FE317AB}"/>
    <cellStyle name="Comma 15 2 2 3 3 4" xfId="4477" xr:uid="{640C5546-5837-451F-A9F8-5ABA625026B8}"/>
    <cellStyle name="Comma 15 2 2 3 3 5" xfId="4478" xr:uid="{35EE8B6D-568E-4125-90CD-D233F051B095}"/>
    <cellStyle name="Comma 15 2 2 3 4" xfId="4479" xr:uid="{7D2D6776-D963-4B93-8397-8B12C5D2AB88}"/>
    <cellStyle name="Comma 15 2 2 3 4 2" xfId="4480" xr:uid="{342B9A0E-CDD5-45F2-B216-A879023BC53C}"/>
    <cellStyle name="Comma 15 2 2 3 4 2 2" xfId="4481" xr:uid="{0EE99435-083F-480C-B381-86AA8A884B1E}"/>
    <cellStyle name="Comma 15 2 2 3 4 3" xfId="4482" xr:uid="{4F3D8597-C595-4435-A39B-524726EF7338}"/>
    <cellStyle name="Comma 15 2 2 3 4 4" xfId="4483" xr:uid="{08253205-92DE-471F-A798-EFB12FC00C4C}"/>
    <cellStyle name="Comma 15 2 2 3 5" xfId="4484" xr:uid="{3B0D966B-BE73-4776-B889-FA6B6AF28A11}"/>
    <cellStyle name="Comma 15 2 2 3 5 2" xfId="4485" xr:uid="{5E725736-CD99-498B-BB89-9DEA8ADD1FA9}"/>
    <cellStyle name="Comma 15 2 2 3 6" xfId="4486" xr:uid="{7CB16C05-9D4D-4D4D-A108-076FC0E31BB0}"/>
    <cellStyle name="Comma 15 2 2 3 6 2" xfId="4487" xr:uid="{54F98FA2-EE29-4DF1-9F35-5FF7E12070F8}"/>
    <cellStyle name="Comma 15 2 2 3 7" xfId="4488" xr:uid="{011E8E6C-3B19-4056-B723-726BFF647A0E}"/>
    <cellStyle name="Comma 15 2 2 4" xfId="4489" xr:uid="{8030B86D-04F2-421B-87FA-5EA3A8EA1C73}"/>
    <cellStyle name="Comma 15 2 2 4 2" xfId="4490" xr:uid="{C2790AB0-55B4-4E90-8D56-D9288035C42A}"/>
    <cellStyle name="Comma 15 2 2 4 2 2" xfId="4491" xr:uid="{DB0EE225-C0F7-4B1E-A5BB-C1CE26AE9BD7}"/>
    <cellStyle name="Comma 15 2 2 4 2 2 2" xfId="4492" xr:uid="{0E453E5B-6CC8-4C03-BCE4-C70907FE4D50}"/>
    <cellStyle name="Comma 15 2 2 4 2 2 2 2" xfId="4493" xr:uid="{AEA1B07D-0D7B-4DA6-AF82-8FF3A6349039}"/>
    <cellStyle name="Comma 15 2 2 4 2 2 3" xfId="4494" xr:uid="{26DC1E2D-F2B3-4001-8073-D2FF7B376DD6}"/>
    <cellStyle name="Comma 15 2 2 4 2 3" xfId="4495" xr:uid="{C40F3AB3-DF8A-4237-8D46-763593663A83}"/>
    <cellStyle name="Comma 15 2 2 4 2 3 2" xfId="4496" xr:uid="{29CB9A15-DB07-4F1D-9C80-E9B94C1F5A87}"/>
    <cellStyle name="Comma 15 2 2 4 2 4" xfId="4497" xr:uid="{6426B37D-E09E-4ED6-A7FA-6EC16DE69CBB}"/>
    <cellStyle name="Comma 15 2 2 4 2 5" xfId="4498" xr:uid="{4F88A887-772F-43ED-9FE9-8FB7B4831D4F}"/>
    <cellStyle name="Comma 15 2 2 4 3" xfId="4499" xr:uid="{510505F5-A148-4552-9581-243F2D025BD0}"/>
    <cellStyle name="Comma 15 2 2 4 3 2" xfId="4500" xr:uid="{F32ABFAD-33BD-48CD-94EA-3A6A60027D61}"/>
    <cellStyle name="Comma 15 2 2 4 3 2 2" xfId="4501" xr:uid="{BD594FD9-C5C5-4ACC-91A4-40B2D9D26DA5}"/>
    <cellStyle name="Comma 15 2 2 4 3 3" xfId="4502" xr:uid="{DD6B6EDD-37D3-4ED9-AD6E-BA6F2FC2AFF5}"/>
    <cellStyle name="Comma 15 2 2 4 4" xfId="4503" xr:uid="{9F9B5223-463C-4A5A-A837-83808D7E67F9}"/>
    <cellStyle name="Comma 15 2 2 4 4 2" xfId="4504" xr:uid="{98056F80-A054-46D6-873D-A9BF1B38F846}"/>
    <cellStyle name="Comma 15 2 2 4 5" xfId="4505" xr:uid="{C98B662E-9745-4EB4-A5D5-517D3A8023C1}"/>
    <cellStyle name="Comma 15 2 2 4 6" xfId="4506" xr:uid="{802DEBE8-8F49-4E79-ACE0-BF78F6714762}"/>
    <cellStyle name="Comma 15 2 2 5" xfId="4507" xr:uid="{CC44E14D-E67C-4B21-8EE1-A18F5F12B93B}"/>
    <cellStyle name="Comma 15 2 2 5 2" xfId="4508" xr:uid="{623EB159-9EA3-40A4-9597-2410AF49859D}"/>
    <cellStyle name="Comma 15 2 2 5 2 2" xfId="4509" xr:uid="{0BAEEA85-9250-4896-88FE-DF87EB99297D}"/>
    <cellStyle name="Comma 15 2 2 5 2 2 2" xfId="4510" xr:uid="{6E270E7A-6217-462F-8EE3-82A5CB2377B2}"/>
    <cellStyle name="Comma 15 2 2 5 2 3" xfId="4511" xr:uid="{30412215-13D3-4071-B922-FE9F4C5AF1F7}"/>
    <cellStyle name="Comma 15 2 2 5 3" xfId="4512" xr:uid="{3E3C3880-186C-4054-869E-1622AE113469}"/>
    <cellStyle name="Comma 15 2 2 5 3 2" xfId="4513" xr:uid="{B0F8CE02-B5E7-4E9D-A2DE-EF4E9D751220}"/>
    <cellStyle name="Comma 15 2 2 5 4" xfId="4514" xr:uid="{5460D611-4C8E-4420-B756-4FE3B43263DF}"/>
    <cellStyle name="Comma 15 2 2 5 5" xfId="4515" xr:uid="{A65AFD43-BAE7-4DC8-A198-29936FE90F07}"/>
    <cellStyle name="Comma 15 2 2 6" xfId="4516" xr:uid="{B62040EF-06AF-4100-8971-4B0186D49147}"/>
    <cellStyle name="Comma 15 2 2 6 2" xfId="4517" xr:uid="{EB9E3A06-7BEF-4BBF-8AEA-4CBBF50166F2}"/>
    <cellStyle name="Comma 15 2 2 6 2 2" xfId="4518" xr:uid="{52D01D5A-FC2F-4AB2-9D1E-D15F0E8BA5F9}"/>
    <cellStyle name="Comma 15 2 2 6 2 2 2" xfId="4519" xr:uid="{4B96B5B4-4F22-46FB-8D87-AE98C8A2959C}"/>
    <cellStyle name="Comma 15 2 2 6 2 3" xfId="4520" xr:uid="{70FF6D0C-FB90-4BD8-9ABB-BBC562F3AD81}"/>
    <cellStyle name="Comma 15 2 2 6 3" xfId="4521" xr:uid="{B085742F-1302-45FA-BCC6-6EBDB3EF22D0}"/>
    <cellStyle name="Comma 15 2 2 6 3 2" xfId="4522" xr:uid="{B28CC460-8E42-477F-9FAA-C2F56AF018BB}"/>
    <cellStyle name="Comma 15 2 2 6 4" xfId="4523" xr:uid="{3A754043-DF6D-41BA-B0DC-ACCE49ECD781}"/>
    <cellStyle name="Comma 15 2 2 6 5" xfId="4524" xr:uid="{DD45AA3C-E11F-4E89-97D4-F724548328C9}"/>
    <cellStyle name="Comma 15 2 2 7" xfId="4525" xr:uid="{DE74EE2F-7ACC-4A5C-B6A8-666A11B5C59F}"/>
    <cellStyle name="Comma 15 2 2 7 2" xfId="4526" xr:uid="{E31463C4-3759-45C0-87DC-ABCF77C2B3B1}"/>
    <cellStyle name="Comma 15 2 2 7 2 2" xfId="4527" xr:uid="{4C99B7C9-0BE6-4324-96EC-4589FD01CF19}"/>
    <cellStyle name="Comma 15 2 2 7 3" xfId="4528" xr:uid="{964FA91E-6729-44B9-AE29-A2EDB7D4A9D3}"/>
    <cellStyle name="Comma 15 2 2 7 4" xfId="4529" xr:uid="{F4233901-651D-4299-9636-72A28FA8E214}"/>
    <cellStyle name="Comma 15 2 2 8" xfId="4530" xr:uid="{5080908B-71D7-4DBD-A98C-CEA03B60C35C}"/>
    <cellStyle name="Comma 15 2 2 8 2" xfId="4531" xr:uid="{BAC25E7A-7684-4EBF-BE36-A3390E529AFC}"/>
    <cellStyle name="Comma 15 2 2 9" xfId="4532" xr:uid="{155894FD-2824-48AE-9158-AD68A87D62A0}"/>
    <cellStyle name="Comma 15 2 2 9 2" xfId="4533" xr:uid="{745F2251-D473-43B7-AF58-834D7079EBD8}"/>
    <cellStyle name="Comma 15 2 3" xfId="4534" xr:uid="{1B406F2F-4D8B-4F2B-BF2C-24479DDC2973}"/>
    <cellStyle name="Comma 15 2 3 2" xfId="4535" xr:uid="{F423D0C0-21EA-42B4-ADAC-3CBFFEB94985}"/>
    <cellStyle name="Comma 15 2 3 2 2" xfId="4536" xr:uid="{EA689EDA-3AEB-457B-85F5-8F2459F24662}"/>
    <cellStyle name="Comma 15 2 3 2 2 2" xfId="4537" xr:uid="{24DB920C-6405-46F4-B90F-4DA4FA54CDE8}"/>
    <cellStyle name="Comma 15 2 3 2 2 2 2" xfId="4538" xr:uid="{526DC3E6-A993-473D-A10B-2916FD6F23EA}"/>
    <cellStyle name="Comma 15 2 3 2 2 2 2 2" xfId="4539" xr:uid="{C8E24AAD-A255-407D-8EB6-4DD522349BE1}"/>
    <cellStyle name="Comma 15 2 3 2 2 2 3" xfId="4540" xr:uid="{6E57B8FE-274E-4581-98BF-7EC4903A1908}"/>
    <cellStyle name="Comma 15 2 3 2 2 3" xfId="4541" xr:uid="{1AC043DD-A384-4029-99D6-4B4956995D03}"/>
    <cellStyle name="Comma 15 2 3 2 2 3 2" xfId="4542" xr:uid="{E604EBBA-08F0-48FA-843B-1ECD2D647A5A}"/>
    <cellStyle name="Comma 15 2 3 2 2 4" xfId="4543" xr:uid="{7C07DEC5-09DB-4B95-9288-E7E55473C447}"/>
    <cellStyle name="Comma 15 2 3 2 2 5" xfId="4544" xr:uid="{A40E47F7-0721-4C53-84AC-7CFF9986741B}"/>
    <cellStyle name="Comma 15 2 3 2 3" xfId="4545" xr:uid="{CAF14A61-D6AD-4F2A-88B6-F4266EEE0CD0}"/>
    <cellStyle name="Comma 15 2 3 2 3 2" xfId="4546" xr:uid="{D837E858-7DA2-404C-8C65-E48605B51F1F}"/>
    <cellStyle name="Comma 15 2 3 2 3 2 2" xfId="4547" xr:uid="{1B74E665-BAE2-4653-BDC8-D803166B302E}"/>
    <cellStyle name="Comma 15 2 3 2 3 3" xfId="4548" xr:uid="{0158FD9A-DBE0-471E-BE6E-2F17925AEC65}"/>
    <cellStyle name="Comma 15 2 3 2 4" xfId="4549" xr:uid="{9C147304-9BDE-4D2D-991B-69C74D390321}"/>
    <cellStyle name="Comma 15 2 3 2 4 2" xfId="4550" xr:uid="{3528155E-D5ED-4FB0-BAB6-DF9949758A9A}"/>
    <cellStyle name="Comma 15 2 3 2 5" xfId="4551" xr:uid="{2941875A-2654-4B35-A5B5-088B68CC0016}"/>
    <cellStyle name="Comma 15 2 3 2 6" xfId="4552" xr:uid="{CBA86357-48BA-4D0A-A60C-48838501C60A}"/>
    <cellStyle name="Comma 15 2 3 3" xfId="4553" xr:uid="{4409F5B9-2964-4EAB-899C-3F9ACA030D15}"/>
    <cellStyle name="Comma 15 2 3 3 2" xfId="4554" xr:uid="{6EF247E6-F1ED-4AAC-B410-BA90C211F962}"/>
    <cellStyle name="Comma 15 2 3 3 2 2" xfId="4555" xr:uid="{403228D6-7FFF-40B5-B627-AFEA4FAD2A2F}"/>
    <cellStyle name="Comma 15 2 3 3 2 2 2" xfId="4556" xr:uid="{EEB45811-A9BF-41E6-950C-BC3EC0C16984}"/>
    <cellStyle name="Comma 15 2 3 3 2 3" xfId="4557" xr:uid="{D1F24DD8-776D-422A-B7A8-7798F6994116}"/>
    <cellStyle name="Comma 15 2 3 3 3" xfId="4558" xr:uid="{F65CF88A-028D-4263-864E-B9A99064FE9B}"/>
    <cellStyle name="Comma 15 2 3 3 3 2" xfId="4559" xr:uid="{9EE6395D-0FD9-46E2-8583-94F8247C4444}"/>
    <cellStyle name="Comma 15 2 3 3 4" xfId="4560" xr:uid="{F3FBC9C6-2422-4C08-9019-DC9E3E78A100}"/>
    <cellStyle name="Comma 15 2 3 3 5" xfId="4561" xr:uid="{C0B69A57-C683-4F72-92B8-AFE045364E55}"/>
    <cellStyle name="Comma 15 2 3 4" xfId="4562" xr:uid="{9E558DA5-E373-4A12-9DEE-0ACD6E997562}"/>
    <cellStyle name="Comma 15 2 3 4 2" xfId="4563" xr:uid="{9CA486AB-173B-4310-B737-5CC5C64C7B18}"/>
    <cellStyle name="Comma 15 2 3 4 2 2" xfId="4564" xr:uid="{0B1A14DD-7BF9-40FF-B5F0-A2FE71487ADF}"/>
    <cellStyle name="Comma 15 2 3 4 3" xfId="4565" xr:uid="{3275937B-B6F6-46CF-AA24-6150B1E80D51}"/>
    <cellStyle name="Comma 15 2 3 4 4" xfId="4566" xr:uid="{60E4EF9F-3A2E-4488-ABA7-A882742799C7}"/>
    <cellStyle name="Comma 15 2 3 5" xfId="4567" xr:uid="{6288B7D3-D154-4B8D-8483-02B1020A1D94}"/>
    <cellStyle name="Comma 15 2 3 5 2" xfId="4568" xr:uid="{284013CB-BFEB-4FA3-AF88-46EA3D19C107}"/>
    <cellStyle name="Comma 15 2 3 6" xfId="4569" xr:uid="{A43F0A2C-A36E-4102-A703-F98A66873F8A}"/>
    <cellStyle name="Comma 15 2 3 6 2" xfId="4570" xr:uid="{9CDC96BD-588F-4A93-9AD8-B4CBAF6D7FAC}"/>
    <cellStyle name="Comma 15 2 3 7" xfId="4571" xr:uid="{DF688A3D-928A-4C18-9077-22B15169D2C6}"/>
    <cellStyle name="Comma 15 2 4" xfId="4572" xr:uid="{BD57135C-0F0D-4859-B0F3-33DD18E8458E}"/>
    <cellStyle name="Comma 15 2 4 2" xfId="4573" xr:uid="{DE92726E-4F30-48C7-B955-DAFFBD8EBE44}"/>
    <cellStyle name="Comma 15 2 4 2 2" xfId="4574" xr:uid="{148EFDE3-25A3-45E2-A09A-018F37E3D579}"/>
    <cellStyle name="Comma 15 2 4 2 2 2" xfId="4575" xr:uid="{30F32BFD-998A-40CD-83FA-BCF4E422950C}"/>
    <cellStyle name="Comma 15 2 4 2 2 2 2" xfId="4576" xr:uid="{D89358FE-FBAA-4862-8246-A6E16ECCD1DF}"/>
    <cellStyle name="Comma 15 2 4 2 2 2 2 2" xfId="4577" xr:uid="{EF605BDB-5F41-49DD-80F3-AE74B33E9BBE}"/>
    <cellStyle name="Comma 15 2 4 2 2 2 3" xfId="4578" xr:uid="{0A24F6A8-A046-4EF2-BC06-B3D5FE10273E}"/>
    <cellStyle name="Comma 15 2 4 2 2 3" xfId="4579" xr:uid="{43C6678D-859B-406D-9803-4677B92312FA}"/>
    <cellStyle name="Comma 15 2 4 2 2 3 2" xfId="4580" xr:uid="{799A87BA-D5D6-4F4F-9EED-EAFFB8CECE63}"/>
    <cellStyle name="Comma 15 2 4 2 2 4" xfId="4581" xr:uid="{CB5C92F1-9E1C-4DC6-8BC9-ED547426562A}"/>
    <cellStyle name="Comma 15 2 4 2 2 5" xfId="4582" xr:uid="{BA34214C-993A-4713-9925-BA143FFFB5D2}"/>
    <cellStyle name="Comma 15 2 4 2 3" xfId="4583" xr:uid="{80428C7D-5D45-473B-9566-C5171F4294ED}"/>
    <cellStyle name="Comma 15 2 4 2 3 2" xfId="4584" xr:uid="{BCD16116-C0A0-4A56-9859-DDD9933D2EF3}"/>
    <cellStyle name="Comma 15 2 4 2 3 2 2" xfId="4585" xr:uid="{810DECE5-BE63-425E-B465-386BAB4B812B}"/>
    <cellStyle name="Comma 15 2 4 2 3 3" xfId="4586" xr:uid="{84E39025-FB9F-44A7-9BA2-C17507DF7AE4}"/>
    <cellStyle name="Comma 15 2 4 2 4" xfId="4587" xr:uid="{A70AB7C8-21D7-4581-B090-7FD158FB89FE}"/>
    <cellStyle name="Comma 15 2 4 2 4 2" xfId="4588" xr:uid="{F6BF6AC6-10D9-4CAF-A7AD-DF14EA9EE1AD}"/>
    <cellStyle name="Comma 15 2 4 2 5" xfId="4589" xr:uid="{4A7C1FFF-2233-4B45-9FEF-9C7EBCCA312C}"/>
    <cellStyle name="Comma 15 2 4 2 6" xfId="4590" xr:uid="{BEB7DC67-C4C3-4C96-81A5-5C2A34E448A5}"/>
    <cellStyle name="Comma 15 2 4 3" xfId="4591" xr:uid="{432F4A7B-779B-4FD1-9DA9-7D6CB675120C}"/>
    <cellStyle name="Comma 15 2 4 3 2" xfId="4592" xr:uid="{B3EECB5B-1341-4138-B1E2-31D17D2D21AC}"/>
    <cellStyle name="Comma 15 2 4 3 2 2" xfId="4593" xr:uid="{C41B6B8A-A0C4-40F5-B60F-66FFA2AD8DC8}"/>
    <cellStyle name="Comma 15 2 4 3 2 2 2" xfId="4594" xr:uid="{2A9A7AC7-AD8C-4A97-A63C-20DAAFEC355C}"/>
    <cellStyle name="Comma 15 2 4 3 2 3" xfId="4595" xr:uid="{9D92FF19-520C-406D-8D84-675FBF291D7D}"/>
    <cellStyle name="Comma 15 2 4 3 3" xfId="4596" xr:uid="{8690BD16-F60F-4C33-80AE-CDCF309C93C3}"/>
    <cellStyle name="Comma 15 2 4 3 3 2" xfId="4597" xr:uid="{6F4B2E57-1C06-4386-BEA5-4392B324C9FD}"/>
    <cellStyle name="Comma 15 2 4 3 4" xfId="4598" xr:uid="{1B846EFA-1C8B-4C36-AFF4-13C53D3D0A00}"/>
    <cellStyle name="Comma 15 2 4 3 5" xfId="4599" xr:uid="{F3C060BF-A6F8-4C8A-91EE-52AFBA18F4CB}"/>
    <cellStyle name="Comma 15 2 4 4" xfId="4600" xr:uid="{518484F0-D0EE-424D-BB73-AE4CBAF7B768}"/>
    <cellStyle name="Comma 15 2 4 4 2" xfId="4601" xr:uid="{C1A87391-DF20-4914-955B-7743B37C70DF}"/>
    <cellStyle name="Comma 15 2 4 4 2 2" xfId="4602" xr:uid="{1C943818-0996-45C4-A502-ED79DB4BB670}"/>
    <cellStyle name="Comma 15 2 4 4 3" xfId="4603" xr:uid="{53383962-BA86-4B80-B6EF-E1492058D661}"/>
    <cellStyle name="Comma 15 2 4 4 4" xfId="4604" xr:uid="{3FE29BB1-3181-400B-9C7D-EC2974D395FE}"/>
    <cellStyle name="Comma 15 2 4 5" xfId="4605" xr:uid="{0F6C1FF2-9821-4D15-A308-7210112C1AB1}"/>
    <cellStyle name="Comma 15 2 4 5 2" xfId="4606" xr:uid="{92C30499-5735-43E8-A282-231DB713B42F}"/>
    <cellStyle name="Comma 15 2 4 6" xfId="4607" xr:uid="{5DB8A28C-AE70-4021-A131-A957AF86A18E}"/>
    <cellStyle name="Comma 15 2 4 6 2" xfId="4608" xr:uid="{8CDCDFA3-2F45-41B9-B207-AAB210F69946}"/>
    <cellStyle name="Comma 15 2 4 7" xfId="4609" xr:uid="{481943A0-7A0D-4742-8350-BFAFBBBDBCAF}"/>
    <cellStyle name="Comma 15 2 5" xfId="4610" xr:uid="{DFC30657-7039-4625-A47E-2296CF88D106}"/>
    <cellStyle name="Comma 15 2 5 2" xfId="4611" xr:uid="{967E05DB-732B-4656-8DD2-4073B982D6F4}"/>
    <cellStyle name="Comma 15 2 5 2 2" xfId="4612" xr:uid="{A23D3E4C-5625-49D2-B89C-BD8E800A06AA}"/>
    <cellStyle name="Comma 15 2 5 2 2 2" xfId="4613" xr:uid="{1657C75E-9FC1-433D-BB7E-84482626E502}"/>
    <cellStyle name="Comma 15 2 5 2 2 2 2" xfId="4614" xr:uid="{D3B313D1-AA74-47BE-AB8C-76DA825F4CF9}"/>
    <cellStyle name="Comma 15 2 5 2 2 3" xfId="4615" xr:uid="{C25465D4-C73C-419C-8C05-497BF65D26B0}"/>
    <cellStyle name="Comma 15 2 5 2 3" xfId="4616" xr:uid="{5EE9515F-DD0D-4D8D-B203-E093F86ED155}"/>
    <cellStyle name="Comma 15 2 5 2 3 2" xfId="4617" xr:uid="{D662D9F0-0E61-4DED-875F-2AA34B556085}"/>
    <cellStyle name="Comma 15 2 5 2 4" xfId="4618" xr:uid="{2AF548A9-612A-47F8-87EF-A562513394B6}"/>
    <cellStyle name="Comma 15 2 5 2 5" xfId="4619" xr:uid="{79B03582-6830-4966-94FC-3BD426B1C2B0}"/>
    <cellStyle name="Comma 15 2 5 3" xfId="4620" xr:uid="{D59A9696-C48F-42F3-99D6-7128AEFACE79}"/>
    <cellStyle name="Comma 15 2 5 3 2" xfId="4621" xr:uid="{E2BA1688-A0B5-48F9-942E-04947BE44048}"/>
    <cellStyle name="Comma 15 2 5 3 2 2" xfId="4622" xr:uid="{53BAA68B-4A97-42E7-B7E1-3B270E4D92CF}"/>
    <cellStyle name="Comma 15 2 5 3 3" xfId="4623" xr:uid="{970F0283-BE30-4113-8EAD-B2BFFBAF178B}"/>
    <cellStyle name="Comma 15 2 5 4" xfId="4624" xr:uid="{74CCD291-5108-426F-BB92-8A2F397FBAE5}"/>
    <cellStyle name="Comma 15 2 5 4 2" xfId="4625" xr:uid="{2B7BAC2F-B816-421C-914F-237C81DCA27A}"/>
    <cellStyle name="Comma 15 2 5 5" xfId="4626" xr:uid="{9FB74C9D-227E-4350-AAD9-79FBC7F7EA04}"/>
    <cellStyle name="Comma 15 2 5 6" xfId="4627" xr:uid="{9621F395-C27A-4CAB-9574-B894CD36666B}"/>
    <cellStyle name="Comma 15 2 6" xfId="4628" xr:uid="{497EC44B-D674-437E-817C-24EE979DBEAF}"/>
    <cellStyle name="Comma 15 2 6 2" xfId="4629" xr:uid="{DB8B90EC-4E04-44C5-B95F-CD1D403518C3}"/>
    <cellStyle name="Comma 15 2 6 2 2" xfId="4630" xr:uid="{062DF357-2E13-4679-9DE1-A8FEAE1AC121}"/>
    <cellStyle name="Comma 15 2 6 2 2 2" xfId="4631" xr:uid="{567AE214-D74D-463C-B14D-056D378B9C99}"/>
    <cellStyle name="Comma 15 2 6 2 3" xfId="4632" xr:uid="{31D501CC-AC3C-4909-A099-FEF16C0EB220}"/>
    <cellStyle name="Comma 15 2 6 3" xfId="4633" xr:uid="{EB69EA44-2992-4C91-88B7-FC06CE8AABA9}"/>
    <cellStyle name="Comma 15 2 6 3 2" xfId="4634" xr:uid="{D8D20520-97EF-48AA-811E-FFFD64A07B7A}"/>
    <cellStyle name="Comma 15 2 6 4" xfId="4635" xr:uid="{126B2A73-512E-4997-BF46-3782F3DD5770}"/>
    <cellStyle name="Comma 15 2 6 5" xfId="4636" xr:uid="{23DE0B10-E784-4C6F-81C4-767AA0753C66}"/>
    <cellStyle name="Comma 15 2 7" xfId="4637" xr:uid="{CDC03DDB-85E0-4A1E-89B7-1BD934DE68CA}"/>
    <cellStyle name="Comma 15 2 7 2" xfId="4638" xr:uid="{A580CFB6-541F-43EA-B65A-F9722EB586F1}"/>
    <cellStyle name="Comma 15 2 7 2 2" xfId="4639" xr:uid="{1993D2D6-D4CA-4DFE-9E7F-F7D21170C64C}"/>
    <cellStyle name="Comma 15 2 7 2 2 2" xfId="4640" xr:uid="{25E9F4D5-EEED-42E6-9BC3-B771A0B99F86}"/>
    <cellStyle name="Comma 15 2 7 2 3" xfId="4641" xr:uid="{1ECF5D3C-C868-4D18-BE49-247B6BFF7FEE}"/>
    <cellStyle name="Comma 15 2 7 3" xfId="4642" xr:uid="{174F3621-170C-4398-9F39-9284B28B1555}"/>
    <cellStyle name="Comma 15 2 7 3 2" xfId="4643" xr:uid="{E43383A0-7232-43E0-9758-F7A7B231E71E}"/>
    <cellStyle name="Comma 15 2 7 4" xfId="4644" xr:uid="{5CADAEAF-B9F3-4B01-A740-A08721937AE3}"/>
    <cellStyle name="Comma 15 2 7 5" xfId="4645" xr:uid="{7B143947-17E9-47A1-BAE9-D56CF8817B68}"/>
    <cellStyle name="Comma 15 2 8" xfId="4646" xr:uid="{7952CFB8-F7D5-447D-8D6F-3933A5DB8095}"/>
    <cellStyle name="Comma 15 2 8 2" xfId="4647" xr:uid="{C77CE50A-459A-44B2-950B-56BE881FC13D}"/>
    <cellStyle name="Comma 15 2 8 2 2" xfId="4648" xr:uid="{9B771BB4-690C-4C8B-BC57-EFB6D37099B1}"/>
    <cellStyle name="Comma 15 2 8 3" xfId="4649" xr:uid="{9F087252-DE3C-48FA-934E-66E9B9EFCABB}"/>
    <cellStyle name="Comma 15 2 8 4" xfId="4650" xr:uid="{33F96592-0D76-4E02-BE9D-835ED04FAF75}"/>
    <cellStyle name="Comma 15 2 9" xfId="4651" xr:uid="{C6FF799F-963A-4242-A525-3C067689AB96}"/>
    <cellStyle name="Comma 15 2 9 2" xfId="4652" xr:uid="{4E1FB47C-023B-4346-BA50-0581A17515D6}"/>
    <cellStyle name="Comma 15 3" xfId="4653" xr:uid="{4147EB84-C406-4307-9DE2-1A0AC6B3D293}"/>
    <cellStyle name="Comma 15 3 10" xfId="4654" xr:uid="{18898DE7-686F-4745-8A5F-F71DDE97F571}"/>
    <cellStyle name="Comma 15 3 2" xfId="4655" xr:uid="{7A9EE36C-5E7B-4935-87D1-4CE5C2929CAC}"/>
    <cellStyle name="Comma 15 3 2 2" xfId="4656" xr:uid="{27FFED6E-25B6-4CA3-B1E3-046281BBD21E}"/>
    <cellStyle name="Comma 15 3 2 2 2" xfId="4657" xr:uid="{389DE8D8-AA0F-473F-8414-C368990D0DED}"/>
    <cellStyle name="Comma 15 3 2 2 2 2" xfId="4658" xr:uid="{22D9041C-F29F-4FFB-AE85-131FF3F91C4B}"/>
    <cellStyle name="Comma 15 3 2 2 2 2 2" xfId="4659" xr:uid="{123C361A-5D95-4BB6-8E8F-7EF78F835526}"/>
    <cellStyle name="Comma 15 3 2 2 2 2 2 2" xfId="4660" xr:uid="{C505570F-851A-4A36-ABFC-A04EC278D870}"/>
    <cellStyle name="Comma 15 3 2 2 2 2 3" xfId="4661" xr:uid="{9DE2BE24-5FB6-425D-9192-046FD05202E7}"/>
    <cellStyle name="Comma 15 3 2 2 2 3" xfId="4662" xr:uid="{3E773692-67CD-44F5-BD54-5CA399208AB0}"/>
    <cellStyle name="Comma 15 3 2 2 2 3 2" xfId="4663" xr:uid="{A31CD63A-FAFF-46BC-ADBF-45851131005A}"/>
    <cellStyle name="Comma 15 3 2 2 2 4" xfId="4664" xr:uid="{4A6A11B5-F926-46FA-A438-D05431B6A313}"/>
    <cellStyle name="Comma 15 3 2 2 2 5" xfId="4665" xr:uid="{35D93EC5-694C-4378-92B3-21A3E2BF2668}"/>
    <cellStyle name="Comma 15 3 2 2 3" xfId="4666" xr:uid="{049C1CC6-2FFB-4913-88CC-3D9B9C8FA82B}"/>
    <cellStyle name="Comma 15 3 2 2 3 2" xfId="4667" xr:uid="{11C10979-51BF-44F9-A5A1-49E778765425}"/>
    <cellStyle name="Comma 15 3 2 2 3 2 2" xfId="4668" xr:uid="{3A1A025E-253C-45D9-A046-911C1306842E}"/>
    <cellStyle name="Comma 15 3 2 2 3 3" xfId="4669" xr:uid="{C25FD4E9-F755-41EA-865A-7DE8535C1706}"/>
    <cellStyle name="Comma 15 3 2 2 4" xfId="4670" xr:uid="{0F922C56-36AE-4F7C-BD57-35C758285ED9}"/>
    <cellStyle name="Comma 15 3 2 2 4 2" xfId="4671" xr:uid="{2DD4B625-845B-4AE6-AD88-8596B3BA2F97}"/>
    <cellStyle name="Comma 15 3 2 2 5" xfId="4672" xr:uid="{511BFA68-AFF1-4DEB-8397-8FD05647EACD}"/>
    <cellStyle name="Comma 15 3 2 2 6" xfId="4673" xr:uid="{D1F7E118-95BB-4B4F-A3C6-DD7F0BC74D7A}"/>
    <cellStyle name="Comma 15 3 2 3" xfId="4674" xr:uid="{F589768C-7417-45F4-8DAB-231041C549F4}"/>
    <cellStyle name="Comma 15 3 2 3 2" xfId="4675" xr:uid="{7D58FBA4-74A4-496F-A553-25CBC91FA2F0}"/>
    <cellStyle name="Comma 15 3 2 3 2 2" xfId="4676" xr:uid="{2A9C851D-9ED4-4928-AD19-332E5DCE8CFD}"/>
    <cellStyle name="Comma 15 3 2 3 2 2 2" xfId="4677" xr:uid="{28E6EF3A-9BD2-4BC4-B60A-2322D18EDAFB}"/>
    <cellStyle name="Comma 15 3 2 3 2 3" xfId="4678" xr:uid="{594A3311-7DDA-4569-A4C9-438E9079C722}"/>
    <cellStyle name="Comma 15 3 2 3 3" xfId="4679" xr:uid="{7C2FFB2A-9898-4DB4-AB9A-7325D3300089}"/>
    <cellStyle name="Comma 15 3 2 3 3 2" xfId="4680" xr:uid="{D6E45C80-ECB6-4E7F-9E36-527E92F8B03D}"/>
    <cellStyle name="Comma 15 3 2 3 4" xfId="4681" xr:uid="{86A8269F-77E7-421B-BB50-339F15A21142}"/>
    <cellStyle name="Comma 15 3 2 3 5" xfId="4682" xr:uid="{70CB329A-63BB-4EC6-BEC8-8AAAA0B6BFEF}"/>
    <cellStyle name="Comma 15 3 2 4" xfId="4683" xr:uid="{03DC77CE-55D7-4930-BA15-015985288FFD}"/>
    <cellStyle name="Comma 15 3 2 4 2" xfId="4684" xr:uid="{8647D7BA-D3E5-4B57-BACC-0FFCCFB0CCB9}"/>
    <cellStyle name="Comma 15 3 2 4 2 2" xfId="4685" xr:uid="{5E4C169B-2F4D-46C9-9D98-C0E1254D8E4A}"/>
    <cellStyle name="Comma 15 3 2 4 3" xfId="4686" xr:uid="{1B8874A2-7DEE-409D-ABC6-C38D499ABA4D}"/>
    <cellStyle name="Comma 15 3 2 4 4" xfId="4687" xr:uid="{F3E9AF1E-BF35-4149-B96D-488F2042D5BB}"/>
    <cellStyle name="Comma 15 3 2 5" xfId="4688" xr:uid="{5DFD41D5-8273-44A1-8702-99E439F97BAA}"/>
    <cellStyle name="Comma 15 3 2 5 2" xfId="4689" xr:uid="{F6749C20-50C2-4683-89F6-1BC89CE3D5DB}"/>
    <cellStyle name="Comma 15 3 2 6" xfId="4690" xr:uid="{AA8510A0-C598-47F5-B602-22A2154EDE8E}"/>
    <cellStyle name="Comma 15 3 2 6 2" xfId="4691" xr:uid="{3B77A58F-5294-476C-AF0D-BB1C1C66B5C5}"/>
    <cellStyle name="Comma 15 3 2 7" xfId="4692" xr:uid="{107CD61F-F5D3-4C35-87EF-A2A85CCAD495}"/>
    <cellStyle name="Comma 15 3 3" xfId="4693" xr:uid="{7779EEE9-9153-4942-88E0-1A94BEE04296}"/>
    <cellStyle name="Comma 15 3 3 2" xfId="4694" xr:uid="{12A41AB0-1D03-4B95-BA9F-5FA8CFAA9784}"/>
    <cellStyle name="Comma 15 3 3 2 2" xfId="4695" xr:uid="{0F36F805-1DE8-41BA-B9CF-764C09962388}"/>
    <cellStyle name="Comma 15 3 3 2 2 2" xfId="4696" xr:uid="{6FAA54C5-0FAD-4A03-B5C5-B59AD79C23D7}"/>
    <cellStyle name="Comma 15 3 3 2 2 2 2" xfId="4697" xr:uid="{A38D556C-93C7-4903-879D-2B9D768B541E}"/>
    <cellStyle name="Comma 15 3 3 2 2 2 2 2" xfId="4698" xr:uid="{A245F729-F13C-4BBF-AEF9-2710F1E03F46}"/>
    <cellStyle name="Comma 15 3 3 2 2 2 3" xfId="4699" xr:uid="{8E65F542-1080-43B2-8BA3-F46DE487F4D7}"/>
    <cellStyle name="Comma 15 3 3 2 2 3" xfId="4700" xr:uid="{24DDB0C5-B158-45CC-A7FB-03BB14A6767A}"/>
    <cellStyle name="Comma 15 3 3 2 2 3 2" xfId="4701" xr:uid="{7B2B360A-8D54-48A1-8EB3-6DC60B5863C1}"/>
    <cellStyle name="Comma 15 3 3 2 2 4" xfId="4702" xr:uid="{B2D4B184-D4A3-47FA-9ACB-AFBFBA29198E}"/>
    <cellStyle name="Comma 15 3 3 2 2 5" xfId="4703" xr:uid="{979ACFFB-0AA5-4AC9-8E3C-FF2D64E421A7}"/>
    <cellStyle name="Comma 15 3 3 2 3" xfId="4704" xr:uid="{657D1876-BDC2-4F86-A00D-150B80EF775E}"/>
    <cellStyle name="Comma 15 3 3 2 3 2" xfId="4705" xr:uid="{D03056D7-6FDC-4185-A536-7196703D7A60}"/>
    <cellStyle name="Comma 15 3 3 2 3 2 2" xfId="4706" xr:uid="{7DC95309-834F-48C9-9D9E-DA4242B6C03A}"/>
    <cellStyle name="Comma 15 3 3 2 3 3" xfId="4707" xr:uid="{FCF79328-4E4C-47C0-B35D-A82CB059AB87}"/>
    <cellStyle name="Comma 15 3 3 2 4" xfId="4708" xr:uid="{15A3E6A3-C42B-4CD3-AB82-D4CEE61D0209}"/>
    <cellStyle name="Comma 15 3 3 2 4 2" xfId="4709" xr:uid="{F18BB207-36AC-412D-B50E-4EF748CCA60F}"/>
    <cellStyle name="Comma 15 3 3 2 5" xfId="4710" xr:uid="{A2DF24CC-BEE3-48FC-8774-21F9E9ECEA39}"/>
    <cellStyle name="Comma 15 3 3 2 6" xfId="4711" xr:uid="{A604B946-A8E1-4ADB-9192-EFC55DCDC866}"/>
    <cellStyle name="Comma 15 3 3 3" xfId="4712" xr:uid="{642C7E4C-6B73-4E4B-B8C0-79AFC07511B0}"/>
    <cellStyle name="Comma 15 3 3 3 2" xfId="4713" xr:uid="{553A4072-4F0D-4F9F-84F6-F82F54B7566F}"/>
    <cellStyle name="Comma 15 3 3 3 2 2" xfId="4714" xr:uid="{FCBFAB52-E309-4A77-8797-CFEF3CE134E9}"/>
    <cellStyle name="Comma 15 3 3 3 2 2 2" xfId="4715" xr:uid="{ADA7766A-0187-44B7-B215-43A116149D10}"/>
    <cellStyle name="Comma 15 3 3 3 2 3" xfId="4716" xr:uid="{28151289-D049-49B9-8EDC-A154CC252D39}"/>
    <cellStyle name="Comma 15 3 3 3 3" xfId="4717" xr:uid="{FE0E00A0-3508-4F21-A742-241A42767E13}"/>
    <cellStyle name="Comma 15 3 3 3 3 2" xfId="4718" xr:uid="{C0ED56F0-652F-4A2A-ACC4-AEC080CC4514}"/>
    <cellStyle name="Comma 15 3 3 3 4" xfId="4719" xr:uid="{45507D87-C9BC-41F6-A90A-10BB23E22AD0}"/>
    <cellStyle name="Comma 15 3 3 3 5" xfId="4720" xr:uid="{1AA1CB2E-3466-4F9F-8C44-DBA1743FE557}"/>
    <cellStyle name="Comma 15 3 3 4" xfId="4721" xr:uid="{DA55D80B-9DBD-495C-9A98-03CA679EA4F8}"/>
    <cellStyle name="Comma 15 3 3 4 2" xfId="4722" xr:uid="{AB837108-D235-49E9-AE28-CC559387A521}"/>
    <cellStyle name="Comma 15 3 3 4 2 2" xfId="4723" xr:uid="{D2E93569-119F-468B-8DED-87922156A70D}"/>
    <cellStyle name="Comma 15 3 3 4 3" xfId="4724" xr:uid="{DDDD5EAC-CB3F-4A8A-AEFE-46ABC869DAED}"/>
    <cellStyle name="Comma 15 3 3 4 4" xfId="4725" xr:uid="{433360A5-3CFA-4EB8-87D4-F84F292011CA}"/>
    <cellStyle name="Comma 15 3 3 5" xfId="4726" xr:uid="{662B38EC-E4AA-48FE-B7B0-20184BC6C607}"/>
    <cellStyle name="Comma 15 3 3 5 2" xfId="4727" xr:uid="{5098F885-B084-461E-B2E3-DC05E7E19793}"/>
    <cellStyle name="Comma 15 3 3 6" xfId="4728" xr:uid="{5C67CD60-4BD3-4110-AF3E-525D8A37F08D}"/>
    <cellStyle name="Comma 15 3 3 6 2" xfId="4729" xr:uid="{D90469D7-5970-4A52-87B7-0505D06991F6}"/>
    <cellStyle name="Comma 15 3 3 7" xfId="4730" xr:uid="{3C6CA022-D149-4069-8CA5-0FD80073D154}"/>
    <cellStyle name="Comma 15 3 4" xfId="4731" xr:uid="{48C15C5F-DAAA-42A7-97C9-0A2A3ADD91AA}"/>
    <cellStyle name="Comma 15 3 4 2" xfId="4732" xr:uid="{7913EB8B-93B6-4D27-9F5C-D300AC20035F}"/>
    <cellStyle name="Comma 15 3 4 2 2" xfId="4733" xr:uid="{C8C47811-D654-4F9C-AC2C-1D003AD1F65A}"/>
    <cellStyle name="Comma 15 3 4 2 2 2" xfId="4734" xr:uid="{8F5BE90E-84FA-40A5-B228-87B77691989F}"/>
    <cellStyle name="Comma 15 3 4 2 2 2 2" xfId="4735" xr:uid="{F3CF4FC9-5C21-41B0-A3EB-DA1F6D9D67AE}"/>
    <cellStyle name="Comma 15 3 4 2 2 3" xfId="4736" xr:uid="{F2D41193-F1F7-40F5-9BA4-66C63A28BB03}"/>
    <cellStyle name="Comma 15 3 4 2 3" xfId="4737" xr:uid="{2EF702B2-4C62-4134-997B-62C253B80EE2}"/>
    <cellStyle name="Comma 15 3 4 2 3 2" xfId="4738" xr:uid="{6D77BD6D-272A-4CA8-AFB2-8DAE7E26F04F}"/>
    <cellStyle name="Comma 15 3 4 2 4" xfId="4739" xr:uid="{8891ECD0-71F5-4F66-BC0C-72CD097EF398}"/>
    <cellStyle name="Comma 15 3 4 2 5" xfId="4740" xr:uid="{2EDF7B75-8E7B-463B-BA30-278BF68C00B2}"/>
    <cellStyle name="Comma 15 3 4 3" xfId="4741" xr:uid="{FA2834E9-2D40-482A-83BE-E3F264A4FFFF}"/>
    <cellStyle name="Comma 15 3 4 3 2" xfId="4742" xr:uid="{7D081CA8-316E-4C52-8E39-D3ED99A74E8C}"/>
    <cellStyle name="Comma 15 3 4 3 2 2" xfId="4743" xr:uid="{15E135D9-E9A1-4CA8-9FFA-55614D4AD5BA}"/>
    <cellStyle name="Comma 15 3 4 3 3" xfId="4744" xr:uid="{71816645-7ACB-44AE-8C49-222206FE99EA}"/>
    <cellStyle name="Comma 15 3 4 4" xfId="4745" xr:uid="{DD82D732-7CB9-4ABD-BC57-3CD9ACD7D648}"/>
    <cellStyle name="Comma 15 3 4 4 2" xfId="4746" xr:uid="{8DB4B1B2-88E3-480A-A0FE-6B8C9AFF61F9}"/>
    <cellStyle name="Comma 15 3 4 5" xfId="4747" xr:uid="{DD2D5289-3D0F-4050-A700-EC5E740A254D}"/>
    <cellStyle name="Comma 15 3 4 6" xfId="4748" xr:uid="{6287ADDB-439E-4430-AA8A-F8655567123C}"/>
    <cellStyle name="Comma 15 3 5" xfId="4749" xr:uid="{456D42F4-A3B3-466C-891A-4DCD6A02F95E}"/>
    <cellStyle name="Comma 15 3 5 2" xfId="4750" xr:uid="{EB206DD2-31A6-4419-9B66-838DF3998673}"/>
    <cellStyle name="Comma 15 3 5 2 2" xfId="4751" xr:uid="{E0C31BBB-71F3-4A4A-B42D-240889920AC2}"/>
    <cellStyle name="Comma 15 3 5 2 2 2" xfId="4752" xr:uid="{7237151B-A877-4EEF-9422-E1CF4F1E0996}"/>
    <cellStyle name="Comma 15 3 5 2 3" xfId="4753" xr:uid="{22D06731-770F-4D72-ABD1-0B5723961B28}"/>
    <cellStyle name="Comma 15 3 5 3" xfId="4754" xr:uid="{C385D15C-412D-4DB3-A848-7D276449C19F}"/>
    <cellStyle name="Comma 15 3 5 3 2" xfId="4755" xr:uid="{A17A6E0C-2A58-425E-8801-D76B963F69BB}"/>
    <cellStyle name="Comma 15 3 5 4" xfId="4756" xr:uid="{6E94C443-FBA3-4C6D-96C9-FFBFE889179A}"/>
    <cellStyle name="Comma 15 3 5 5" xfId="4757" xr:uid="{E8DAC4C9-6D9F-406E-9980-2C4D0320F74D}"/>
    <cellStyle name="Comma 15 3 6" xfId="4758" xr:uid="{30079594-1162-41B4-9061-8AE6E9135A4C}"/>
    <cellStyle name="Comma 15 3 6 2" xfId="4759" xr:uid="{F81397FB-45B5-41C3-92ED-62C29C915D71}"/>
    <cellStyle name="Comma 15 3 6 2 2" xfId="4760" xr:uid="{4A8674B5-D744-423A-9A90-75CBDC15247E}"/>
    <cellStyle name="Comma 15 3 6 2 2 2" xfId="4761" xr:uid="{303AF5C9-7DEB-4878-87EE-3B9887CBD9F4}"/>
    <cellStyle name="Comma 15 3 6 2 3" xfId="4762" xr:uid="{724C70CD-3A7D-43BC-8EB9-EF70D4267CB6}"/>
    <cellStyle name="Comma 15 3 6 3" xfId="4763" xr:uid="{25624C17-BB86-4B56-BDDB-BAF6398F52F4}"/>
    <cellStyle name="Comma 15 3 6 3 2" xfId="4764" xr:uid="{B43802C4-FE31-4CD5-862E-8BBB2FCD0837}"/>
    <cellStyle name="Comma 15 3 6 4" xfId="4765" xr:uid="{16672F68-8C81-42D5-9760-FA383D74B5C2}"/>
    <cellStyle name="Comma 15 3 6 5" xfId="4766" xr:uid="{2C727EDB-A2D7-41CA-9B2A-B83722832776}"/>
    <cellStyle name="Comma 15 3 7" xfId="4767" xr:uid="{BD863CB6-0774-400F-8212-7866B6919600}"/>
    <cellStyle name="Comma 15 3 7 2" xfId="4768" xr:uid="{08F38512-96C3-4923-95F5-681827AC6E9F}"/>
    <cellStyle name="Comma 15 3 7 2 2" xfId="4769" xr:uid="{51676176-C822-4CA7-95D1-81431B2A9951}"/>
    <cellStyle name="Comma 15 3 7 3" xfId="4770" xr:uid="{03B58E56-82B0-463A-9544-895F97CEDD76}"/>
    <cellStyle name="Comma 15 3 7 4" xfId="4771" xr:uid="{46E090D5-1329-458D-BECC-8D81654A1E80}"/>
    <cellStyle name="Comma 15 3 8" xfId="4772" xr:uid="{9FDC7600-6A3D-4C35-A8FE-92D5F0C0B7B0}"/>
    <cellStyle name="Comma 15 3 8 2" xfId="4773" xr:uid="{7CE2E783-3064-4BDE-9768-EAB6E9EEA5D6}"/>
    <cellStyle name="Comma 15 3 9" xfId="4774" xr:uid="{5B59BA7C-1FB2-434D-BAF3-B988F701DCC2}"/>
    <cellStyle name="Comma 15 3 9 2" xfId="4775" xr:uid="{3C3B3A0B-8198-4DFF-90FD-0A36E0AFACBA}"/>
    <cellStyle name="Comma 15 4" xfId="4776" xr:uid="{D235A6FC-F8BC-4089-A827-BB00797E790E}"/>
    <cellStyle name="Comma 15 4 2" xfId="4777" xr:uid="{06A632B5-D358-4759-A48B-166F163C130D}"/>
    <cellStyle name="Comma 15 4 2 2" xfId="4778" xr:uid="{77449D57-F90D-48C5-9D34-B30C7BC55E71}"/>
    <cellStyle name="Comma 15 4 2 2 2" xfId="4779" xr:uid="{878A3C3A-FC7A-4DB8-9EEE-BD0EAF8478B5}"/>
    <cellStyle name="Comma 15 4 2 2 2 2" xfId="4780" xr:uid="{DBDD0A7B-5DE0-4B4F-97FB-666D95705F60}"/>
    <cellStyle name="Comma 15 4 2 2 2 2 2" xfId="4781" xr:uid="{AC39B16A-71FF-46CC-954C-91AB4E4D2357}"/>
    <cellStyle name="Comma 15 4 2 2 2 3" xfId="4782" xr:uid="{7A270E8C-667C-40AF-825B-D88B39548C3D}"/>
    <cellStyle name="Comma 15 4 2 2 3" xfId="4783" xr:uid="{9F3394B6-97E6-4D24-976B-5683C82CA770}"/>
    <cellStyle name="Comma 15 4 2 2 3 2" xfId="4784" xr:uid="{98550ADF-38B6-4FD4-97CC-F2DB38A3AABE}"/>
    <cellStyle name="Comma 15 4 2 2 4" xfId="4785" xr:uid="{F31A22E3-3A47-47A2-91C8-61814285BB99}"/>
    <cellStyle name="Comma 15 4 2 2 5" xfId="4786" xr:uid="{84B35307-4EC8-455F-9E40-7C6F142C3F4A}"/>
    <cellStyle name="Comma 15 4 2 3" xfId="4787" xr:uid="{AD6A6A6A-89D3-4E16-8923-D36106665D72}"/>
    <cellStyle name="Comma 15 4 2 3 2" xfId="4788" xr:uid="{799D72E1-9F6C-4286-A979-D44963364593}"/>
    <cellStyle name="Comma 15 4 2 3 2 2" xfId="4789" xr:uid="{CEDEDB11-8E6E-4FC7-B872-2BD39A8620CC}"/>
    <cellStyle name="Comma 15 4 2 3 3" xfId="4790" xr:uid="{23E8467A-C747-4220-AB5B-E4AA35A4A499}"/>
    <cellStyle name="Comma 15 4 2 4" xfId="4791" xr:uid="{5B7478F6-288D-496C-B249-59ED979A9E63}"/>
    <cellStyle name="Comma 15 4 2 4 2" xfId="4792" xr:uid="{BA528025-4228-47EC-AA1E-45B27C3C2FA9}"/>
    <cellStyle name="Comma 15 4 2 5" xfId="4793" xr:uid="{FC2EDCD4-1F1C-41D7-ACC7-BC80BEEE9877}"/>
    <cellStyle name="Comma 15 4 2 6" xfId="4794" xr:uid="{496B79FF-9BC5-4DBA-86AE-13EF390F9EA6}"/>
    <cellStyle name="Comma 15 4 3" xfId="4795" xr:uid="{D490D91F-4277-482F-84D2-2CB32BB20D44}"/>
    <cellStyle name="Comma 15 4 3 2" xfId="4796" xr:uid="{2BA1A8D0-20C3-4D9B-B32E-62B4960BB2DE}"/>
    <cellStyle name="Comma 15 4 3 2 2" xfId="4797" xr:uid="{E562D36C-B14C-4D1A-99AD-9AB77B93297B}"/>
    <cellStyle name="Comma 15 4 3 2 2 2" xfId="4798" xr:uid="{9586C0BC-E700-4BD5-83FE-A00B35ADF4E2}"/>
    <cellStyle name="Comma 15 4 3 2 3" xfId="4799" xr:uid="{919179FA-8672-417F-8DC9-A4B33BEED2C6}"/>
    <cellStyle name="Comma 15 4 3 3" xfId="4800" xr:uid="{3CF11AC9-F64E-4694-83BD-9C0AD1C8FA05}"/>
    <cellStyle name="Comma 15 4 3 3 2" xfId="4801" xr:uid="{3F81AC81-CDAA-4737-90A7-17B0C12E4553}"/>
    <cellStyle name="Comma 15 4 3 4" xfId="4802" xr:uid="{FAF36072-017C-467C-A62E-2BE565CDCB9B}"/>
    <cellStyle name="Comma 15 4 3 5" xfId="4803" xr:uid="{6201C702-64FE-473C-A967-5FCB052B524A}"/>
    <cellStyle name="Comma 15 4 4" xfId="4804" xr:uid="{FF33559C-C5C8-4922-88EA-2810C4B5F3AA}"/>
    <cellStyle name="Comma 15 4 4 2" xfId="4805" xr:uid="{C82565A0-BC26-4EBE-B860-3C3692EF5B1B}"/>
    <cellStyle name="Comma 15 4 4 2 2" xfId="4806" xr:uid="{79D04157-0114-4F6D-BB2D-E33AF0D98672}"/>
    <cellStyle name="Comma 15 4 4 2 2 2" xfId="4807" xr:uid="{43B6EF54-434E-4ACD-B046-95BB3ECBA65C}"/>
    <cellStyle name="Comma 15 4 4 2 3" xfId="4808" xr:uid="{F0A790CC-CB25-4EB9-BE29-1C3F4F6B4FE4}"/>
    <cellStyle name="Comma 15 4 4 3" xfId="4809" xr:uid="{3C8604EB-C281-4F6D-B98D-87BC8C210270}"/>
    <cellStyle name="Comma 15 4 4 3 2" xfId="4810" xr:uid="{9A22F31F-CC4D-46D4-A5F9-785F02A5186A}"/>
    <cellStyle name="Comma 15 4 4 4" xfId="4811" xr:uid="{FBD4F69C-D37F-4147-ABD3-7F8195485FD3}"/>
    <cellStyle name="Comma 15 4 4 5" xfId="4812" xr:uid="{BA602289-F02E-48C5-BB79-6239D26331CD}"/>
    <cellStyle name="Comma 15 4 5" xfId="4813" xr:uid="{298870B5-E094-431F-A85F-3A6BA733011E}"/>
    <cellStyle name="Comma 15 4 5 2" xfId="4814" xr:uid="{EEA147DD-A70B-4613-AC9E-F64DA3E8C5F4}"/>
    <cellStyle name="Comma 15 4 5 2 2" xfId="4815" xr:uid="{782E35E7-F18E-40FE-AD50-B43C0E269622}"/>
    <cellStyle name="Comma 15 4 5 3" xfId="4816" xr:uid="{B010C5F6-FD2E-4E99-8515-C05005148DCF}"/>
    <cellStyle name="Comma 15 4 5 4" xfId="4817" xr:uid="{CCA0DB54-84B9-463B-89EC-29A99137EA14}"/>
    <cellStyle name="Comma 15 4 6" xfId="4818" xr:uid="{FBE91F43-A17F-4AE2-B09F-991A55865FB1}"/>
    <cellStyle name="Comma 15 4 6 2" xfId="4819" xr:uid="{B7A84CC2-6551-4207-8A62-D3B79A948E3F}"/>
    <cellStyle name="Comma 15 4 7" xfId="4820" xr:uid="{F12B2092-A177-489A-8519-FE1BC0A5F8BE}"/>
    <cellStyle name="Comma 15 4 7 2" xfId="4821" xr:uid="{76754D36-3422-47C0-B820-4CCB8A4F4673}"/>
    <cellStyle name="Comma 15 4 8" xfId="4822" xr:uid="{FF73198D-C863-43D1-BC0E-3727233EC5F0}"/>
    <cellStyle name="Comma 15 5" xfId="4823" xr:uid="{84689A7F-FC22-4F50-A415-C983404FFEE8}"/>
    <cellStyle name="Comma 15 5 2" xfId="4824" xr:uid="{6BBB9309-AF43-4AF7-A959-ED9E12270E59}"/>
    <cellStyle name="Comma 15 5 2 2" xfId="4825" xr:uid="{07BE8536-5A45-4C1C-8DCF-A9E33F959529}"/>
    <cellStyle name="Comma 15 5 2 2 2" xfId="4826" xr:uid="{089BBF42-80E2-407A-9BA4-6851712D4920}"/>
    <cellStyle name="Comma 15 5 2 2 2 2" xfId="4827" xr:uid="{E949FCA4-786E-4976-BC97-45FBF28275E2}"/>
    <cellStyle name="Comma 15 5 2 2 2 2 2" xfId="4828" xr:uid="{70BD53EE-576A-4FF9-BEF7-397A95EB40FC}"/>
    <cellStyle name="Comma 15 5 2 2 2 3" xfId="4829" xr:uid="{AD44F28A-80FB-47B3-BE2D-C59E632BD04C}"/>
    <cellStyle name="Comma 15 5 2 2 3" xfId="4830" xr:uid="{36D27961-5323-465F-958C-31E62BF3B659}"/>
    <cellStyle name="Comma 15 5 2 2 3 2" xfId="4831" xr:uid="{9DD2F71C-26C4-422D-AE51-925890C2ECE6}"/>
    <cellStyle name="Comma 15 5 2 2 4" xfId="4832" xr:uid="{3D006C3C-1347-462B-AE1E-8430AD629404}"/>
    <cellStyle name="Comma 15 5 2 2 5" xfId="4833" xr:uid="{9506619A-AD06-4D25-A053-3A1F02A1EB78}"/>
    <cellStyle name="Comma 15 5 2 3" xfId="4834" xr:uid="{1F6D0393-AEAD-4BE4-98CD-037792FF465A}"/>
    <cellStyle name="Comma 15 5 2 3 2" xfId="4835" xr:uid="{3B4918C2-C331-4280-A175-A01551258C31}"/>
    <cellStyle name="Comma 15 5 2 3 2 2" xfId="4836" xr:uid="{BB50CB61-462D-4E30-AB63-2B383FA9972C}"/>
    <cellStyle name="Comma 15 5 2 3 3" xfId="4837" xr:uid="{90E36F6F-6978-40FA-969E-F1166D0DE224}"/>
    <cellStyle name="Comma 15 5 2 4" xfId="4838" xr:uid="{F3B3A38C-0024-4CC4-960B-875C8AAF6A74}"/>
    <cellStyle name="Comma 15 5 2 4 2" xfId="4839" xr:uid="{859534E3-308B-4403-8DB1-1E6087996F60}"/>
    <cellStyle name="Comma 15 5 2 5" xfId="4840" xr:uid="{0549C3F4-6BD2-4949-BEAF-CAA64AC13D23}"/>
    <cellStyle name="Comma 15 5 2 6" xfId="4841" xr:uid="{417B41D4-E443-4B51-884A-53F3B3052AEB}"/>
    <cellStyle name="Comma 15 5 3" xfId="4842" xr:uid="{5B8432A3-DED1-4C10-A838-A08A3F6EE736}"/>
    <cellStyle name="Comma 15 5 3 2" xfId="4843" xr:uid="{3113469E-D827-478A-BC49-68E7F143B8AD}"/>
    <cellStyle name="Comma 15 5 3 2 2" xfId="4844" xr:uid="{105F203F-EAD6-40E7-A708-3B7CE44B994E}"/>
    <cellStyle name="Comma 15 5 3 2 2 2" xfId="4845" xr:uid="{625CD85B-96BF-4890-9C7F-848323CC3EC5}"/>
    <cellStyle name="Comma 15 5 3 2 3" xfId="4846" xr:uid="{9BD02AB2-C9CE-47CA-A6FE-7C21F82EB78D}"/>
    <cellStyle name="Comma 15 5 3 3" xfId="4847" xr:uid="{7A81C29E-7118-4E82-8732-1C633470BEBA}"/>
    <cellStyle name="Comma 15 5 3 3 2" xfId="4848" xr:uid="{7F945CBB-D64B-40E1-B0F1-0D877627227E}"/>
    <cellStyle name="Comma 15 5 3 4" xfId="4849" xr:uid="{9313540E-3329-47B8-990F-4DCBD395B2CC}"/>
    <cellStyle name="Comma 15 5 3 5" xfId="4850" xr:uid="{E25B4411-8DC1-4C61-AC08-1E0B4280F31E}"/>
    <cellStyle name="Comma 15 5 4" xfId="4851" xr:uid="{ED43A92B-84B0-4CCC-B848-F31923BA0EE4}"/>
    <cellStyle name="Comma 15 5 4 2" xfId="4852" xr:uid="{E8A20002-A3D8-4DBA-BA0A-FB23B972FDF7}"/>
    <cellStyle name="Comma 15 5 4 2 2" xfId="4853" xr:uid="{05BB0775-A368-4855-8981-1B27CCDECDA2}"/>
    <cellStyle name="Comma 15 5 4 3" xfId="4854" xr:uid="{5C9AB3B2-C010-48D4-AE73-466ACA07FA13}"/>
    <cellStyle name="Comma 15 5 4 4" xfId="4855" xr:uid="{883DBF2E-18E9-4F75-B72E-8554518D7062}"/>
    <cellStyle name="Comma 15 5 5" xfId="4856" xr:uid="{B3F57558-9D90-4575-A50A-6E3DC48B144D}"/>
    <cellStyle name="Comma 15 5 5 2" xfId="4857" xr:uid="{DBFA1FE2-7CB1-434E-8EDE-04EDB6C58A06}"/>
    <cellStyle name="Comma 15 5 6" xfId="4858" xr:uid="{D92611CF-5ACD-4DB0-8438-424855D6A004}"/>
    <cellStyle name="Comma 15 5 6 2" xfId="4859" xr:uid="{8DC90B12-36A3-4B76-99F2-582DE356A7BB}"/>
    <cellStyle name="Comma 15 5 7" xfId="4860" xr:uid="{1B5DA038-633A-4490-A257-01BA3B60AAA2}"/>
    <cellStyle name="Comma 15 6" xfId="4861" xr:uid="{87FD40A9-3DAC-4542-8FBA-D7E6A669670F}"/>
    <cellStyle name="Comma 15 6 2" xfId="4862" xr:uid="{505AB1C8-E622-4199-9477-5F1666272225}"/>
    <cellStyle name="Comma 15 6 2 2" xfId="4863" xr:uid="{7569B261-CE44-4EC7-BD31-DF0BEFD0C937}"/>
    <cellStyle name="Comma 15 6 2 2 2" xfId="4864" xr:uid="{3868D621-13BE-419D-97DB-CACE7E9C50D2}"/>
    <cellStyle name="Comma 15 6 2 2 2 2" xfId="4865" xr:uid="{06C21934-8D3D-4615-829C-0490A9516AB5}"/>
    <cellStyle name="Comma 15 6 2 2 2 2 2" xfId="4866" xr:uid="{3F5FC17A-31E3-4F4A-83CC-2F2DE11951B5}"/>
    <cellStyle name="Comma 15 6 2 2 2 3" xfId="4867" xr:uid="{3CB29DE6-9A4F-4F56-86F5-ED7C4D7F3C43}"/>
    <cellStyle name="Comma 15 6 2 2 3" xfId="4868" xr:uid="{9EBACD32-E824-49DB-9B1E-E0835264A5FD}"/>
    <cellStyle name="Comma 15 6 2 2 3 2" xfId="4869" xr:uid="{6B6301E8-9324-412F-94A7-DF80838B3E65}"/>
    <cellStyle name="Comma 15 6 2 2 4" xfId="4870" xr:uid="{3EC02F0E-C3D7-4945-AB74-E0F15860D0AB}"/>
    <cellStyle name="Comma 15 6 2 2 5" xfId="4871" xr:uid="{1EFF5FDD-1434-47F0-B8A8-52FD88401222}"/>
    <cellStyle name="Comma 15 6 2 3" xfId="4872" xr:uid="{2D2CF707-7444-4D44-AB62-D2E3B2FE8113}"/>
    <cellStyle name="Comma 15 6 2 3 2" xfId="4873" xr:uid="{6E0E7A75-9533-4BDB-A16E-6F370A33C568}"/>
    <cellStyle name="Comma 15 6 2 3 2 2" xfId="4874" xr:uid="{8E642E16-1000-46C5-95F4-0011F8D08B6A}"/>
    <cellStyle name="Comma 15 6 2 3 3" xfId="4875" xr:uid="{0D4BA596-1511-4EB4-8ECE-A82DCA34406F}"/>
    <cellStyle name="Comma 15 6 2 4" xfId="4876" xr:uid="{E0BBF098-003B-40C8-9070-E2CBC4394080}"/>
    <cellStyle name="Comma 15 6 2 4 2" xfId="4877" xr:uid="{0008D0E4-D79F-4C41-AC9F-926B59286B37}"/>
    <cellStyle name="Comma 15 6 2 5" xfId="4878" xr:uid="{7BA16E4D-2B57-4865-BF1D-6CD7C3D94E07}"/>
    <cellStyle name="Comma 15 6 2 6" xfId="4879" xr:uid="{8C193F8C-1586-42A7-A3B0-69929B97D136}"/>
    <cellStyle name="Comma 15 6 3" xfId="4880" xr:uid="{4BEFF865-0925-4689-8DB5-D97DA3A0E03E}"/>
    <cellStyle name="Comma 15 6 3 2" xfId="4881" xr:uid="{6813D0E0-0C40-442F-9137-D5C4825DEF8D}"/>
    <cellStyle name="Comma 15 6 3 2 2" xfId="4882" xr:uid="{2E169A64-6033-42D8-9966-1BF38C3A25BE}"/>
    <cellStyle name="Comma 15 6 3 2 2 2" xfId="4883" xr:uid="{148EA3CF-C530-4258-96BC-5EB2446D8E71}"/>
    <cellStyle name="Comma 15 6 3 2 3" xfId="4884" xr:uid="{F83583AE-E051-4EA4-9817-AF8A3B811CC8}"/>
    <cellStyle name="Comma 15 6 3 3" xfId="4885" xr:uid="{B19B8312-9645-49C6-9515-0873DAB743D4}"/>
    <cellStyle name="Comma 15 6 3 3 2" xfId="4886" xr:uid="{406AE031-265F-4B8D-BD11-0D3603BA16D8}"/>
    <cellStyle name="Comma 15 6 3 4" xfId="4887" xr:uid="{6822C272-B3A3-452D-88B8-E876ADE6A991}"/>
    <cellStyle name="Comma 15 6 3 5" xfId="4888" xr:uid="{4844B6D0-E1A8-4CF4-BE51-8EFA873838C8}"/>
    <cellStyle name="Comma 15 6 4" xfId="4889" xr:uid="{DF86974D-F59D-4B9A-899D-4821BDB969E5}"/>
    <cellStyle name="Comma 15 6 4 2" xfId="4890" xr:uid="{13AD53E8-464D-409C-8D77-87686E4305A1}"/>
    <cellStyle name="Comma 15 6 4 2 2" xfId="4891" xr:uid="{C9CA7DB0-460D-47CE-8C86-A6DCBA397075}"/>
    <cellStyle name="Comma 15 6 4 3" xfId="4892" xr:uid="{BF0E3DF7-E10E-43BF-BD2F-219BA00B71EC}"/>
    <cellStyle name="Comma 15 6 4 4" xfId="4893" xr:uid="{28BF6F91-4E1D-4768-8E85-C0B49D485263}"/>
    <cellStyle name="Comma 15 6 5" xfId="4894" xr:uid="{2DA14584-B80D-43E1-9931-2D46A0A32100}"/>
    <cellStyle name="Comma 15 6 5 2" xfId="4895" xr:uid="{E1CEB652-B24C-4941-928D-CD30A5F3ADF3}"/>
    <cellStyle name="Comma 15 6 6" xfId="4896" xr:uid="{86D14F38-6BB6-45D6-9DA1-58FC49E96413}"/>
    <cellStyle name="Comma 15 6 6 2" xfId="4897" xr:uid="{FA962B46-EC43-4147-AA0D-94F14D4CAB4E}"/>
    <cellStyle name="Comma 15 6 7" xfId="4898" xr:uid="{6510346F-5D85-4C1E-A350-46C964365CDA}"/>
    <cellStyle name="Comma 15 7" xfId="4899" xr:uid="{063C47FC-4A2A-4B37-A5AE-9B88C47A0DB6}"/>
    <cellStyle name="Comma 15 7 2" xfId="4900" xr:uid="{23D05578-5745-4455-8701-8C4776C9626D}"/>
    <cellStyle name="Comma 15 7 2 2" xfId="4901" xr:uid="{E8FE3BA8-3A3B-4B8C-B126-17EFFB38BC90}"/>
    <cellStyle name="Comma 15 7 2 2 2" xfId="4902" xr:uid="{06336823-A661-4B33-A5B8-535150FD570A}"/>
    <cellStyle name="Comma 15 7 2 2 2 2" xfId="4903" xr:uid="{7DF0EA18-508D-4922-8EB3-08DD6C719940}"/>
    <cellStyle name="Comma 15 7 2 2 3" xfId="4904" xr:uid="{E3853181-693B-4690-8FFC-34DF9E4249E3}"/>
    <cellStyle name="Comma 15 7 2 3" xfId="4905" xr:uid="{044F4EE5-D98D-4336-BDF1-634987D213D8}"/>
    <cellStyle name="Comma 15 7 2 3 2" xfId="4906" xr:uid="{CA44CEC2-BD54-4923-B6B5-CC551322D0D2}"/>
    <cellStyle name="Comma 15 7 2 4" xfId="4907" xr:uid="{7288D0E0-EC43-45E0-9C23-06E722CB3738}"/>
    <cellStyle name="Comma 15 7 2 5" xfId="4908" xr:uid="{D30D383A-FE4C-4594-A770-B4FCFB6392F9}"/>
    <cellStyle name="Comma 15 7 3" xfId="4909" xr:uid="{EE7D4D57-F41E-40C2-86AA-34C10E824E10}"/>
    <cellStyle name="Comma 15 7 3 2" xfId="4910" xr:uid="{6C4104EE-F02F-464B-A22B-E8BD11C7490A}"/>
    <cellStyle name="Comma 15 7 3 2 2" xfId="4911" xr:uid="{315EEFFA-4801-42E1-B2E5-08FD4F481ED6}"/>
    <cellStyle name="Comma 15 7 3 3" xfId="4912" xr:uid="{EEC7EDDF-2D65-4CD9-B94F-AFB4B37AA72B}"/>
    <cellStyle name="Comma 15 7 4" xfId="4913" xr:uid="{B93DAEE4-EAD7-44CA-AD3D-57A2881637CC}"/>
    <cellStyle name="Comma 15 7 4 2" xfId="4914" xr:uid="{1A5E7519-D0AC-4279-B03D-7AD3C0C65C2A}"/>
    <cellStyle name="Comma 15 7 5" xfId="4915" xr:uid="{D817E50D-6624-43A4-834C-C8532CA9AE59}"/>
    <cellStyle name="Comma 15 7 6" xfId="4916" xr:uid="{22B62C6F-5C66-4E19-BAA4-D71A4A64EDE3}"/>
    <cellStyle name="Comma 15 8" xfId="4917" xr:uid="{243CB741-3022-4091-9359-922408B58294}"/>
    <cellStyle name="Comma 15 8 2" xfId="4918" xr:uid="{359C754D-1676-430A-8BA1-A85CDB59E29A}"/>
    <cellStyle name="Comma 15 8 2 2" xfId="4919" xr:uid="{33314EF6-50D8-46DB-B3D9-12CD499AEC2A}"/>
    <cellStyle name="Comma 15 8 2 2 2" xfId="4920" xr:uid="{28B52F28-0EB6-49EE-9238-81CFBB4810E7}"/>
    <cellStyle name="Comma 15 8 2 3" xfId="4921" xr:uid="{A6CBC637-6B4D-4CFF-A6B0-7B6C269A0C08}"/>
    <cellStyle name="Comma 15 8 3" xfId="4922" xr:uid="{7142C2E0-8C7E-4C2A-8A84-2E0003CE3C80}"/>
    <cellStyle name="Comma 15 8 3 2" xfId="4923" xr:uid="{C85DAB79-2D47-4160-A0FB-69CE1FCD552F}"/>
    <cellStyle name="Comma 15 8 4" xfId="4924" xr:uid="{DBDA2EE6-363B-4AE1-A68F-C496C15821ED}"/>
    <cellStyle name="Comma 15 8 5" xfId="4925" xr:uid="{DAFC94FE-B9D2-4CE2-BC8F-2BF248729A4B}"/>
    <cellStyle name="Comma 15 9" xfId="4926" xr:uid="{766EAB38-6CC1-4C59-8412-3B16FA47DF3E}"/>
    <cellStyle name="Comma 15 9 2" xfId="4927" xr:uid="{DB010090-9D93-48D2-B9C3-D714F0EC69F6}"/>
    <cellStyle name="Comma 15 9 2 2" xfId="4928" xr:uid="{51EE6ABA-84CA-4D76-85AF-4C2467AF10B1}"/>
    <cellStyle name="Comma 15 9 2 2 2" xfId="4929" xr:uid="{775A3D4A-5A58-4EA4-B42E-FB16660ACF30}"/>
    <cellStyle name="Comma 15 9 2 3" xfId="4930" xr:uid="{7ECB0788-9CB8-404C-94DC-8CEB7536155C}"/>
    <cellStyle name="Comma 15 9 3" xfId="4931" xr:uid="{EC3F6202-0A23-490A-9D59-C79F0DDDB108}"/>
    <cellStyle name="Comma 15 9 3 2" xfId="4932" xr:uid="{607B8E67-C1BE-4239-B9EB-52408D7D9ACF}"/>
    <cellStyle name="Comma 15 9 4" xfId="4933" xr:uid="{1A1BB558-1D67-4511-9ECB-12254C757F91}"/>
    <cellStyle name="Comma 15 9 5" xfId="4934" xr:uid="{EF1A9357-E906-409E-8D67-368BB821F08D}"/>
    <cellStyle name="Comma 150" xfId="4935" xr:uid="{29E897EA-FC41-4D76-9281-5F71DA8ABBDB}"/>
    <cellStyle name="Comma 150 2" xfId="4936" xr:uid="{99FBD5B0-370C-4FB7-B47B-DBFFB097E6D6}"/>
    <cellStyle name="Comma 151" xfId="4937" xr:uid="{6A080DEA-CAF2-4A1E-A1D4-944848997BD1}"/>
    <cellStyle name="Comma 151 2" xfId="4938" xr:uid="{08848690-F665-4717-9445-6E5324338AB2}"/>
    <cellStyle name="Comma 152" xfId="4939" xr:uid="{CE4322B5-986F-4040-AE63-FE406874DC58}"/>
    <cellStyle name="Comma 153" xfId="4940" xr:uid="{584D6FD1-17A3-43C6-8BC7-DE8D109ECBB8}"/>
    <cellStyle name="Comma 154" xfId="4941" xr:uid="{696EAA62-42D2-4918-A54A-5BCC5EA0C87F}"/>
    <cellStyle name="Comma 155" xfId="4942" xr:uid="{97D15271-7153-4A4E-B021-DA7194D00D0C}"/>
    <cellStyle name="Comma 156" xfId="4943" xr:uid="{B4422AB8-DBE6-4869-96C4-7ECE60817D0E}"/>
    <cellStyle name="Comma 157" xfId="4944" xr:uid="{17EF4472-4116-4464-8385-99AE632046C0}"/>
    <cellStyle name="Comma 158" xfId="14" xr:uid="{00000000-0005-0000-0000-000002000000}"/>
    <cellStyle name="Comma 158 2" xfId="4945" xr:uid="{43FC39E6-93B6-42E0-9A1D-85D64B721EC9}"/>
    <cellStyle name="Comma 159" xfId="4946" xr:uid="{61824DF7-4E8C-4FFD-A0BD-1FEBB6DE3966}"/>
    <cellStyle name="Comma 16" xfId="557" xr:uid="{DB0FBA5C-22DC-4BC4-B700-E318A53FF50A}"/>
    <cellStyle name="Comma 16 10" xfId="4947" xr:uid="{1788B79F-DD87-49D5-9349-C0114ED34F9E}"/>
    <cellStyle name="Comma 16 10 2" xfId="4948" xr:uid="{98D92B3D-BBA3-4B94-B030-7D4749E98DCA}"/>
    <cellStyle name="Comma 16 10 2 2" xfId="4949" xr:uid="{514FEAD9-9853-4098-B407-B860AD9C1F17}"/>
    <cellStyle name="Comma 16 10 3" xfId="4950" xr:uid="{74BA790A-25CB-42A8-ABA9-446E49C8CFBF}"/>
    <cellStyle name="Comma 16 10 4" xfId="4951" xr:uid="{BB0373F0-A029-43C9-97BD-B18D8BD73580}"/>
    <cellStyle name="Comma 16 11" xfId="4952" xr:uid="{E6F1CC75-A998-4530-A39B-5F48C37F5B09}"/>
    <cellStyle name="Comma 16 11 2" xfId="4953" xr:uid="{10C8A485-F78C-453D-8F41-5AB95BBB66E4}"/>
    <cellStyle name="Comma 16 12" xfId="4954" xr:uid="{1F8ACA20-E2E0-43D0-8FE2-25C46A4A83AA}"/>
    <cellStyle name="Comma 16 13" xfId="4955" xr:uid="{8974F2D3-D295-4E75-8BBA-FB50D0E92F56}"/>
    <cellStyle name="Comma 16 13 2" xfId="4956" xr:uid="{6424485A-C904-40CF-B505-36B62F0AA508}"/>
    <cellStyle name="Comma 16 14" xfId="4957" xr:uid="{DEB076EE-2834-4D11-A725-DE5DC5325B06}"/>
    <cellStyle name="Comma 16 2" xfId="4958" xr:uid="{FD3956B1-E3AC-46F2-AE0C-D4E53277033A}"/>
    <cellStyle name="Comma 16 2 10" xfId="4959" xr:uid="{8E092990-9019-4866-B0C5-8D723246E5DF}"/>
    <cellStyle name="Comma 16 2 10 2" xfId="4960" xr:uid="{F4E64896-8094-42E2-B2D5-974F0ECBCBC6}"/>
    <cellStyle name="Comma 16 2 11" xfId="4961" xr:uid="{F086258E-1B55-4691-9AD6-9AC8BED65566}"/>
    <cellStyle name="Comma 16 2 2" xfId="4962" xr:uid="{4B4E3C33-27DC-4B2B-9062-6F3671EFEF84}"/>
    <cellStyle name="Comma 16 2 2 10" xfId="4963" xr:uid="{B2FD3835-6DDA-44EF-B5E1-E44A6E22C5BC}"/>
    <cellStyle name="Comma 16 2 2 2" xfId="4964" xr:uid="{2004D19B-929A-4D2D-B4D4-F5177FB0268A}"/>
    <cellStyle name="Comma 16 2 2 2 2" xfId="4965" xr:uid="{9C2C3520-46A4-4FDF-BC16-99A93B72DBCB}"/>
    <cellStyle name="Comma 16 2 2 2 2 2" xfId="4966" xr:uid="{0570BCCF-BDF3-4112-AECE-667C35CB1000}"/>
    <cellStyle name="Comma 16 2 2 2 2 2 2" xfId="4967" xr:uid="{22B6D467-ED83-442D-8E75-DDA88E81D108}"/>
    <cellStyle name="Comma 16 2 2 2 2 2 2 2" xfId="4968" xr:uid="{21416E7D-D77F-4637-9EA8-B96BE97F1466}"/>
    <cellStyle name="Comma 16 2 2 2 2 2 2 2 2" xfId="4969" xr:uid="{9528ECAC-F14D-40EB-8133-9EB14F8AAD2E}"/>
    <cellStyle name="Comma 16 2 2 2 2 2 2 3" xfId="4970" xr:uid="{E4201A57-3BB6-4985-9A9E-9B5E2CB186D1}"/>
    <cellStyle name="Comma 16 2 2 2 2 2 3" xfId="4971" xr:uid="{6548D70C-6FAD-413D-8E5A-53D6461BE6C7}"/>
    <cellStyle name="Comma 16 2 2 2 2 2 3 2" xfId="4972" xr:uid="{733414F1-5144-4899-A486-68962B2435B4}"/>
    <cellStyle name="Comma 16 2 2 2 2 2 4" xfId="4973" xr:uid="{40E7F58F-9127-47A7-868C-19D58DBDB4C6}"/>
    <cellStyle name="Comma 16 2 2 2 2 2 5" xfId="4974" xr:uid="{C0A2CC5C-3AB1-4DDD-A5FD-56328A7EC4E0}"/>
    <cellStyle name="Comma 16 2 2 2 2 3" xfId="4975" xr:uid="{4A58511E-4598-41EF-83DE-FE86AEAF57C8}"/>
    <cellStyle name="Comma 16 2 2 2 2 3 2" xfId="4976" xr:uid="{6169FB07-6970-425A-A193-EE645CD68325}"/>
    <cellStyle name="Comma 16 2 2 2 2 3 2 2" xfId="4977" xr:uid="{81E02C68-4FA6-4F91-8C7B-31BE824FEA70}"/>
    <cellStyle name="Comma 16 2 2 2 2 3 3" xfId="4978" xr:uid="{61E0EC21-89BB-478C-8CC8-A944679887BF}"/>
    <cellStyle name="Comma 16 2 2 2 2 4" xfId="4979" xr:uid="{14C4CA2D-B40B-47FF-ADB6-0B02773FAB46}"/>
    <cellStyle name="Comma 16 2 2 2 2 4 2" xfId="4980" xr:uid="{9275CB93-29EB-4219-9E30-0AB112921627}"/>
    <cellStyle name="Comma 16 2 2 2 2 5" xfId="4981" xr:uid="{91A92B54-B7F6-4772-819D-FC3709923D0E}"/>
    <cellStyle name="Comma 16 2 2 2 2 6" xfId="4982" xr:uid="{1482E4DF-B01E-49C6-BED6-F5E74A37EC2C}"/>
    <cellStyle name="Comma 16 2 2 2 3" xfId="4983" xr:uid="{EE47D8C6-4D96-4472-B728-78ED816E2A47}"/>
    <cellStyle name="Comma 16 2 2 2 3 2" xfId="4984" xr:uid="{0AC98301-8379-4750-8277-19E795C3C035}"/>
    <cellStyle name="Comma 16 2 2 2 3 2 2" xfId="4985" xr:uid="{A826DE4C-55BB-4BB5-A155-C761D292947D}"/>
    <cellStyle name="Comma 16 2 2 2 3 2 2 2" xfId="4986" xr:uid="{8314B259-AFC9-414D-86C3-6000F65E0527}"/>
    <cellStyle name="Comma 16 2 2 2 3 2 3" xfId="4987" xr:uid="{F3996B98-0A25-4E2D-8E1B-9AB8E347038C}"/>
    <cellStyle name="Comma 16 2 2 2 3 3" xfId="4988" xr:uid="{8B9F0E97-A55E-4BAD-AD43-EDA241D4B9A3}"/>
    <cellStyle name="Comma 16 2 2 2 3 3 2" xfId="4989" xr:uid="{EDAE62A4-F2EC-4BE2-8590-4F1BB50FFD5B}"/>
    <cellStyle name="Comma 16 2 2 2 3 4" xfId="4990" xr:uid="{2ACD694E-08B2-45E0-A01F-2A2C033DE711}"/>
    <cellStyle name="Comma 16 2 2 2 3 5" xfId="4991" xr:uid="{7A6682E4-62EA-45B6-B430-26DE80A4042E}"/>
    <cellStyle name="Comma 16 2 2 2 4" xfId="4992" xr:uid="{80BA8425-F957-465A-B63B-89DE39F250D2}"/>
    <cellStyle name="Comma 16 2 2 2 4 2" xfId="4993" xr:uid="{72A900D7-5E4C-400D-AEC6-2218B38F4E5E}"/>
    <cellStyle name="Comma 16 2 2 2 4 2 2" xfId="4994" xr:uid="{607A7D2B-C0F6-4935-A6BF-DDAC3A61DB51}"/>
    <cellStyle name="Comma 16 2 2 2 4 3" xfId="4995" xr:uid="{8B5897F6-F0A4-4B30-AF32-DCA1C22DC68F}"/>
    <cellStyle name="Comma 16 2 2 2 4 4" xfId="4996" xr:uid="{C26E46A7-2F2F-4E2A-AAF4-0B07DD1DD41B}"/>
    <cellStyle name="Comma 16 2 2 2 5" xfId="4997" xr:uid="{9A9FB0C3-8174-4362-8F32-443445124154}"/>
    <cellStyle name="Comma 16 2 2 2 5 2" xfId="4998" xr:uid="{00BF914B-6A02-4079-B26E-2030AFB8C17E}"/>
    <cellStyle name="Comma 16 2 2 2 6" xfId="4999" xr:uid="{94D91911-9127-40C7-86B8-FE61481AF13B}"/>
    <cellStyle name="Comma 16 2 2 2 6 2" xfId="5000" xr:uid="{496CF97B-3854-4A46-9A5A-5502F8F14FC4}"/>
    <cellStyle name="Comma 16 2 2 2 7" xfId="5001" xr:uid="{162484E1-08C3-4070-962B-48E05A953150}"/>
    <cellStyle name="Comma 16 2 2 3" xfId="5002" xr:uid="{AF434B3E-D892-4362-8201-D437E9F49ECD}"/>
    <cellStyle name="Comma 16 2 2 3 2" xfId="5003" xr:uid="{2E5AFD85-83D2-47E4-81CE-003B83091E51}"/>
    <cellStyle name="Comma 16 2 2 3 2 2" xfId="5004" xr:uid="{A2A721D1-B6DB-44D2-AD15-C7A883133D21}"/>
    <cellStyle name="Comma 16 2 2 3 2 2 2" xfId="5005" xr:uid="{914CB842-E56D-4C00-A8BF-01AC8E6DD6A9}"/>
    <cellStyle name="Comma 16 2 2 3 2 2 2 2" xfId="5006" xr:uid="{C1C877B3-9BE3-4BBD-824A-2770EB70A364}"/>
    <cellStyle name="Comma 16 2 2 3 2 2 2 2 2" xfId="5007" xr:uid="{0E497685-2EE6-4433-8358-0A90FC7F11E6}"/>
    <cellStyle name="Comma 16 2 2 3 2 2 2 3" xfId="5008" xr:uid="{A8312CAA-9AEB-46E3-A66D-B8452394C16F}"/>
    <cellStyle name="Comma 16 2 2 3 2 2 3" xfId="5009" xr:uid="{B746D341-0FCF-417C-A2F7-27C7FE72FAF6}"/>
    <cellStyle name="Comma 16 2 2 3 2 2 3 2" xfId="5010" xr:uid="{6D515D3D-150A-4D4F-8895-4A7C34CAC97F}"/>
    <cellStyle name="Comma 16 2 2 3 2 2 4" xfId="5011" xr:uid="{C3E2C145-C4DD-4CEF-B581-CAE957F1783E}"/>
    <cellStyle name="Comma 16 2 2 3 2 2 5" xfId="5012" xr:uid="{FBB7FDC1-15FE-4041-B998-FC7442E56654}"/>
    <cellStyle name="Comma 16 2 2 3 2 3" xfId="5013" xr:uid="{D614D193-1002-40F5-9600-43F52C140269}"/>
    <cellStyle name="Comma 16 2 2 3 2 3 2" xfId="5014" xr:uid="{AF7646E5-1918-4D72-8306-5163810E8AAE}"/>
    <cellStyle name="Comma 16 2 2 3 2 3 2 2" xfId="5015" xr:uid="{1D07A2B2-5415-4122-B031-ABA79836F0D5}"/>
    <cellStyle name="Comma 16 2 2 3 2 3 3" xfId="5016" xr:uid="{389797C5-A71C-4DB8-9F66-6577F882185E}"/>
    <cellStyle name="Comma 16 2 2 3 2 4" xfId="5017" xr:uid="{0BA7BBDE-2153-4DFE-A5B0-408C475C5B84}"/>
    <cellStyle name="Comma 16 2 2 3 2 4 2" xfId="5018" xr:uid="{97EBDC1E-7881-4EE2-BDAB-54E8EFF81B7E}"/>
    <cellStyle name="Comma 16 2 2 3 2 5" xfId="5019" xr:uid="{D6C16C66-8941-4596-BCF0-2522AC65FD11}"/>
    <cellStyle name="Comma 16 2 2 3 2 6" xfId="5020" xr:uid="{59204ECD-21E1-4643-9C85-242CE24702B0}"/>
    <cellStyle name="Comma 16 2 2 3 3" xfId="5021" xr:uid="{404FF078-C292-4670-93CD-5E5E6586389B}"/>
    <cellStyle name="Comma 16 2 2 3 3 2" xfId="5022" xr:uid="{5FFC4C1D-6640-4B84-B4C6-84E8BC37701E}"/>
    <cellStyle name="Comma 16 2 2 3 3 2 2" xfId="5023" xr:uid="{D3992092-6EA6-4054-9584-E81FBCABCACF}"/>
    <cellStyle name="Comma 16 2 2 3 3 2 2 2" xfId="5024" xr:uid="{9782BC58-ABC3-40C9-AB2B-C15A3727E14D}"/>
    <cellStyle name="Comma 16 2 2 3 3 2 3" xfId="5025" xr:uid="{D33FCF3E-6A8B-459E-A99C-CD60FE3570E4}"/>
    <cellStyle name="Comma 16 2 2 3 3 3" xfId="5026" xr:uid="{39333C06-9495-4F38-956A-43C0DF4336CD}"/>
    <cellStyle name="Comma 16 2 2 3 3 3 2" xfId="5027" xr:uid="{262BD0C8-3584-4756-969B-48BC96092282}"/>
    <cellStyle name="Comma 16 2 2 3 3 4" xfId="5028" xr:uid="{7F44266D-C69A-43C8-A9DB-14FE299A5CEC}"/>
    <cellStyle name="Comma 16 2 2 3 3 5" xfId="5029" xr:uid="{06D6B360-51AC-46FD-A8D2-832FF31D94B6}"/>
    <cellStyle name="Comma 16 2 2 3 4" xfId="5030" xr:uid="{67E38E29-4317-4707-92F5-327E9B9DCE71}"/>
    <cellStyle name="Comma 16 2 2 3 4 2" xfId="5031" xr:uid="{02C018F7-3609-4492-B169-14C5E5EE0F23}"/>
    <cellStyle name="Comma 16 2 2 3 4 2 2" xfId="5032" xr:uid="{DECC69A5-19AB-49B8-8BEA-87611FC6D9B7}"/>
    <cellStyle name="Comma 16 2 2 3 4 3" xfId="5033" xr:uid="{028EEE13-4912-4234-B00E-9E5C96FC7DFD}"/>
    <cellStyle name="Comma 16 2 2 3 4 4" xfId="5034" xr:uid="{95C599AE-80DF-4CB4-AF13-1BB8A95777E6}"/>
    <cellStyle name="Comma 16 2 2 3 5" xfId="5035" xr:uid="{B17BD553-AC21-437B-9A49-C751FFAB16FC}"/>
    <cellStyle name="Comma 16 2 2 3 5 2" xfId="5036" xr:uid="{53E23C26-F4DD-4F0C-8443-CBD1E2B13CC4}"/>
    <cellStyle name="Comma 16 2 2 3 6" xfId="5037" xr:uid="{76B8E2E0-7D57-48C2-A63E-A615F9802EF1}"/>
    <cellStyle name="Comma 16 2 2 3 6 2" xfId="5038" xr:uid="{2E8F782A-7DB9-4C93-ADE8-4E5867D04034}"/>
    <cellStyle name="Comma 16 2 2 3 7" xfId="5039" xr:uid="{956701CA-341B-4A7F-B255-8AD6559249FF}"/>
    <cellStyle name="Comma 16 2 2 4" xfId="5040" xr:uid="{DE88AF24-DE84-47FF-B4A4-57A06D388BA2}"/>
    <cellStyle name="Comma 16 2 2 4 2" xfId="5041" xr:uid="{C83AF05C-BB0D-433B-8892-2B2E8D9377C7}"/>
    <cellStyle name="Comma 16 2 2 4 2 2" xfId="5042" xr:uid="{C241C9CA-CB07-4DA7-A213-6325F33EFBF7}"/>
    <cellStyle name="Comma 16 2 2 4 2 2 2" xfId="5043" xr:uid="{2692FFD4-FA9C-4CDF-B66E-4EED0A98AF28}"/>
    <cellStyle name="Comma 16 2 2 4 2 2 2 2" xfId="5044" xr:uid="{C61CAFA6-7938-4493-B868-FE307ACC9F31}"/>
    <cellStyle name="Comma 16 2 2 4 2 2 3" xfId="5045" xr:uid="{145D3B8F-9AFB-4AEF-BB1D-C33807DBC5CC}"/>
    <cellStyle name="Comma 16 2 2 4 2 3" xfId="5046" xr:uid="{025292EA-D600-4204-822C-3D890A260836}"/>
    <cellStyle name="Comma 16 2 2 4 2 3 2" xfId="5047" xr:uid="{6B0BB34C-7050-4737-A08A-F1FA33D1514F}"/>
    <cellStyle name="Comma 16 2 2 4 2 4" xfId="5048" xr:uid="{2E259364-E7ED-4B2D-8EC0-B927F507677A}"/>
    <cellStyle name="Comma 16 2 2 4 2 5" xfId="5049" xr:uid="{DCE33838-7721-4722-A361-A28E2806295A}"/>
    <cellStyle name="Comma 16 2 2 4 3" xfId="5050" xr:uid="{F14A44C9-D448-4B39-A7C0-E1D8DF7E5FE8}"/>
    <cellStyle name="Comma 16 2 2 4 3 2" xfId="5051" xr:uid="{C8298080-DBDA-411E-9E42-A993970D44C3}"/>
    <cellStyle name="Comma 16 2 2 4 3 2 2" xfId="5052" xr:uid="{DF7EF18D-A50A-4BDF-B8FA-0B6A6CCA357D}"/>
    <cellStyle name="Comma 16 2 2 4 3 3" xfId="5053" xr:uid="{5BDF07D9-EDE4-4C4E-AE5F-3C3397EB2D8E}"/>
    <cellStyle name="Comma 16 2 2 4 4" xfId="5054" xr:uid="{288F60CA-B6C5-4A4D-B39D-0CD5D923A02E}"/>
    <cellStyle name="Comma 16 2 2 4 4 2" xfId="5055" xr:uid="{7CE4E408-2A43-4C68-96D9-D318A31D78B3}"/>
    <cellStyle name="Comma 16 2 2 4 5" xfId="5056" xr:uid="{B125CF72-7D6B-44DB-AF87-8E97DCE6DC87}"/>
    <cellStyle name="Comma 16 2 2 4 6" xfId="5057" xr:uid="{D7F52F2F-921D-4E9C-9889-1F2F813A5C01}"/>
    <cellStyle name="Comma 16 2 2 5" xfId="5058" xr:uid="{FD81BFB4-88FE-4C86-8204-2E1A835803D0}"/>
    <cellStyle name="Comma 16 2 2 5 2" xfId="5059" xr:uid="{C197356E-0716-4C27-BAF2-274BB4F29DB9}"/>
    <cellStyle name="Comma 16 2 2 5 2 2" xfId="5060" xr:uid="{F6276282-6FAF-4A1D-BD1E-022EA5049FBB}"/>
    <cellStyle name="Comma 16 2 2 5 2 2 2" xfId="5061" xr:uid="{210304AE-D3F9-40DC-9DDD-4C44CFB4888A}"/>
    <cellStyle name="Comma 16 2 2 5 2 3" xfId="5062" xr:uid="{662DC368-C0F7-4580-92CD-E5BF29735D35}"/>
    <cellStyle name="Comma 16 2 2 5 3" xfId="5063" xr:uid="{F459058F-91D1-4FD3-BA39-04D3213B8AC8}"/>
    <cellStyle name="Comma 16 2 2 5 3 2" xfId="5064" xr:uid="{C1AA2F9A-77E2-49B7-888A-198F2FB10383}"/>
    <cellStyle name="Comma 16 2 2 5 4" xfId="5065" xr:uid="{51C1B6C0-98F7-4E96-9EFA-FA7FA4A55FBE}"/>
    <cellStyle name="Comma 16 2 2 5 5" xfId="5066" xr:uid="{A2C2BF7B-E6A9-4687-B9EA-E7FE330C168A}"/>
    <cellStyle name="Comma 16 2 2 6" xfId="5067" xr:uid="{A310E05D-635B-44A9-A5E3-4E7E4EAA1EEB}"/>
    <cellStyle name="Comma 16 2 2 6 2" xfId="5068" xr:uid="{CD2CA356-E9EE-4257-AAD6-104F19B68373}"/>
    <cellStyle name="Comma 16 2 2 6 2 2" xfId="5069" xr:uid="{80AAFABF-AD68-43EF-9A88-785333A4CC10}"/>
    <cellStyle name="Comma 16 2 2 6 2 2 2" xfId="5070" xr:uid="{8A929931-5EF7-4030-8DAE-1CC32A8CF26A}"/>
    <cellStyle name="Comma 16 2 2 6 2 3" xfId="5071" xr:uid="{CD653A2C-2EE8-4AE4-A7A4-0D331562F1C3}"/>
    <cellStyle name="Comma 16 2 2 6 3" xfId="5072" xr:uid="{D4097589-CFE6-4224-8860-D3E4989D8D5E}"/>
    <cellStyle name="Comma 16 2 2 6 3 2" xfId="5073" xr:uid="{498C58B3-6256-424D-8054-7008C5B05B05}"/>
    <cellStyle name="Comma 16 2 2 6 4" xfId="5074" xr:uid="{FED13CE0-98D1-4C00-8A1C-5950956B922A}"/>
    <cellStyle name="Comma 16 2 2 6 5" xfId="5075" xr:uid="{54681D72-DBDA-4766-96FE-043DC9BD1C99}"/>
    <cellStyle name="Comma 16 2 2 7" xfId="5076" xr:uid="{23165EB2-9B82-4C2F-9F2A-B8EAA574BC10}"/>
    <cellStyle name="Comma 16 2 2 7 2" xfId="5077" xr:uid="{11DE6CB3-2A57-4D66-8F08-A1A0593A1610}"/>
    <cellStyle name="Comma 16 2 2 7 2 2" xfId="5078" xr:uid="{0E851D90-C4A5-4C83-8C58-FBDF2C9E7DBB}"/>
    <cellStyle name="Comma 16 2 2 7 3" xfId="5079" xr:uid="{2167D233-5E7F-44AA-81D9-2F39B7195143}"/>
    <cellStyle name="Comma 16 2 2 7 4" xfId="5080" xr:uid="{595D670D-9A34-4BFF-9502-8F2EF4004CC6}"/>
    <cellStyle name="Comma 16 2 2 8" xfId="5081" xr:uid="{A4265DC7-0360-48C6-AD11-FE01CB2E9CB6}"/>
    <cellStyle name="Comma 16 2 2 8 2" xfId="5082" xr:uid="{4A255852-BED5-4923-A943-B2B1ADF4BE69}"/>
    <cellStyle name="Comma 16 2 2 9" xfId="5083" xr:uid="{1B10E056-2CFF-4E6E-9C6E-1B21E6D48EEB}"/>
    <cellStyle name="Comma 16 2 2 9 2" xfId="5084" xr:uid="{990F5DDF-2760-49D1-909E-E4944EDEB86F}"/>
    <cellStyle name="Comma 16 2 3" xfId="5085" xr:uid="{9218C0A3-6DC6-419D-ABEF-CCB46E4D948D}"/>
    <cellStyle name="Comma 16 2 3 2" xfId="5086" xr:uid="{59756BC5-C11D-4513-A587-1BB0022856F1}"/>
    <cellStyle name="Comma 16 2 3 2 2" xfId="5087" xr:uid="{31F17D6C-A582-419D-9F5E-BB4E3FC57B1C}"/>
    <cellStyle name="Comma 16 2 3 2 2 2" xfId="5088" xr:uid="{E8EA3113-3017-48AC-A7B7-07A0E2410170}"/>
    <cellStyle name="Comma 16 2 3 2 2 2 2" xfId="5089" xr:uid="{50759F19-B878-4B78-A3D3-633C3019ADFA}"/>
    <cellStyle name="Comma 16 2 3 2 2 2 2 2" xfId="5090" xr:uid="{EB29CA72-CE2A-4165-B48F-54CAE29982CD}"/>
    <cellStyle name="Comma 16 2 3 2 2 2 3" xfId="5091" xr:uid="{90FA7491-B91A-493C-8E09-CD4DD43F1FBD}"/>
    <cellStyle name="Comma 16 2 3 2 2 3" xfId="5092" xr:uid="{3A6F3AC7-14BE-4E4F-A1A5-FB66F3C0B080}"/>
    <cellStyle name="Comma 16 2 3 2 2 3 2" xfId="5093" xr:uid="{9B5D1F00-2FA6-4C8B-8260-A855AA083B80}"/>
    <cellStyle name="Comma 16 2 3 2 2 4" xfId="5094" xr:uid="{53BA224C-F9BA-4121-BDC2-1E2FE5533329}"/>
    <cellStyle name="Comma 16 2 3 2 2 5" xfId="5095" xr:uid="{2BE2C33A-DA3F-4D41-825A-E21FD94E1B8B}"/>
    <cellStyle name="Comma 16 2 3 2 3" xfId="5096" xr:uid="{C465F66C-BD3D-4626-992B-217101F798EB}"/>
    <cellStyle name="Comma 16 2 3 2 3 2" xfId="5097" xr:uid="{A2A788D7-F4EC-4ED0-9F87-945AB8BC10D3}"/>
    <cellStyle name="Comma 16 2 3 2 3 2 2" xfId="5098" xr:uid="{B70501F4-BB13-41A4-B5E2-10CA701A7997}"/>
    <cellStyle name="Comma 16 2 3 2 3 3" xfId="5099" xr:uid="{7B2F2FF8-BC05-4DE8-9787-CBA5D5E3E9A0}"/>
    <cellStyle name="Comma 16 2 3 2 4" xfId="5100" xr:uid="{760ACF8E-2AC3-45D5-98D7-8A30B64AA639}"/>
    <cellStyle name="Comma 16 2 3 2 4 2" xfId="5101" xr:uid="{C6842E03-FE73-45E4-BE36-2D6895224B2A}"/>
    <cellStyle name="Comma 16 2 3 2 5" xfId="5102" xr:uid="{D95BDB5F-483F-4AD4-98A8-80D869C32E69}"/>
    <cellStyle name="Comma 16 2 3 2 6" xfId="5103" xr:uid="{0BB52F2A-22BB-49CC-BC9D-3C850685052E}"/>
    <cellStyle name="Comma 16 2 3 3" xfId="5104" xr:uid="{4DA36EB7-7803-4441-B2F5-37FA83794C99}"/>
    <cellStyle name="Comma 16 2 3 3 2" xfId="5105" xr:uid="{96E5E9AF-FD89-47EA-B1E6-F96531D5750C}"/>
    <cellStyle name="Comma 16 2 3 3 2 2" xfId="5106" xr:uid="{4CAF95A0-78D1-4CBE-B936-99B4F8240770}"/>
    <cellStyle name="Comma 16 2 3 3 2 2 2" xfId="5107" xr:uid="{E95F4B04-84E5-4F88-B43C-E9BE22D15CA8}"/>
    <cellStyle name="Comma 16 2 3 3 2 3" xfId="5108" xr:uid="{603AF74B-6062-47FA-8FA9-D8D71C31C4FC}"/>
    <cellStyle name="Comma 16 2 3 3 3" xfId="5109" xr:uid="{7FCEBAAB-A595-4A47-B001-6C2AE2AD72EB}"/>
    <cellStyle name="Comma 16 2 3 3 3 2" xfId="5110" xr:uid="{95590C66-03DC-49EC-ABFB-D7FF5C4B3532}"/>
    <cellStyle name="Comma 16 2 3 3 4" xfId="5111" xr:uid="{4ABC05F0-81BE-46F2-A19E-73D019535D42}"/>
    <cellStyle name="Comma 16 2 3 3 5" xfId="5112" xr:uid="{B2F871D5-F86E-44A7-8875-E700272E3694}"/>
    <cellStyle name="Comma 16 2 3 4" xfId="5113" xr:uid="{CAC4F83D-9BCA-47CB-98C3-11B95370252E}"/>
    <cellStyle name="Comma 16 2 3 4 2" xfId="5114" xr:uid="{B03A99A9-B174-4EE6-9032-12D590D8D42B}"/>
    <cellStyle name="Comma 16 2 3 4 2 2" xfId="5115" xr:uid="{03D76332-FF48-4DA8-B4F4-ECA1A5F13363}"/>
    <cellStyle name="Comma 16 2 3 4 3" xfId="5116" xr:uid="{AC3D7DDF-298C-476C-87C5-55E87A8AC8FC}"/>
    <cellStyle name="Comma 16 2 3 4 4" xfId="5117" xr:uid="{36689C2C-08C5-4747-B916-E10A63E66B3E}"/>
    <cellStyle name="Comma 16 2 3 5" xfId="5118" xr:uid="{9F6CBF67-B771-4BCF-BE6B-7CA0CA1A4B01}"/>
    <cellStyle name="Comma 16 2 3 5 2" xfId="5119" xr:uid="{C315337C-779A-4B64-B5DF-54CDBB2C994C}"/>
    <cellStyle name="Comma 16 2 3 6" xfId="5120" xr:uid="{091AA114-6241-41CB-8FB5-9DF30414AE13}"/>
    <cellStyle name="Comma 16 2 3 6 2" xfId="5121" xr:uid="{D55DF799-AFEA-46FD-A3B1-6AE29E6D94ED}"/>
    <cellStyle name="Comma 16 2 3 7" xfId="5122" xr:uid="{080EFFE4-A2C2-4F47-8687-D4327A1416ED}"/>
    <cellStyle name="Comma 16 2 4" xfId="5123" xr:uid="{80F5F26D-3D04-428A-A1BE-D2B938511640}"/>
    <cellStyle name="Comma 16 2 4 2" xfId="5124" xr:uid="{AEFC3DE5-6CCA-47F0-8968-EF31F9295AF0}"/>
    <cellStyle name="Comma 16 2 4 2 2" xfId="5125" xr:uid="{A7327E6A-F525-4A58-AB28-0DE6E1C694E5}"/>
    <cellStyle name="Comma 16 2 4 2 2 2" xfId="5126" xr:uid="{EDBA68E0-3E58-46F3-8E2F-8FE3E9907338}"/>
    <cellStyle name="Comma 16 2 4 2 2 2 2" xfId="5127" xr:uid="{1158A532-C2A4-4DAA-A8BB-3DD4E4FFCE69}"/>
    <cellStyle name="Comma 16 2 4 2 2 2 2 2" xfId="5128" xr:uid="{6ED83F23-5D84-4D9E-9960-FFA1B2A91863}"/>
    <cellStyle name="Comma 16 2 4 2 2 2 3" xfId="5129" xr:uid="{D0CF1F3D-FBF3-4D19-B228-04D459D573BC}"/>
    <cellStyle name="Comma 16 2 4 2 2 3" xfId="5130" xr:uid="{2491793F-4AF3-4D5C-9977-B849FE51103D}"/>
    <cellStyle name="Comma 16 2 4 2 2 3 2" xfId="5131" xr:uid="{5DD1DCC2-5B5E-433E-8509-EF068F2C6AFE}"/>
    <cellStyle name="Comma 16 2 4 2 2 4" xfId="5132" xr:uid="{540BDF54-E715-403D-958A-83E149D9823E}"/>
    <cellStyle name="Comma 16 2 4 2 2 5" xfId="5133" xr:uid="{982807ED-9203-47AA-819C-86C05E8C234F}"/>
    <cellStyle name="Comma 16 2 4 2 3" xfId="5134" xr:uid="{C58AD37F-B2B0-4331-B0D9-62785BD879A5}"/>
    <cellStyle name="Comma 16 2 4 2 3 2" xfId="5135" xr:uid="{BED04FCB-0122-4B9A-972E-86475C554176}"/>
    <cellStyle name="Comma 16 2 4 2 3 2 2" xfId="5136" xr:uid="{331A294C-CB9D-453E-9FB8-1880614EBE9C}"/>
    <cellStyle name="Comma 16 2 4 2 3 3" xfId="5137" xr:uid="{D9BFE978-7930-4C15-8B60-CE9A467A2EF6}"/>
    <cellStyle name="Comma 16 2 4 2 4" xfId="5138" xr:uid="{D58AD7D9-2957-4CC8-88DC-D41D5461A7CA}"/>
    <cellStyle name="Comma 16 2 4 2 4 2" xfId="5139" xr:uid="{A182B41E-369B-417B-B962-E9832E33DF3C}"/>
    <cellStyle name="Comma 16 2 4 2 5" xfId="5140" xr:uid="{D49DD083-4E8B-4B00-9A9D-3EEEC5812FE2}"/>
    <cellStyle name="Comma 16 2 4 2 6" xfId="5141" xr:uid="{93C3A6E7-156E-4B22-B8A6-E0B509D4D6B7}"/>
    <cellStyle name="Comma 16 2 4 3" xfId="5142" xr:uid="{D4A16C82-B3AB-40E5-915B-44BC6D730513}"/>
    <cellStyle name="Comma 16 2 4 3 2" xfId="5143" xr:uid="{605E19CA-10A6-43A0-AEBB-B7583CA99F4C}"/>
    <cellStyle name="Comma 16 2 4 3 2 2" xfId="5144" xr:uid="{16E547C7-0A2B-4080-AEA2-5811CB732B71}"/>
    <cellStyle name="Comma 16 2 4 3 2 2 2" xfId="5145" xr:uid="{30FEEB28-0113-4281-B7E8-2023AEBAB25A}"/>
    <cellStyle name="Comma 16 2 4 3 2 3" xfId="5146" xr:uid="{42750CAB-8D7B-4563-85F1-C746CEFFE974}"/>
    <cellStyle name="Comma 16 2 4 3 3" xfId="5147" xr:uid="{636E66A4-601A-4403-A47D-5AF29FABB180}"/>
    <cellStyle name="Comma 16 2 4 3 3 2" xfId="5148" xr:uid="{1C9A56C3-096E-4706-B5DE-AFF92B3D6F6A}"/>
    <cellStyle name="Comma 16 2 4 3 4" xfId="5149" xr:uid="{3FBDD152-9D62-4B59-9028-81F53251E8D5}"/>
    <cellStyle name="Comma 16 2 4 3 5" xfId="5150" xr:uid="{7F6C01FB-6308-4F80-A0E6-A4A53F706B0C}"/>
    <cellStyle name="Comma 16 2 4 4" xfId="5151" xr:uid="{904DA859-3A0C-4F1A-B254-8D766C505586}"/>
    <cellStyle name="Comma 16 2 4 4 2" xfId="5152" xr:uid="{D4DBE2E6-703A-43D6-9FE7-B1B913E59F6B}"/>
    <cellStyle name="Comma 16 2 4 4 2 2" xfId="5153" xr:uid="{45BB95B3-8992-4703-8D24-FF97B5EA34F3}"/>
    <cellStyle name="Comma 16 2 4 4 3" xfId="5154" xr:uid="{05BC75A0-3894-4CE1-8906-B6F0DA26710F}"/>
    <cellStyle name="Comma 16 2 4 4 4" xfId="5155" xr:uid="{95AAC96D-DE83-4689-8B81-BC0CDF0CE5A2}"/>
    <cellStyle name="Comma 16 2 4 5" xfId="5156" xr:uid="{A5F54DBE-7679-40F7-ADD5-FA21C2C39521}"/>
    <cellStyle name="Comma 16 2 4 5 2" xfId="5157" xr:uid="{327075D5-DBC9-4C42-A5B3-24C8B29E39C2}"/>
    <cellStyle name="Comma 16 2 4 6" xfId="5158" xr:uid="{C79003D1-E277-4536-83E8-22431C5F75BF}"/>
    <cellStyle name="Comma 16 2 4 6 2" xfId="5159" xr:uid="{52660B71-A74C-4A62-97A9-17042F1F3DC0}"/>
    <cellStyle name="Comma 16 2 4 7" xfId="5160" xr:uid="{33D62928-B37A-40AC-9D1E-12897227ADCF}"/>
    <cellStyle name="Comma 16 2 5" xfId="5161" xr:uid="{4437A49D-D39C-4ECD-B1F1-F9236DAE0F46}"/>
    <cellStyle name="Comma 16 2 5 2" xfId="5162" xr:uid="{90027BFE-F8F7-41C9-A4E9-27F5E09DEE9F}"/>
    <cellStyle name="Comma 16 2 5 2 2" xfId="5163" xr:uid="{E1E52354-A2C3-42F5-8680-813C0752DD57}"/>
    <cellStyle name="Comma 16 2 5 2 2 2" xfId="5164" xr:uid="{091314F9-2991-4670-9177-5B0C2F745387}"/>
    <cellStyle name="Comma 16 2 5 2 2 2 2" xfId="5165" xr:uid="{3775A0E7-E2A9-4AF3-A580-1715164ECFFF}"/>
    <cellStyle name="Comma 16 2 5 2 2 3" xfId="5166" xr:uid="{1E56AC83-96F4-4D92-97BB-C0E9BED99885}"/>
    <cellStyle name="Comma 16 2 5 2 3" xfId="5167" xr:uid="{E2665554-AD33-45A4-BC4C-1977FCE1326B}"/>
    <cellStyle name="Comma 16 2 5 2 3 2" xfId="5168" xr:uid="{A38079BB-E3EE-4228-86DE-904901F447C9}"/>
    <cellStyle name="Comma 16 2 5 2 4" xfId="5169" xr:uid="{C5D23D2A-558D-4DAF-AB88-3797BCFF669C}"/>
    <cellStyle name="Comma 16 2 5 2 5" xfId="5170" xr:uid="{FDA7AC23-A0EE-4438-932A-E2F3BA6E823E}"/>
    <cellStyle name="Comma 16 2 5 3" xfId="5171" xr:uid="{C5F9F1DA-1B38-4169-954A-E4C01C2430DE}"/>
    <cellStyle name="Comma 16 2 5 3 2" xfId="5172" xr:uid="{E90D4BE6-6D61-4160-9583-CBF00761BB6C}"/>
    <cellStyle name="Comma 16 2 5 3 2 2" xfId="5173" xr:uid="{6E9ACCFC-45DD-4256-80FC-93C0DA897C63}"/>
    <cellStyle name="Comma 16 2 5 3 3" xfId="5174" xr:uid="{6798AC7C-0B52-4900-92FE-CD35E061B8DF}"/>
    <cellStyle name="Comma 16 2 5 4" xfId="5175" xr:uid="{5D59923D-27C6-4FB9-98F3-EE52DA70EB1A}"/>
    <cellStyle name="Comma 16 2 5 4 2" xfId="5176" xr:uid="{92051072-F40D-4308-AF18-8FACAF6FFEA9}"/>
    <cellStyle name="Comma 16 2 5 5" xfId="5177" xr:uid="{03A2F779-5E2F-4E77-B36A-3363D2217420}"/>
    <cellStyle name="Comma 16 2 5 6" xfId="5178" xr:uid="{5927393F-50A6-4666-91F3-D688C7862192}"/>
    <cellStyle name="Comma 16 2 6" xfId="5179" xr:uid="{7153858B-5C20-45F7-9464-F0839C020D0A}"/>
    <cellStyle name="Comma 16 2 6 2" xfId="5180" xr:uid="{D2B174C1-9979-4B95-930C-1A68418F916A}"/>
    <cellStyle name="Comma 16 2 6 2 2" xfId="5181" xr:uid="{530AC55C-5EE4-4B2A-903C-06AFB2339730}"/>
    <cellStyle name="Comma 16 2 6 2 2 2" xfId="5182" xr:uid="{40369D3E-7C06-4C50-96F3-601FD7CDF2CC}"/>
    <cellStyle name="Comma 16 2 6 2 3" xfId="5183" xr:uid="{DB844BEA-2805-4F3B-8525-8ECDDB71B57B}"/>
    <cellStyle name="Comma 16 2 6 3" xfId="5184" xr:uid="{D57D41F7-C521-4E00-9223-E9FA0FFD3902}"/>
    <cellStyle name="Comma 16 2 6 3 2" xfId="5185" xr:uid="{6A252EF9-DFA7-4E13-8C24-A5E083C99A8A}"/>
    <cellStyle name="Comma 16 2 6 4" xfId="5186" xr:uid="{20E7EED6-8F63-4756-ABBD-0832A1DE498F}"/>
    <cellStyle name="Comma 16 2 6 5" xfId="5187" xr:uid="{F64F068D-1423-46B1-8B3B-4395652CE26A}"/>
    <cellStyle name="Comma 16 2 7" xfId="5188" xr:uid="{B1CF8300-AAFA-4502-8AB5-61371A25FED3}"/>
    <cellStyle name="Comma 16 2 7 2" xfId="5189" xr:uid="{9587552D-A817-4585-BDE7-0744ED4ECB1E}"/>
    <cellStyle name="Comma 16 2 7 2 2" xfId="5190" xr:uid="{1B5471FE-9015-4A87-812E-B1AE09E0EA5B}"/>
    <cellStyle name="Comma 16 2 7 2 2 2" xfId="5191" xr:uid="{AD8AFF27-4F79-44D8-9242-67968FFF840C}"/>
    <cellStyle name="Comma 16 2 7 2 3" xfId="5192" xr:uid="{3E008297-CDA2-4B24-A76E-36441AFF4FF7}"/>
    <cellStyle name="Comma 16 2 7 3" xfId="5193" xr:uid="{93B06168-E346-4F6C-82DB-6CCFE28CA6C5}"/>
    <cellStyle name="Comma 16 2 7 3 2" xfId="5194" xr:uid="{8D847044-B244-493E-9C24-708E52CD0B6F}"/>
    <cellStyle name="Comma 16 2 7 4" xfId="5195" xr:uid="{5CFBFF3F-B45A-458E-B518-280AC23CF874}"/>
    <cellStyle name="Comma 16 2 7 5" xfId="5196" xr:uid="{13F94500-FC86-45A7-B2D8-2F23C346C8E9}"/>
    <cellStyle name="Comma 16 2 8" xfId="5197" xr:uid="{5616AA8D-60E9-4CA7-8EB8-FE6270AAC261}"/>
    <cellStyle name="Comma 16 2 8 2" xfId="5198" xr:uid="{48B63440-80A8-41EC-B79A-C6096316992E}"/>
    <cellStyle name="Comma 16 2 8 2 2" xfId="5199" xr:uid="{AC9FC62F-6808-4CE7-82CC-DAB791DCF332}"/>
    <cellStyle name="Comma 16 2 8 3" xfId="5200" xr:uid="{21AC1082-70DB-4A89-9DB2-2FBD4EF7194E}"/>
    <cellStyle name="Comma 16 2 8 4" xfId="5201" xr:uid="{0D904D47-77F2-41CF-8F42-0BB80FD8AAFE}"/>
    <cellStyle name="Comma 16 2 9" xfId="5202" xr:uid="{49B34CED-643D-4937-9953-486C8B8D5981}"/>
    <cellStyle name="Comma 16 2 9 2" xfId="5203" xr:uid="{8ED93997-4C8A-4DFD-9606-4AC9C0C587EB}"/>
    <cellStyle name="Comma 16 3" xfId="5204" xr:uid="{64920DE6-C551-4A8B-92FA-83EA07C1C785}"/>
    <cellStyle name="Comma 16 3 10" xfId="5205" xr:uid="{A151FD74-F124-406D-8376-7914411FE587}"/>
    <cellStyle name="Comma 16 3 2" xfId="5206" xr:uid="{924FB26D-279E-4E51-816B-607576E4CE14}"/>
    <cellStyle name="Comma 16 3 2 2" xfId="5207" xr:uid="{0B392176-AF8E-401E-96A8-AD0F19C18C84}"/>
    <cellStyle name="Comma 16 3 2 2 2" xfId="5208" xr:uid="{6289F162-EACF-4F62-BECD-7D74AA121990}"/>
    <cellStyle name="Comma 16 3 2 2 2 2" xfId="5209" xr:uid="{E2163ADC-F7A2-4D5B-983C-0B3D60B7E173}"/>
    <cellStyle name="Comma 16 3 2 2 2 2 2" xfId="5210" xr:uid="{02818C3C-4A61-4736-9CB7-68CE9CA70065}"/>
    <cellStyle name="Comma 16 3 2 2 2 2 2 2" xfId="5211" xr:uid="{4C8702F3-87D5-4461-AB6C-CDB55C818810}"/>
    <cellStyle name="Comma 16 3 2 2 2 2 3" xfId="5212" xr:uid="{3A46875D-FE10-4004-ABCC-D639FE0B8241}"/>
    <cellStyle name="Comma 16 3 2 2 2 3" xfId="5213" xr:uid="{123078A8-43BA-497A-8501-E588DF5D43D4}"/>
    <cellStyle name="Comma 16 3 2 2 2 3 2" xfId="5214" xr:uid="{E14CBED4-6804-4F7B-AE65-946EC4B8F5E7}"/>
    <cellStyle name="Comma 16 3 2 2 2 4" xfId="5215" xr:uid="{93D667DB-8F79-486C-AED5-9DA94A10972C}"/>
    <cellStyle name="Comma 16 3 2 2 2 5" xfId="5216" xr:uid="{2D710C21-BFC1-42CF-968D-0641E4AEF8E3}"/>
    <cellStyle name="Comma 16 3 2 2 3" xfId="5217" xr:uid="{6400B61E-1962-4E03-8D6A-72DDA5A11ED6}"/>
    <cellStyle name="Comma 16 3 2 2 3 2" xfId="5218" xr:uid="{B6D8F683-21C1-417B-9FF8-DE86ADB525AB}"/>
    <cellStyle name="Comma 16 3 2 2 3 2 2" xfId="5219" xr:uid="{133EABC5-E259-464D-A6DB-7CE6C6098680}"/>
    <cellStyle name="Comma 16 3 2 2 3 3" xfId="5220" xr:uid="{6FF14C63-305A-4DF5-BB13-6592829DA8A6}"/>
    <cellStyle name="Comma 16 3 2 2 4" xfId="5221" xr:uid="{F5F8DE64-8C7A-473E-AE70-7E66D66957C1}"/>
    <cellStyle name="Comma 16 3 2 2 4 2" xfId="5222" xr:uid="{51F071C1-D66D-43F2-A963-F101BAAFB273}"/>
    <cellStyle name="Comma 16 3 2 2 5" xfId="5223" xr:uid="{08C3D281-1AF0-49F6-8A0D-611DA2C7E393}"/>
    <cellStyle name="Comma 16 3 2 2 6" xfId="5224" xr:uid="{E4EC6078-3DBA-45B5-BA9D-7ACEA48F94F4}"/>
    <cellStyle name="Comma 16 3 2 3" xfId="5225" xr:uid="{1307D9B6-3234-4DF6-BF16-C27223528B31}"/>
    <cellStyle name="Comma 16 3 2 3 2" xfId="5226" xr:uid="{942B3408-E3D6-44D7-BF79-4BA97B3AD17D}"/>
    <cellStyle name="Comma 16 3 2 3 2 2" xfId="5227" xr:uid="{7E02829E-D46D-4EE3-A1F2-A30094A376B3}"/>
    <cellStyle name="Comma 16 3 2 3 2 2 2" xfId="5228" xr:uid="{BF6DBEDC-1689-4CE4-9D01-79A69F7802D3}"/>
    <cellStyle name="Comma 16 3 2 3 2 3" xfId="5229" xr:uid="{9A148973-E90B-4A29-B98B-A9232332C012}"/>
    <cellStyle name="Comma 16 3 2 3 3" xfId="5230" xr:uid="{13026A09-2138-4EA6-ABDF-1AA34141D17D}"/>
    <cellStyle name="Comma 16 3 2 3 3 2" xfId="5231" xr:uid="{DFBA9B7E-D2EB-4DDE-BD7A-33539FC68D92}"/>
    <cellStyle name="Comma 16 3 2 3 4" xfId="5232" xr:uid="{BF83D494-76E1-43D5-83C2-BA6A9D4E851D}"/>
    <cellStyle name="Comma 16 3 2 3 5" xfId="5233" xr:uid="{071EC4AC-DBB4-44B3-93C9-B5366FE0188B}"/>
    <cellStyle name="Comma 16 3 2 4" xfId="5234" xr:uid="{ED492490-4B6A-478D-A794-05EAE25516E0}"/>
    <cellStyle name="Comma 16 3 2 4 2" xfId="5235" xr:uid="{01AB0454-CEEE-46DA-B864-87D17C79041E}"/>
    <cellStyle name="Comma 16 3 2 4 2 2" xfId="5236" xr:uid="{F7F6DC53-BDDC-43AD-B863-9BA9308DE704}"/>
    <cellStyle name="Comma 16 3 2 4 3" xfId="5237" xr:uid="{7A124563-5DBE-490C-9B58-B49AC54647D0}"/>
    <cellStyle name="Comma 16 3 2 4 4" xfId="5238" xr:uid="{DAEBA5E5-1A53-4179-A8AD-442D4D30CEB5}"/>
    <cellStyle name="Comma 16 3 2 5" xfId="5239" xr:uid="{F79A9BB0-34D8-4CAF-A718-3B397F8F7C7E}"/>
    <cellStyle name="Comma 16 3 2 5 2" xfId="5240" xr:uid="{42AF0CF4-7B68-4DE8-B034-B9222B1381DB}"/>
    <cellStyle name="Comma 16 3 2 6" xfId="5241" xr:uid="{871C693B-CE60-4114-8D84-245814DD8F34}"/>
    <cellStyle name="Comma 16 3 2 6 2" xfId="5242" xr:uid="{21662E8D-DF4C-45E8-8699-BB7DBE1B9F20}"/>
    <cellStyle name="Comma 16 3 2 7" xfId="5243" xr:uid="{67A0A993-6198-45BC-BEE5-AF58A38B3275}"/>
    <cellStyle name="Comma 16 3 3" xfId="5244" xr:uid="{ABE00EA1-F2AB-4B27-98F6-71EEB4385B71}"/>
    <cellStyle name="Comma 16 3 3 2" xfId="5245" xr:uid="{26BA4D7E-F1BE-48C0-BDBB-8D7C1768E2A6}"/>
    <cellStyle name="Comma 16 3 3 2 2" xfId="5246" xr:uid="{0EBA95AB-D7B8-4E43-960C-ADCE102FB9E5}"/>
    <cellStyle name="Comma 16 3 3 2 2 2" xfId="5247" xr:uid="{160EE803-B143-4A37-A644-CF60B7567081}"/>
    <cellStyle name="Comma 16 3 3 2 2 2 2" xfId="5248" xr:uid="{5B50A484-C8FB-4674-B1AB-4F4C3D37A4B5}"/>
    <cellStyle name="Comma 16 3 3 2 2 2 2 2" xfId="5249" xr:uid="{AACE0CA6-C5B4-40C3-A1B4-166D75A202C1}"/>
    <cellStyle name="Comma 16 3 3 2 2 2 3" xfId="5250" xr:uid="{4D4F7041-9882-4C7B-8571-D9061C8A426C}"/>
    <cellStyle name="Comma 16 3 3 2 2 3" xfId="5251" xr:uid="{7462B1FB-DF11-4B5D-912A-B62DED104A9A}"/>
    <cellStyle name="Comma 16 3 3 2 2 3 2" xfId="5252" xr:uid="{DFFE5636-9FCC-407B-86F8-B6EF9A36ABCA}"/>
    <cellStyle name="Comma 16 3 3 2 2 4" xfId="5253" xr:uid="{DF96743D-2B4F-4421-96C1-170D058093B2}"/>
    <cellStyle name="Comma 16 3 3 2 2 5" xfId="5254" xr:uid="{7B4CFA39-A051-4417-8319-9527E6F306CD}"/>
    <cellStyle name="Comma 16 3 3 2 3" xfId="5255" xr:uid="{D94C3C11-855D-42C4-878E-FA2ADA8EBE14}"/>
    <cellStyle name="Comma 16 3 3 2 3 2" xfId="5256" xr:uid="{3ABC3D47-F515-4186-8F81-BACBB3590CB9}"/>
    <cellStyle name="Comma 16 3 3 2 3 2 2" xfId="5257" xr:uid="{2A35C2CE-4FF6-4A30-92A4-01A401937C23}"/>
    <cellStyle name="Comma 16 3 3 2 3 3" xfId="5258" xr:uid="{83D98BC4-42B1-42F9-A283-A52B4D9A8650}"/>
    <cellStyle name="Comma 16 3 3 2 4" xfId="5259" xr:uid="{F2E03B1D-9D1C-4BF6-9571-0A0E5D9E4151}"/>
    <cellStyle name="Comma 16 3 3 2 4 2" xfId="5260" xr:uid="{90FC29EF-1ADC-446D-9823-A032AE19299D}"/>
    <cellStyle name="Comma 16 3 3 2 5" xfId="5261" xr:uid="{868307C6-2FA1-47F7-B28C-4682C9294A96}"/>
    <cellStyle name="Comma 16 3 3 2 6" xfId="5262" xr:uid="{95656C6E-8DE7-493D-9B9F-18FCB8874B9E}"/>
    <cellStyle name="Comma 16 3 3 3" xfId="5263" xr:uid="{08BC6ED2-32ED-4874-909C-06ED277F60F4}"/>
    <cellStyle name="Comma 16 3 3 3 2" xfId="5264" xr:uid="{082BC71B-AB0B-4D6A-873A-601375EB9FDB}"/>
    <cellStyle name="Comma 16 3 3 3 2 2" xfId="5265" xr:uid="{BE7EC42E-C87B-433E-BC3E-A3C1E0A442E7}"/>
    <cellStyle name="Comma 16 3 3 3 2 2 2" xfId="5266" xr:uid="{4C86BD51-B505-4AD2-9F6C-3F2DDEA4D332}"/>
    <cellStyle name="Comma 16 3 3 3 2 3" xfId="5267" xr:uid="{15EF06F2-D77A-4361-B14F-84E9326930F8}"/>
    <cellStyle name="Comma 16 3 3 3 3" xfId="5268" xr:uid="{86790B63-60FE-470F-AAA2-F0BD1474AB3B}"/>
    <cellStyle name="Comma 16 3 3 3 3 2" xfId="5269" xr:uid="{BB9DFE14-9A54-4F4D-940E-A69B5BC6AD3F}"/>
    <cellStyle name="Comma 16 3 3 3 4" xfId="5270" xr:uid="{E2974AD9-7DDD-45ED-84B2-7E64028909FB}"/>
    <cellStyle name="Comma 16 3 3 3 5" xfId="5271" xr:uid="{0D464C7E-FE11-4880-AA28-97559EAC7A46}"/>
    <cellStyle name="Comma 16 3 3 4" xfId="5272" xr:uid="{69282FB4-86D0-4BB2-9117-0B4A895DFC26}"/>
    <cellStyle name="Comma 16 3 3 4 2" xfId="5273" xr:uid="{CF52CEDF-886A-4FAE-8A2A-1D8C9F1FFE5B}"/>
    <cellStyle name="Comma 16 3 3 4 2 2" xfId="5274" xr:uid="{D9B0D84C-3B78-46D6-BF32-509BE4ADD3C6}"/>
    <cellStyle name="Comma 16 3 3 4 3" xfId="5275" xr:uid="{6F8E0DB4-9C6E-434B-9B1F-0C8B17868A41}"/>
    <cellStyle name="Comma 16 3 3 4 4" xfId="5276" xr:uid="{B822D995-CC86-47F4-9A53-3D70245FC14A}"/>
    <cellStyle name="Comma 16 3 3 5" xfId="5277" xr:uid="{5FDE7827-FA24-46F0-8892-CFD7A3EA8304}"/>
    <cellStyle name="Comma 16 3 3 5 2" xfId="5278" xr:uid="{EE7BC6C6-62A8-44AD-B424-86D1811AA241}"/>
    <cellStyle name="Comma 16 3 3 6" xfId="5279" xr:uid="{A5FD1FAD-5727-4FA9-A11F-C9278CDD90CB}"/>
    <cellStyle name="Comma 16 3 3 6 2" xfId="5280" xr:uid="{B1E3111B-BE34-48EC-9D7F-CD490D085523}"/>
    <cellStyle name="Comma 16 3 3 7" xfId="5281" xr:uid="{B241951D-E834-45F0-864D-A9F952F4BD86}"/>
    <cellStyle name="Comma 16 3 4" xfId="5282" xr:uid="{F934786F-1263-475E-ACDA-7C67130D537E}"/>
    <cellStyle name="Comma 16 3 4 2" xfId="5283" xr:uid="{4FE7CC0D-D65F-4826-A627-5BE2331176DD}"/>
    <cellStyle name="Comma 16 3 4 2 2" xfId="5284" xr:uid="{81848C8E-D9D2-4017-AF56-2A85226266D4}"/>
    <cellStyle name="Comma 16 3 4 2 2 2" xfId="5285" xr:uid="{40A4810B-6CE0-47C5-886B-9E48D75D8ABB}"/>
    <cellStyle name="Comma 16 3 4 2 2 2 2" xfId="5286" xr:uid="{0BB805F6-348F-49A0-8187-C2A55346AEB0}"/>
    <cellStyle name="Comma 16 3 4 2 2 3" xfId="5287" xr:uid="{A53D3438-5356-44B5-A661-3481B666220A}"/>
    <cellStyle name="Comma 16 3 4 2 3" xfId="5288" xr:uid="{8E889102-D422-40E9-930A-56962317FDE2}"/>
    <cellStyle name="Comma 16 3 4 2 3 2" xfId="5289" xr:uid="{8C61F120-A961-4D4B-8A0F-D2D351AAD598}"/>
    <cellStyle name="Comma 16 3 4 2 4" xfId="5290" xr:uid="{BB3B94CF-FB67-4B68-9971-F8CF0AFFD2E6}"/>
    <cellStyle name="Comma 16 3 4 2 5" xfId="5291" xr:uid="{C70C31DC-BD00-406C-AEFB-AEEFAC6F8E2F}"/>
    <cellStyle name="Comma 16 3 4 3" xfId="5292" xr:uid="{D2657CD9-6BCE-4C74-8E97-5929AECE88AD}"/>
    <cellStyle name="Comma 16 3 4 3 2" xfId="5293" xr:uid="{533D119D-41F4-4BF4-8D72-776E064ADC38}"/>
    <cellStyle name="Comma 16 3 4 3 2 2" xfId="5294" xr:uid="{8230ADA2-05E4-4C00-ADE3-999E7F5ADB59}"/>
    <cellStyle name="Comma 16 3 4 3 3" xfId="5295" xr:uid="{4F555AAE-44F4-44C8-AC30-BBA7260BE909}"/>
    <cellStyle name="Comma 16 3 4 4" xfId="5296" xr:uid="{C53847CA-22A5-49A7-B7C0-3BB72B4C2EF2}"/>
    <cellStyle name="Comma 16 3 4 4 2" xfId="5297" xr:uid="{DA9A4014-C1AF-407D-B162-C69B779914D6}"/>
    <cellStyle name="Comma 16 3 4 5" xfId="5298" xr:uid="{43B6DFBB-8211-4A0A-9F25-9123760BE6C5}"/>
    <cellStyle name="Comma 16 3 4 6" xfId="5299" xr:uid="{B27593D9-DE5A-4EC2-B4F6-BC07F1227BCB}"/>
    <cellStyle name="Comma 16 3 5" xfId="5300" xr:uid="{7A9B4987-8913-477D-A7BE-E6C2E496C1B1}"/>
    <cellStyle name="Comma 16 3 5 2" xfId="5301" xr:uid="{C34ABE59-CC1A-401B-972F-51816F0094A1}"/>
    <cellStyle name="Comma 16 3 5 2 2" xfId="5302" xr:uid="{A4A02AAF-1BA9-49A0-9B15-F09C0E67514B}"/>
    <cellStyle name="Comma 16 3 5 2 2 2" xfId="5303" xr:uid="{D0FCE851-7F2B-494D-99CB-2A69E03102AF}"/>
    <cellStyle name="Comma 16 3 5 2 3" xfId="5304" xr:uid="{F42E1C38-7790-472B-A85D-C1E08D5C933E}"/>
    <cellStyle name="Comma 16 3 5 3" xfId="5305" xr:uid="{D834D192-BFF4-474C-9C3A-6E0842F7499F}"/>
    <cellStyle name="Comma 16 3 5 3 2" xfId="5306" xr:uid="{4A8DA298-5A96-4F50-87A0-51BC96E41FC2}"/>
    <cellStyle name="Comma 16 3 5 4" xfId="5307" xr:uid="{4645A647-5DB7-434B-AEFF-7AB1FBDC7ECD}"/>
    <cellStyle name="Comma 16 3 5 5" xfId="5308" xr:uid="{DB86D6C3-564A-421D-B094-1AFE541898BF}"/>
    <cellStyle name="Comma 16 3 6" xfId="5309" xr:uid="{186B1B7F-A2BB-462E-A9A7-B026057DF900}"/>
    <cellStyle name="Comma 16 3 6 2" xfId="5310" xr:uid="{2165D064-352A-48CD-BD69-CB54855D4187}"/>
    <cellStyle name="Comma 16 3 6 2 2" xfId="5311" xr:uid="{3420549F-DD6A-472F-9AA8-950C8AFB10DD}"/>
    <cellStyle name="Comma 16 3 6 2 2 2" xfId="5312" xr:uid="{FBEE32A1-3445-488F-9185-4C269B6B9D80}"/>
    <cellStyle name="Comma 16 3 6 2 3" xfId="5313" xr:uid="{3163ADA8-C19A-4AA3-92D9-57ABCA8876B5}"/>
    <cellStyle name="Comma 16 3 6 3" xfId="5314" xr:uid="{ABBC3A51-362D-4092-A507-6F682C638826}"/>
    <cellStyle name="Comma 16 3 6 3 2" xfId="5315" xr:uid="{7FDBFEDC-4AC1-4D24-8E57-CC3A71F9A419}"/>
    <cellStyle name="Comma 16 3 6 4" xfId="5316" xr:uid="{AB11C054-8E72-40E7-9113-D64A408054C1}"/>
    <cellStyle name="Comma 16 3 6 5" xfId="5317" xr:uid="{31F21BDF-EC42-4A87-82E8-2F4CE350C0E2}"/>
    <cellStyle name="Comma 16 3 7" xfId="5318" xr:uid="{59E375ED-BF25-4671-83BC-5786CC5A015B}"/>
    <cellStyle name="Comma 16 3 7 2" xfId="5319" xr:uid="{FBF15C9F-2BFF-49CE-925B-4D949AB2A29A}"/>
    <cellStyle name="Comma 16 3 7 2 2" xfId="5320" xr:uid="{E87BE2F8-BED1-477B-B00E-61666B3D2DCA}"/>
    <cellStyle name="Comma 16 3 7 3" xfId="5321" xr:uid="{B042F9A6-59B9-4AFF-BC72-BF95D78AD7BA}"/>
    <cellStyle name="Comma 16 3 7 4" xfId="5322" xr:uid="{3E8EF778-A666-4DA3-8DC8-FCDB1B2FB022}"/>
    <cellStyle name="Comma 16 3 8" xfId="5323" xr:uid="{E15933D4-4AA2-4F85-9302-847984CABD44}"/>
    <cellStyle name="Comma 16 3 8 2" xfId="5324" xr:uid="{A8EED07C-B62B-496F-9F67-635F942B5D51}"/>
    <cellStyle name="Comma 16 3 9" xfId="5325" xr:uid="{71F3E4E8-FB38-49AA-923B-E1BCDF380EB7}"/>
    <cellStyle name="Comma 16 3 9 2" xfId="5326" xr:uid="{D6B7187C-43B0-4706-9A1A-88800B17B0BA}"/>
    <cellStyle name="Comma 16 4" xfId="5327" xr:uid="{96CEACD2-CE96-428B-A98F-0F02FD09EF12}"/>
    <cellStyle name="Comma 16 4 2" xfId="5328" xr:uid="{EBBBB362-36A2-4CF0-9735-DAB2236FC914}"/>
    <cellStyle name="Comma 16 4 2 2" xfId="5329" xr:uid="{8D837B41-B8E7-41E3-B828-3929E61D1ECC}"/>
    <cellStyle name="Comma 16 4 2 2 2" xfId="5330" xr:uid="{14C5984B-36D6-413A-A410-611222E9FAE5}"/>
    <cellStyle name="Comma 16 4 2 2 2 2" xfId="5331" xr:uid="{4291798E-9937-4A3B-B32C-2CC94073E219}"/>
    <cellStyle name="Comma 16 4 2 2 2 2 2" xfId="5332" xr:uid="{9AF82F01-5679-4A2A-98C4-31804C7D6F09}"/>
    <cellStyle name="Comma 16 4 2 2 2 3" xfId="5333" xr:uid="{24894D8B-0152-4D52-8E2E-AEF90DE631EC}"/>
    <cellStyle name="Comma 16 4 2 2 3" xfId="5334" xr:uid="{57B4175C-B1A4-41E5-A3EB-86610DCF846E}"/>
    <cellStyle name="Comma 16 4 2 2 3 2" xfId="5335" xr:uid="{F0C645B8-7B11-4656-9C9A-7765B69F2730}"/>
    <cellStyle name="Comma 16 4 2 2 4" xfId="5336" xr:uid="{4926C1F7-5A53-4746-952D-AA63F95B2842}"/>
    <cellStyle name="Comma 16 4 2 2 5" xfId="5337" xr:uid="{7C6D8527-6B2D-4C8A-8BDF-2B3C002B28CD}"/>
    <cellStyle name="Comma 16 4 2 3" xfId="5338" xr:uid="{9EB11AE5-795A-422D-A4D9-7BEA5A702590}"/>
    <cellStyle name="Comma 16 4 2 3 2" xfId="5339" xr:uid="{77B57F65-488E-493D-B236-6C4A0268B870}"/>
    <cellStyle name="Comma 16 4 2 3 2 2" xfId="5340" xr:uid="{6514803D-0705-49C4-9034-514EA47267D4}"/>
    <cellStyle name="Comma 16 4 2 3 3" xfId="5341" xr:uid="{FB8042DC-FA78-4AEE-8D12-224E987820EC}"/>
    <cellStyle name="Comma 16 4 2 4" xfId="5342" xr:uid="{9B364C06-8C64-4BDB-AB12-212CC6B498F1}"/>
    <cellStyle name="Comma 16 4 2 4 2" xfId="5343" xr:uid="{61B96039-7C7B-4227-982C-53804CA78385}"/>
    <cellStyle name="Comma 16 4 2 5" xfId="5344" xr:uid="{85A68578-BD20-46D2-8F82-DCB57809A90F}"/>
    <cellStyle name="Comma 16 4 2 6" xfId="5345" xr:uid="{D1022BF9-5697-463F-BB0C-D2ADDF86A317}"/>
    <cellStyle name="Comma 16 4 3" xfId="5346" xr:uid="{A8EAF0EC-7A66-4ACE-B6CD-809485D4BB9B}"/>
    <cellStyle name="Comma 16 4 3 2" xfId="5347" xr:uid="{4FF3BE7A-F69E-4EA6-995F-8C8DF91341C2}"/>
    <cellStyle name="Comma 16 4 3 2 2" xfId="5348" xr:uid="{D3915064-A6B3-42E3-AFF0-43165EB9BCE0}"/>
    <cellStyle name="Comma 16 4 3 2 2 2" xfId="5349" xr:uid="{474D74A4-657C-4C64-BAF0-7C7F9FFB0B6A}"/>
    <cellStyle name="Comma 16 4 3 2 3" xfId="5350" xr:uid="{7FF14741-D039-47E6-9B39-FC8EA34CB59D}"/>
    <cellStyle name="Comma 16 4 3 3" xfId="5351" xr:uid="{16B805D3-4658-45E3-943E-BE1D3B72610E}"/>
    <cellStyle name="Comma 16 4 3 3 2" xfId="5352" xr:uid="{B3E97F64-E455-4094-9FD6-83A913E51C3A}"/>
    <cellStyle name="Comma 16 4 3 4" xfId="5353" xr:uid="{43CF57F9-5079-467A-A533-473D9A03B468}"/>
    <cellStyle name="Comma 16 4 3 5" xfId="5354" xr:uid="{AEABE4AE-C20E-45C1-B470-204D471C1391}"/>
    <cellStyle name="Comma 16 4 4" xfId="5355" xr:uid="{70C6D71C-1D46-4950-A7FE-90472A274F5A}"/>
    <cellStyle name="Comma 16 4 4 2" xfId="5356" xr:uid="{3D324909-3F09-4C40-A840-C7BDDCE5FA89}"/>
    <cellStyle name="Comma 16 4 4 2 2" xfId="5357" xr:uid="{4C42B129-2701-4292-95F8-CC035CA8DADC}"/>
    <cellStyle name="Comma 16 4 4 2 2 2" xfId="5358" xr:uid="{0D86294B-1639-4D23-A44B-7D26EA38FC9D}"/>
    <cellStyle name="Comma 16 4 4 2 3" xfId="5359" xr:uid="{9FCD06B8-62D5-4039-AD1C-18FE2D4FC235}"/>
    <cellStyle name="Comma 16 4 4 3" xfId="5360" xr:uid="{3980D687-A591-4B60-9029-B91DA211359F}"/>
    <cellStyle name="Comma 16 4 4 3 2" xfId="5361" xr:uid="{FC14B0E4-EB98-42D3-9126-EC76667C03ED}"/>
    <cellStyle name="Comma 16 4 4 4" xfId="5362" xr:uid="{9C1687F4-376B-4418-9365-779D2CCB6BF7}"/>
    <cellStyle name="Comma 16 4 4 5" xfId="5363" xr:uid="{52CCD5CD-1859-4552-AC68-E799F1139767}"/>
    <cellStyle name="Comma 16 4 5" xfId="5364" xr:uid="{BFDD5B1B-6984-423E-BFC6-E5D6776E6F03}"/>
    <cellStyle name="Comma 16 4 5 2" xfId="5365" xr:uid="{656DD895-B6CD-48DD-91F6-6A4EE386FFC6}"/>
    <cellStyle name="Comma 16 4 5 2 2" xfId="5366" xr:uid="{C9B8AEA7-6D1E-4073-9ECE-08EE2426B0DD}"/>
    <cellStyle name="Comma 16 4 5 3" xfId="5367" xr:uid="{9294FCA9-8B37-4ACF-B80E-C0048F6FBAB4}"/>
    <cellStyle name="Comma 16 4 5 4" xfId="5368" xr:uid="{50AB5C94-932B-49EC-9131-2EF2AB53DCF1}"/>
    <cellStyle name="Comma 16 4 6" xfId="5369" xr:uid="{7DDA0755-4D19-4768-BA72-80FC1D7D9782}"/>
    <cellStyle name="Comma 16 4 6 2" xfId="5370" xr:uid="{B4C9A8EA-A99F-44B4-A04E-88C97DE7AFC1}"/>
    <cellStyle name="Comma 16 4 7" xfId="5371" xr:uid="{B6EFFE6A-8332-429C-A028-8617E8811A05}"/>
    <cellStyle name="Comma 16 4 7 2" xfId="5372" xr:uid="{B0B62D7F-00F8-4185-85FE-59FC8CF0CA17}"/>
    <cellStyle name="Comma 16 4 8" xfId="5373" xr:uid="{A80AB8A1-7991-459A-8303-E1FED65080CF}"/>
    <cellStyle name="Comma 16 5" xfId="5374" xr:uid="{9C91B0B0-E5C9-40DC-97DD-8AB003ACB088}"/>
    <cellStyle name="Comma 16 5 2" xfId="5375" xr:uid="{3232B562-1EBF-4FFC-A103-F209F887A054}"/>
    <cellStyle name="Comma 16 5 2 2" xfId="5376" xr:uid="{FF676ECE-4CFF-4C35-BF69-86BE8E43CF6F}"/>
    <cellStyle name="Comma 16 5 2 2 2" xfId="5377" xr:uid="{9E2D3C90-7C32-4B86-83C9-FA2029D17239}"/>
    <cellStyle name="Comma 16 5 2 2 2 2" xfId="5378" xr:uid="{E04673DC-341D-4EBE-99ED-253DC43BD7C3}"/>
    <cellStyle name="Comma 16 5 2 2 2 2 2" xfId="5379" xr:uid="{878B15C3-EBE9-4A88-BB23-9B3D73B65855}"/>
    <cellStyle name="Comma 16 5 2 2 2 3" xfId="5380" xr:uid="{7BD0732A-E458-4056-A5B4-235F94EE4E88}"/>
    <cellStyle name="Comma 16 5 2 2 3" xfId="5381" xr:uid="{96F8B218-9C54-4F24-85B0-F827D82C99E8}"/>
    <cellStyle name="Comma 16 5 2 2 3 2" xfId="5382" xr:uid="{CC516D62-4183-46ED-9CB9-E5D71B2DC780}"/>
    <cellStyle name="Comma 16 5 2 2 4" xfId="5383" xr:uid="{210B8DFE-AC95-4D15-A935-3762E205B219}"/>
    <cellStyle name="Comma 16 5 2 2 5" xfId="5384" xr:uid="{CA1C2C94-40B3-48CB-B6F1-C50028751A4B}"/>
    <cellStyle name="Comma 16 5 2 3" xfId="5385" xr:uid="{186833C1-8868-4D58-A628-0D9EE7C3B3EE}"/>
    <cellStyle name="Comma 16 5 2 3 2" xfId="5386" xr:uid="{AA1CF9B3-813B-4B75-A0C9-51DDBB7D3DF8}"/>
    <cellStyle name="Comma 16 5 2 3 2 2" xfId="5387" xr:uid="{51B44055-A32F-481C-A292-683A6C638EA2}"/>
    <cellStyle name="Comma 16 5 2 3 3" xfId="5388" xr:uid="{70C07ED8-FF1B-4398-B07D-BA0121C36655}"/>
    <cellStyle name="Comma 16 5 2 4" xfId="5389" xr:uid="{C7A4A10C-F84F-4087-8EBD-6EDB7DC3DC31}"/>
    <cellStyle name="Comma 16 5 2 4 2" xfId="5390" xr:uid="{0FF24030-2BAF-48C4-BDB9-DF422778C2B1}"/>
    <cellStyle name="Comma 16 5 2 5" xfId="5391" xr:uid="{8A0C0A8A-8BF0-4969-A67D-E8ADA3CF0233}"/>
    <cellStyle name="Comma 16 5 2 6" xfId="5392" xr:uid="{CBA0E72F-9B9F-4DF4-BC2B-6D333A506A3A}"/>
    <cellStyle name="Comma 16 5 3" xfId="5393" xr:uid="{0E3107F1-11B9-419B-A519-645C72A7A03F}"/>
    <cellStyle name="Comma 16 5 3 2" xfId="5394" xr:uid="{03583559-1BE3-4274-8499-681D4F748749}"/>
    <cellStyle name="Comma 16 5 3 2 2" xfId="5395" xr:uid="{AC6DD68F-2A42-4C00-902A-0C1B4A144730}"/>
    <cellStyle name="Comma 16 5 3 2 2 2" xfId="5396" xr:uid="{B3975378-B9A1-4126-AF01-BC25B51C61EA}"/>
    <cellStyle name="Comma 16 5 3 2 3" xfId="5397" xr:uid="{5AB9833E-2338-4217-9C28-84676B513EB1}"/>
    <cellStyle name="Comma 16 5 3 3" xfId="5398" xr:uid="{8A162A6B-1761-4A8E-830B-FF93AA9CD245}"/>
    <cellStyle name="Comma 16 5 3 3 2" xfId="5399" xr:uid="{A97F5FF1-9B87-4FF0-8323-BC710EE7CDE8}"/>
    <cellStyle name="Comma 16 5 3 4" xfId="5400" xr:uid="{30C09E1F-95CD-492B-925E-E5345374AB84}"/>
    <cellStyle name="Comma 16 5 3 5" xfId="5401" xr:uid="{07FD74A4-C3F0-4662-93C5-7146966548A3}"/>
    <cellStyle name="Comma 16 5 4" xfId="5402" xr:uid="{EF4373DD-428F-4537-A8D3-024EC7A26993}"/>
    <cellStyle name="Comma 16 5 4 2" xfId="5403" xr:uid="{4A26F3AD-46B1-4952-9A5A-3E23B7800C56}"/>
    <cellStyle name="Comma 16 5 4 2 2" xfId="5404" xr:uid="{621F891F-77A6-437A-81CA-703348498F05}"/>
    <cellStyle name="Comma 16 5 4 3" xfId="5405" xr:uid="{BA350172-5D6D-4886-91DC-04BCCB7570F3}"/>
    <cellStyle name="Comma 16 5 4 4" xfId="5406" xr:uid="{057CEF1E-3A1B-4775-8F20-39BBE0BBDE55}"/>
    <cellStyle name="Comma 16 5 5" xfId="5407" xr:uid="{DAE0B984-236E-425C-9A6C-4496DE3C49FF}"/>
    <cellStyle name="Comma 16 5 5 2" xfId="5408" xr:uid="{F0A36AC1-1170-4585-9132-068F105F26B2}"/>
    <cellStyle name="Comma 16 5 6" xfId="5409" xr:uid="{99BEE181-1FBA-4526-A0BF-A996AD509FC3}"/>
    <cellStyle name="Comma 16 5 6 2" xfId="5410" xr:uid="{25DCF554-3F6F-4DD8-B234-B328A57ABECE}"/>
    <cellStyle name="Comma 16 5 7" xfId="5411" xr:uid="{2DF4F951-0564-43BF-B63D-2AD6BC93C508}"/>
    <cellStyle name="Comma 16 6" xfId="5412" xr:uid="{50A7E8E8-A3A0-45D6-9AAB-7F3E8047EB6C}"/>
    <cellStyle name="Comma 16 6 2" xfId="5413" xr:uid="{59461698-06A7-4370-8E11-F91045884D71}"/>
    <cellStyle name="Comma 16 6 2 2" xfId="5414" xr:uid="{9E4BB7B0-846D-47E9-8A57-67D050EC6C76}"/>
    <cellStyle name="Comma 16 6 2 2 2" xfId="5415" xr:uid="{2DD86237-65D0-4B8C-802F-B5F9BC132A3A}"/>
    <cellStyle name="Comma 16 6 2 2 2 2" xfId="5416" xr:uid="{0FB944C5-F7E2-47BB-92F8-6960B1D253D2}"/>
    <cellStyle name="Comma 16 6 2 2 2 2 2" xfId="5417" xr:uid="{7DB90B76-0F60-4373-A97E-22E1054AA834}"/>
    <cellStyle name="Comma 16 6 2 2 2 3" xfId="5418" xr:uid="{61E89E41-6298-456B-B570-57BD211D196F}"/>
    <cellStyle name="Comma 16 6 2 2 3" xfId="5419" xr:uid="{526F7A48-DF23-4903-98DC-AF3055AA4377}"/>
    <cellStyle name="Comma 16 6 2 2 3 2" xfId="5420" xr:uid="{C8F2BD05-D3A5-42C7-A23B-6EEC6DBD467C}"/>
    <cellStyle name="Comma 16 6 2 2 4" xfId="5421" xr:uid="{D24388F2-18F0-4EA5-8144-CC9E68E955EF}"/>
    <cellStyle name="Comma 16 6 2 2 5" xfId="5422" xr:uid="{BD7B1D7F-3A88-4A53-87DA-602EFFC7CDE7}"/>
    <cellStyle name="Comma 16 6 2 3" xfId="5423" xr:uid="{4A16D9E0-AABD-45DC-857F-09DCBB0007EC}"/>
    <cellStyle name="Comma 16 6 2 3 2" xfId="5424" xr:uid="{283DE0F1-6B6A-4DA0-AAC0-B643487FA3AD}"/>
    <cellStyle name="Comma 16 6 2 3 2 2" xfId="5425" xr:uid="{E25589C0-811A-4C86-8C89-5CD0751306B2}"/>
    <cellStyle name="Comma 16 6 2 3 3" xfId="5426" xr:uid="{CBED38D8-B346-4CBD-AFE3-32FADB643F8C}"/>
    <cellStyle name="Comma 16 6 2 4" xfId="5427" xr:uid="{AFD623D4-78AD-4709-96A5-736BF0CDBB12}"/>
    <cellStyle name="Comma 16 6 2 4 2" xfId="5428" xr:uid="{74B396F6-4E7B-4B8F-A1F5-990A20398303}"/>
    <cellStyle name="Comma 16 6 2 5" xfId="5429" xr:uid="{9C180B84-FE45-47F3-8021-101101E5E111}"/>
    <cellStyle name="Comma 16 6 2 6" xfId="5430" xr:uid="{BFDC382D-A4BB-41DC-AE30-836F6B69100F}"/>
    <cellStyle name="Comma 16 6 3" xfId="5431" xr:uid="{78C4436F-691F-40D0-9320-004C40DFE4B9}"/>
    <cellStyle name="Comma 16 6 3 2" xfId="5432" xr:uid="{51E4AD6E-3427-4C91-BD81-9D42E951D058}"/>
    <cellStyle name="Comma 16 6 3 2 2" xfId="5433" xr:uid="{8943707E-000B-4E34-B9D3-2C98D014C468}"/>
    <cellStyle name="Comma 16 6 3 2 2 2" xfId="5434" xr:uid="{E4D13E0C-2847-4EB7-9BFA-5F3FFF63B29B}"/>
    <cellStyle name="Comma 16 6 3 2 3" xfId="5435" xr:uid="{B87101BA-31AE-4461-86CC-787DCC89619F}"/>
    <cellStyle name="Comma 16 6 3 3" xfId="5436" xr:uid="{FA03CF44-553B-4D23-BF8C-ABD9504E28A8}"/>
    <cellStyle name="Comma 16 6 3 3 2" xfId="5437" xr:uid="{F20B565B-40B3-43F9-BC63-F18577B132AD}"/>
    <cellStyle name="Comma 16 6 3 4" xfId="5438" xr:uid="{368124B2-D862-4A12-B032-5CF4D0006225}"/>
    <cellStyle name="Comma 16 6 3 5" xfId="5439" xr:uid="{B4ABE385-0E63-4083-BBA2-6A4C7E370486}"/>
    <cellStyle name="Comma 16 6 4" xfId="5440" xr:uid="{D775CAF7-9BC2-4A6F-A2EB-2C7D4A7AFD7A}"/>
    <cellStyle name="Comma 16 6 4 2" xfId="5441" xr:uid="{368FA4CA-F0D6-4495-96E4-DA1441FB481D}"/>
    <cellStyle name="Comma 16 6 4 2 2" xfId="5442" xr:uid="{1E7ED42D-0A67-41AB-8560-1D74846381DC}"/>
    <cellStyle name="Comma 16 6 4 3" xfId="5443" xr:uid="{B951B079-6EE5-4731-AFAB-38C98D5EAB08}"/>
    <cellStyle name="Comma 16 6 4 4" xfId="5444" xr:uid="{B4A1046E-F142-4623-9C2B-6F34C98B0D6C}"/>
    <cellStyle name="Comma 16 6 5" xfId="5445" xr:uid="{95634C73-36BE-4691-88F1-29F85FD75335}"/>
    <cellStyle name="Comma 16 6 5 2" xfId="5446" xr:uid="{CB09CC1C-C71E-4A09-B941-D43986B78990}"/>
    <cellStyle name="Comma 16 6 6" xfId="5447" xr:uid="{E002B06B-16CD-488A-AB7C-D24742E59547}"/>
    <cellStyle name="Comma 16 6 6 2" xfId="5448" xr:uid="{C02A6FAE-A21C-40D2-8B0C-12D2D18E315D}"/>
    <cellStyle name="Comma 16 6 7" xfId="5449" xr:uid="{BBF45A4A-CC2F-4A56-9368-CDE1F571B7C8}"/>
    <cellStyle name="Comma 16 7" xfId="5450" xr:uid="{D944C157-4A13-4F21-8C9E-720372DD2C54}"/>
    <cellStyle name="Comma 16 7 2" xfId="5451" xr:uid="{C8DBC5C4-FA00-4CC5-BFE3-0E0E2D6E9463}"/>
    <cellStyle name="Comma 16 7 2 2" xfId="5452" xr:uid="{918580BA-F569-4216-B35F-3927193E2776}"/>
    <cellStyle name="Comma 16 7 2 2 2" xfId="5453" xr:uid="{43382230-8B5E-42B1-AA48-F299E0FD6637}"/>
    <cellStyle name="Comma 16 7 2 2 2 2" xfId="5454" xr:uid="{0EFA1F6C-AF82-4118-926B-63EE051D3F14}"/>
    <cellStyle name="Comma 16 7 2 2 3" xfId="5455" xr:uid="{0EC45F2A-89D8-4C14-95AC-1205E4272E78}"/>
    <cellStyle name="Comma 16 7 2 3" xfId="5456" xr:uid="{850A7B37-C93C-497B-91A1-FC82666C9B14}"/>
    <cellStyle name="Comma 16 7 2 3 2" xfId="5457" xr:uid="{3F6DC48A-3E17-43C3-BE59-E4EE501A39A8}"/>
    <cellStyle name="Comma 16 7 2 4" xfId="5458" xr:uid="{C6E080ED-DFD8-487E-A12A-ECF24B3B069D}"/>
    <cellStyle name="Comma 16 7 2 5" xfId="5459" xr:uid="{579F7D87-C8DE-4E79-915A-12DCA7F24CE5}"/>
    <cellStyle name="Comma 16 7 3" xfId="5460" xr:uid="{0E12CF9C-D8F2-4F27-8C03-CC7B166908AA}"/>
    <cellStyle name="Comma 16 7 3 2" xfId="5461" xr:uid="{5B589D29-50BF-4831-88A3-F0C11AE744FC}"/>
    <cellStyle name="Comma 16 7 3 2 2" xfId="5462" xr:uid="{D0DB3780-CFD5-44B0-872C-784F2F0C0C6C}"/>
    <cellStyle name="Comma 16 7 3 3" xfId="5463" xr:uid="{E5920E77-0907-4264-B4D6-226359ACC5BA}"/>
    <cellStyle name="Comma 16 7 4" xfId="5464" xr:uid="{BB5BC242-B729-434E-8439-536ADA13A69A}"/>
    <cellStyle name="Comma 16 7 4 2" xfId="5465" xr:uid="{3FB9AD0F-689F-48EB-8368-98D2758849D3}"/>
    <cellStyle name="Comma 16 7 5" xfId="5466" xr:uid="{7FBB8CE2-ECFF-49B7-AC09-C2FE447351B9}"/>
    <cellStyle name="Comma 16 7 6" xfId="5467" xr:uid="{D78C8E86-B608-46D2-8474-EA7C51BDB354}"/>
    <cellStyle name="Comma 16 8" xfId="5468" xr:uid="{B7CC38DA-EE08-404B-842A-E13F04264582}"/>
    <cellStyle name="Comma 16 8 2" xfId="5469" xr:uid="{2D5ADE42-4DB1-47C3-B35B-5DB33045CC3D}"/>
    <cellStyle name="Comma 16 8 2 2" xfId="5470" xr:uid="{6CAFF500-B5D1-4BB7-A1E1-7174739E57C4}"/>
    <cellStyle name="Comma 16 8 2 2 2" xfId="5471" xr:uid="{51EE3A52-0A29-43C6-BB2D-43C370458720}"/>
    <cellStyle name="Comma 16 8 2 3" xfId="5472" xr:uid="{59DB1D1E-7C42-4A69-94DE-D81B30B28EFE}"/>
    <cellStyle name="Comma 16 8 3" xfId="5473" xr:uid="{7640F0A8-3CBF-4365-9D36-34FFF1F30C8B}"/>
    <cellStyle name="Comma 16 8 3 2" xfId="5474" xr:uid="{F031D970-E292-4FCA-B983-5BFF12157719}"/>
    <cellStyle name="Comma 16 8 4" xfId="5475" xr:uid="{79637102-8569-4296-9503-02B9E01ACE0F}"/>
    <cellStyle name="Comma 16 8 5" xfId="5476" xr:uid="{A01D20E5-95E0-4742-93E6-8C2E5CD5D72A}"/>
    <cellStyle name="Comma 16 9" xfId="5477" xr:uid="{1D52C01D-0D30-4668-B69B-C286CF2690C7}"/>
    <cellStyle name="Comma 16 9 2" xfId="5478" xr:uid="{6B79FBB0-DE17-41DD-B161-CDBC7B05A76A}"/>
    <cellStyle name="Comma 16 9 2 2" xfId="5479" xr:uid="{D424B535-0223-4540-BB0E-8D8BC41F6F2A}"/>
    <cellStyle name="Comma 16 9 2 2 2" xfId="5480" xr:uid="{026E086B-A3A8-4B31-BA35-94E3C1E2D712}"/>
    <cellStyle name="Comma 16 9 2 3" xfId="5481" xr:uid="{FD55958B-BAF7-4F91-9B78-8AAE90976C8F}"/>
    <cellStyle name="Comma 16 9 3" xfId="5482" xr:uid="{A586284D-2879-46CA-8539-690B2C5AE89C}"/>
    <cellStyle name="Comma 16 9 3 2" xfId="5483" xr:uid="{8540134F-CD64-460E-89C2-C824518F4F18}"/>
    <cellStyle name="Comma 16 9 4" xfId="5484" xr:uid="{AF1A5121-23B5-440A-B81A-E7510A237BCB}"/>
    <cellStyle name="Comma 16 9 5" xfId="5485" xr:uid="{5A783503-8E7B-42FC-8E28-4D8ACEEE993A}"/>
    <cellStyle name="Comma 160" xfId="5486" xr:uid="{346ACB66-9206-441A-87F7-CFFBA5764815}"/>
    <cellStyle name="Comma 161" xfId="5487" xr:uid="{7F804894-1F25-48C1-B556-1C20B666449A}"/>
    <cellStyle name="Comma 162" xfId="5488" xr:uid="{9BE2C51B-0D1E-4CD1-B7C6-5D38B9B9896E}"/>
    <cellStyle name="Comma 163" xfId="5489" xr:uid="{06B7E745-4034-4D8E-87AB-2C6DE5A0C08E}"/>
    <cellStyle name="Comma 164" xfId="5490" xr:uid="{76F105B4-88D9-4021-B061-C0F5D9D58D54}"/>
    <cellStyle name="Comma 165" xfId="5491" xr:uid="{FE0779A3-2423-4C8F-9127-3A5804E7D79E}"/>
    <cellStyle name="Comma 166" xfId="5492" xr:uid="{9F773C45-33E0-480F-8B91-6E690672EE0B}"/>
    <cellStyle name="Comma 167" xfId="5493" xr:uid="{93E6B00E-2E23-49A3-BE0D-B7AEBAFC12D8}"/>
    <cellStyle name="Comma 168" xfId="5494" xr:uid="{7C665FCF-41F2-436D-831B-3FEB9FBA56E8}"/>
    <cellStyle name="Comma 169" xfId="5495" xr:uid="{7E6D2DC3-54F6-496C-A103-1E1F2AA7488D}"/>
    <cellStyle name="Comma 17" xfId="558" xr:uid="{6881B222-9D02-490B-B00C-DF8CAD5BB8B2}"/>
    <cellStyle name="Comma 17 10" xfId="5496" xr:uid="{E1131192-7C32-4F43-9C1B-B159033E5FDE}"/>
    <cellStyle name="Comma 17 10 2" xfId="5497" xr:uid="{4ADED07F-A008-42F1-8C75-BFE6E17307D5}"/>
    <cellStyle name="Comma 17 10 2 2" xfId="5498" xr:uid="{3BF5DCE9-9120-4EE1-9F57-34B0862451D9}"/>
    <cellStyle name="Comma 17 10 3" xfId="5499" xr:uid="{D7A6D9A4-2440-4D8F-9048-B164BC597761}"/>
    <cellStyle name="Comma 17 10 4" xfId="5500" xr:uid="{431245AB-0D91-4D26-9195-9F262842DD58}"/>
    <cellStyle name="Comma 17 11" xfId="5501" xr:uid="{80A14769-8A0B-4E1A-884A-1326D7BCE6B8}"/>
    <cellStyle name="Comma 17 11 2" xfId="5502" xr:uid="{71EC6527-2630-4FA2-AB40-5F0B7AF3102A}"/>
    <cellStyle name="Comma 17 12" xfId="5503" xr:uid="{9BA80CFA-D04C-4159-9D6B-065C4E8415B9}"/>
    <cellStyle name="Comma 17 13" xfId="5504" xr:uid="{69CD81B0-B042-48D3-97AC-08C035301509}"/>
    <cellStyle name="Comma 17 13 2" xfId="5505" xr:uid="{A3A4D33D-736A-4133-96D8-DDB0BA32AA91}"/>
    <cellStyle name="Comma 17 14" xfId="5506" xr:uid="{FBFF7751-8F50-42C6-AEA9-1208BD212AAF}"/>
    <cellStyle name="Comma 17 2" xfId="5507" xr:uid="{EF8B4A31-1EC1-4911-A45C-AB2D3A69B6AE}"/>
    <cellStyle name="Comma 17 2 10" xfId="5508" xr:uid="{ADAE66AF-92EE-4705-AED3-2F84E631D718}"/>
    <cellStyle name="Comma 17 2 10 2" xfId="5509" xr:uid="{A87FA0DD-C5B4-4621-BB56-8C816836F17D}"/>
    <cellStyle name="Comma 17 2 11" xfId="5510" xr:uid="{BB9A3638-EE2E-430A-B410-777CE10D2B48}"/>
    <cellStyle name="Comma 17 2 2" xfId="5511" xr:uid="{843D261A-0888-4EA1-8171-D7DFF46DACE1}"/>
    <cellStyle name="Comma 17 2 2 10" xfId="5512" xr:uid="{87272B36-F793-46C8-B3A8-FD8A24D8E9BB}"/>
    <cellStyle name="Comma 17 2 2 2" xfId="5513" xr:uid="{94EE36B3-4A39-4C3E-8568-F35DD08E5155}"/>
    <cellStyle name="Comma 17 2 2 2 2" xfId="5514" xr:uid="{DA7222AF-DC21-48A5-AF00-7B5909022438}"/>
    <cellStyle name="Comma 17 2 2 2 2 2" xfId="5515" xr:uid="{5EDC6EFF-7A5D-458E-BD0F-6B4BF1A00E85}"/>
    <cellStyle name="Comma 17 2 2 2 2 2 2" xfId="5516" xr:uid="{3D23C061-A82E-4AB1-90CE-7486DE790C69}"/>
    <cellStyle name="Comma 17 2 2 2 2 2 2 2" xfId="5517" xr:uid="{9A11ED08-CE64-4E4C-8E12-8200E5CA13B1}"/>
    <cellStyle name="Comma 17 2 2 2 2 2 2 2 2" xfId="5518" xr:uid="{6A745581-7DB6-4EDA-8EEE-9F2F2CD2FF4E}"/>
    <cellStyle name="Comma 17 2 2 2 2 2 2 3" xfId="5519" xr:uid="{97878995-CB07-4BFB-854F-D114D3798251}"/>
    <cellStyle name="Comma 17 2 2 2 2 2 3" xfId="5520" xr:uid="{600F3311-BBA6-49D4-9FED-A5A06E503F15}"/>
    <cellStyle name="Comma 17 2 2 2 2 2 3 2" xfId="5521" xr:uid="{0F5226F6-807C-419B-B972-4944D0D4EA65}"/>
    <cellStyle name="Comma 17 2 2 2 2 2 4" xfId="5522" xr:uid="{D0518693-94D4-4136-AB3C-0A87B3796E93}"/>
    <cellStyle name="Comma 17 2 2 2 2 2 5" xfId="5523" xr:uid="{39B365E0-7090-4B5D-BE21-8D48ACE143CB}"/>
    <cellStyle name="Comma 17 2 2 2 2 3" xfId="5524" xr:uid="{8C486219-C459-46CA-B113-AAE012BA707F}"/>
    <cellStyle name="Comma 17 2 2 2 2 3 2" xfId="5525" xr:uid="{CCDDE864-6AA8-4146-9134-CE7405375341}"/>
    <cellStyle name="Comma 17 2 2 2 2 3 2 2" xfId="5526" xr:uid="{9BC5B6B9-DF89-4854-A09C-5E23B8DC9ECD}"/>
    <cellStyle name="Comma 17 2 2 2 2 3 3" xfId="5527" xr:uid="{FCABA784-F49F-4E12-A93A-0B77751FC2C7}"/>
    <cellStyle name="Comma 17 2 2 2 2 4" xfId="5528" xr:uid="{CE014044-D3D1-491B-A8A3-EE534B060E86}"/>
    <cellStyle name="Comma 17 2 2 2 2 4 2" xfId="5529" xr:uid="{AFCCA499-7B0F-4776-B480-8A7A9BB24F1C}"/>
    <cellStyle name="Comma 17 2 2 2 2 5" xfId="5530" xr:uid="{7C181C28-8163-412C-A294-D9874059824A}"/>
    <cellStyle name="Comma 17 2 2 2 2 6" xfId="5531" xr:uid="{5DA02ED9-A4EF-48D8-A21F-3B3E57EBB53D}"/>
    <cellStyle name="Comma 17 2 2 2 3" xfId="5532" xr:uid="{A4937B40-50AE-4ADF-AF82-1172EE0E8747}"/>
    <cellStyle name="Comma 17 2 2 2 3 2" xfId="5533" xr:uid="{D09DABAF-6E58-4DC3-A4C4-9FAE77D79ECC}"/>
    <cellStyle name="Comma 17 2 2 2 3 2 2" xfId="5534" xr:uid="{8D9CF7CB-7F97-46EA-AE88-7CCECB67BEE6}"/>
    <cellStyle name="Comma 17 2 2 2 3 2 2 2" xfId="5535" xr:uid="{129413F2-8B85-4F83-9AB6-E0961AD6B18E}"/>
    <cellStyle name="Comma 17 2 2 2 3 2 3" xfId="5536" xr:uid="{36D59FF3-C5D0-48F5-ACAA-1AA7DF40BC3D}"/>
    <cellStyle name="Comma 17 2 2 2 3 3" xfId="5537" xr:uid="{D6ED84FB-3B5A-4E76-B1D1-E3A46361D7CF}"/>
    <cellStyle name="Comma 17 2 2 2 3 3 2" xfId="5538" xr:uid="{95B786F7-FB78-441C-A7B2-D324A59ADA0C}"/>
    <cellStyle name="Comma 17 2 2 2 3 4" xfId="5539" xr:uid="{BBAE791E-F8E2-4ED6-A7F3-1A4DBD4A9CF2}"/>
    <cellStyle name="Comma 17 2 2 2 3 5" xfId="5540" xr:uid="{8240980E-BAA9-4924-A2DB-F431066C566C}"/>
    <cellStyle name="Comma 17 2 2 2 4" xfId="5541" xr:uid="{9CB6CBD9-32AB-4C5B-8433-7A30576EEFE5}"/>
    <cellStyle name="Comma 17 2 2 2 4 2" xfId="5542" xr:uid="{605C86FD-CBD7-4A46-AA30-7954BCE3EB08}"/>
    <cellStyle name="Comma 17 2 2 2 4 2 2" xfId="5543" xr:uid="{1CF3F13E-6D60-430C-A4C2-3CCC7EC1A021}"/>
    <cellStyle name="Comma 17 2 2 2 4 3" xfId="5544" xr:uid="{9154CFB6-421C-4F37-A01A-BAB0848CD752}"/>
    <cellStyle name="Comma 17 2 2 2 4 4" xfId="5545" xr:uid="{761AF8C9-A76D-4523-A6BB-5604C4D339B6}"/>
    <cellStyle name="Comma 17 2 2 2 5" xfId="5546" xr:uid="{A8DA979F-F78E-434F-A396-B8C2B8FFB9B2}"/>
    <cellStyle name="Comma 17 2 2 2 5 2" xfId="5547" xr:uid="{630E3F65-6C8F-4572-9AB7-C52F01301C20}"/>
    <cellStyle name="Comma 17 2 2 2 6" xfId="5548" xr:uid="{E81AD90F-C884-4562-A360-9A81624D1AD2}"/>
    <cellStyle name="Comma 17 2 2 2 6 2" xfId="5549" xr:uid="{1D8E8A91-4103-4FF5-8C19-BD5656175B45}"/>
    <cellStyle name="Comma 17 2 2 2 7" xfId="5550" xr:uid="{32456B10-AA4F-41AB-9F63-2B1B9310CA56}"/>
    <cellStyle name="Comma 17 2 2 3" xfId="5551" xr:uid="{27F9939E-DE2F-488C-BAA0-55BC339D5BF5}"/>
    <cellStyle name="Comma 17 2 2 3 2" xfId="5552" xr:uid="{9DBE5C2A-F8D0-48CD-84AD-F6C327B5780C}"/>
    <cellStyle name="Comma 17 2 2 3 2 2" xfId="5553" xr:uid="{BC3658AC-12B2-4A1B-9FB8-08385DD2044C}"/>
    <cellStyle name="Comma 17 2 2 3 2 2 2" xfId="5554" xr:uid="{9067A489-438B-4C47-AE14-318C4EB991EA}"/>
    <cellStyle name="Comma 17 2 2 3 2 2 2 2" xfId="5555" xr:uid="{90290EF9-A215-42CB-A3D1-A8FF39F4BDC4}"/>
    <cellStyle name="Comma 17 2 2 3 2 2 2 2 2" xfId="5556" xr:uid="{68A4493E-6975-4EEC-8E10-585BF202A5C6}"/>
    <cellStyle name="Comma 17 2 2 3 2 2 2 3" xfId="5557" xr:uid="{BECD2A3C-0BBB-4C8F-8A09-AD8289031D15}"/>
    <cellStyle name="Comma 17 2 2 3 2 2 3" xfId="5558" xr:uid="{68A4ECE9-9972-4544-B14A-9E68F3CE9D7F}"/>
    <cellStyle name="Comma 17 2 2 3 2 2 3 2" xfId="5559" xr:uid="{7DB0B268-1605-42FE-951C-68918EF33806}"/>
    <cellStyle name="Comma 17 2 2 3 2 2 4" xfId="5560" xr:uid="{7D3EAC02-0B7E-4BB4-8288-D44162A5388B}"/>
    <cellStyle name="Comma 17 2 2 3 2 2 5" xfId="5561" xr:uid="{06AF0AC9-ACF1-42CF-BEFC-44DDCF818BA7}"/>
    <cellStyle name="Comma 17 2 2 3 2 3" xfId="5562" xr:uid="{110C8FE2-007F-4361-91E1-CE2F1FB66F8A}"/>
    <cellStyle name="Comma 17 2 2 3 2 3 2" xfId="5563" xr:uid="{D35844EB-F530-4241-9494-262562D4EACC}"/>
    <cellStyle name="Comma 17 2 2 3 2 3 2 2" xfId="5564" xr:uid="{F00689D5-2A90-41A6-A692-809F98E35E05}"/>
    <cellStyle name="Comma 17 2 2 3 2 3 3" xfId="5565" xr:uid="{013E8709-0CCB-429D-86FA-5879C6D786DB}"/>
    <cellStyle name="Comma 17 2 2 3 2 4" xfId="5566" xr:uid="{E2EF9FD4-145D-4CBD-8C8F-71A590292487}"/>
    <cellStyle name="Comma 17 2 2 3 2 4 2" xfId="5567" xr:uid="{7F67AF39-4DE8-4020-A71E-B07BDA42E2C8}"/>
    <cellStyle name="Comma 17 2 2 3 2 5" xfId="5568" xr:uid="{226BAB73-4FBF-4540-AEDF-26552DE01C22}"/>
    <cellStyle name="Comma 17 2 2 3 2 6" xfId="5569" xr:uid="{14405D20-A21D-4777-A1A3-59E885B69BF8}"/>
    <cellStyle name="Comma 17 2 2 3 3" xfId="5570" xr:uid="{05570BE7-BC14-4C20-A9EB-C74E76549774}"/>
    <cellStyle name="Comma 17 2 2 3 3 2" xfId="5571" xr:uid="{E065BA15-14C4-485C-B414-286B225BBD7B}"/>
    <cellStyle name="Comma 17 2 2 3 3 2 2" xfId="5572" xr:uid="{B55E5C1B-D303-4DC2-B867-74C461819665}"/>
    <cellStyle name="Comma 17 2 2 3 3 2 2 2" xfId="5573" xr:uid="{DB93D407-CBD8-453C-B180-A506F1BF80B8}"/>
    <cellStyle name="Comma 17 2 2 3 3 2 3" xfId="5574" xr:uid="{016FA30A-33A6-4EEC-8FAA-8C0C42A049F3}"/>
    <cellStyle name="Comma 17 2 2 3 3 3" xfId="5575" xr:uid="{F9DA7B65-EF1B-4C0F-8FC2-2536A86FA402}"/>
    <cellStyle name="Comma 17 2 2 3 3 3 2" xfId="5576" xr:uid="{C0F09C31-8423-42A6-867D-9B7BB8235D08}"/>
    <cellStyle name="Comma 17 2 2 3 3 4" xfId="5577" xr:uid="{D49E54F2-4D3B-44BB-BF78-1EE09BB9483F}"/>
    <cellStyle name="Comma 17 2 2 3 3 5" xfId="5578" xr:uid="{6EEC233F-AC5B-47F7-AE1F-D40DD60EB9C0}"/>
    <cellStyle name="Comma 17 2 2 3 4" xfId="5579" xr:uid="{9B963C54-63E9-4C4E-B81B-C31ED12B8E5E}"/>
    <cellStyle name="Comma 17 2 2 3 4 2" xfId="5580" xr:uid="{9A8CF228-A12F-42DF-899B-8329824CEDCB}"/>
    <cellStyle name="Comma 17 2 2 3 4 2 2" xfId="5581" xr:uid="{8F20BFC5-969F-48AF-910E-A773EFCF3B2C}"/>
    <cellStyle name="Comma 17 2 2 3 4 3" xfId="5582" xr:uid="{3F38AAD7-6EBB-41E8-A759-29B554EF7B9C}"/>
    <cellStyle name="Comma 17 2 2 3 4 4" xfId="5583" xr:uid="{74B92255-BBFF-4C1E-8EDA-F400C4C8AD8B}"/>
    <cellStyle name="Comma 17 2 2 3 5" xfId="5584" xr:uid="{8A012386-E269-464B-BA6E-D7AE5D4FBA17}"/>
    <cellStyle name="Comma 17 2 2 3 5 2" xfId="5585" xr:uid="{D9567343-BD75-4719-91AB-192A2F832F7F}"/>
    <cellStyle name="Comma 17 2 2 3 6" xfId="5586" xr:uid="{1AD9887B-3B1C-472E-BC15-4E9ABC4DD72E}"/>
    <cellStyle name="Comma 17 2 2 3 6 2" xfId="5587" xr:uid="{1A2A071D-7493-4282-9534-8EF3EF294ED8}"/>
    <cellStyle name="Comma 17 2 2 3 7" xfId="5588" xr:uid="{59697FFD-6FCE-4CAD-955A-2A71963585A9}"/>
    <cellStyle name="Comma 17 2 2 4" xfId="5589" xr:uid="{3AF242DC-7793-4ADF-B3E8-23925902ACE6}"/>
    <cellStyle name="Comma 17 2 2 4 2" xfId="5590" xr:uid="{90CF1026-6873-4E8C-9D83-ACCAA9911126}"/>
    <cellStyle name="Comma 17 2 2 4 2 2" xfId="5591" xr:uid="{3EB60249-6014-44AF-823C-EB6C4D520ACF}"/>
    <cellStyle name="Comma 17 2 2 4 2 2 2" xfId="5592" xr:uid="{8B307501-B3EC-42C8-BC8E-72182998BF90}"/>
    <cellStyle name="Comma 17 2 2 4 2 2 2 2" xfId="5593" xr:uid="{E41FA14F-5AC1-4EE1-8D39-288046D9A251}"/>
    <cellStyle name="Comma 17 2 2 4 2 2 3" xfId="5594" xr:uid="{3A8EC4D7-FD2F-4E92-9CFD-3DC9D901A421}"/>
    <cellStyle name="Comma 17 2 2 4 2 3" xfId="5595" xr:uid="{531C815F-AC25-466D-B761-E5A3002A31CE}"/>
    <cellStyle name="Comma 17 2 2 4 2 3 2" xfId="5596" xr:uid="{8222B1EB-EFD7-4588-8F05-A168F684D8D7}"/>
    <cellStyle name="Comma 17 2 2 4 2 4" xfId="5597" xr:uid="{AC3F3EEC-493C-49B8-B159-C7A45327DAC4}"/>
    <cellStyle name="Comma 17 2 2 4 2 5" xfId="5598" xr:uid="{813EC3D9-E489-4271-8C7A-38D658EF1F49}"/>
    <cellStyle name="Comma 17 2 2 4 3" xfId="5599" xr:uid="{0CDD3943-2E01-4970-846B-1C6C848F56ED}"/>
    <cellStyle name="Comma 17 2 2 4 3 2" xfId="5600" xr:uid="{269B3A5F-63AD-4E87-82AF-A1D622382294}"/>
    <cellStyle name="Comma 17 2 2 4 3 2 2" xfId="5601" xr:uid="{536F14B7-F3B1-4167-9072-93A56FFA9C77}"/>
    <cellStyle name="Comma 17 2 2 4 3 3" xfId="5602" xr:uid="{F6B79229-6342-48A7-8C04-63FD4E82C824}"/>
    <cellStyle name="Comma 17 2 2 4 4" xfId="5603" xr:uid="{A22CAA63-8E7F-49B0-8EF6-326D718523D0}"/>
    <cellStyle name="Comma 17 2 2 4 4 2" xfId="5604" xr:uid="{CEFCAC04-201B-4FF2-8399-B428BC96BBCE}"/>
    <cellStyle name="Comma 17 2 2 4 5" xfId="5605" xr:uid="{42E474CB-53D8-41D7-96D7-8D49D604A801}"/>
    <cellStyle name="Comma 17 2 2 4 6" xfId="5606" xr:uid="{DC7E5063-1489-4424-A94B-81CEE8D23684}"/>
    <cellStyle name="Comma 17 2 2 5" xfId="5607" xr:uid="{E2C788B2-B41E-4E75-8E21-CB5D7485D58E}"/>
    <cellStyle name="Comma 17 2 2 5 2" xfId="5608" xr:uid="{375FC0E1-027B-4599-9631-E73422EFCB8E}"/>
    <cellStyle name="Comma 17 2 2 5 2 2" xfId="5609" xr:uid="{56587810-C99E-49CE-9331-D0395EE18726}"/>
    <cellStyle name="Comma 17 2 2 5 2 2 2" xfId="5610" xr:uid="{490D4A22-B30E-43DE-B687-3464DCE34FAF}"/>
    <cellStyle name="Comma 17 2 2 5 2 3" xfId="5611" xr:uid="{A3D7B72D-1B2C-4710-9330-7A900DD7A1D4}"/>
    <cellStyle name="Comma 17 2 2 5 3" xfId="5612" xr:uid="{A295BC43-DB8C-43AB-ADD0-D74433F518AE}"/>
    <cellStyle name="Comma 17 2 2 5 3 2" xfId="5613" xr:uid="{34C13F46-38DC-4EE7-B441-9F421F97C64F}"/>
    <cellStyle name="Comma 17 2 2 5 4" xfId="5614" xr:uid="{1656B6AC-A101-4552-9A2B-78EAA2FFF470}"/>
    <cellStyle name="Comma 17 2 2 5 5" xfId="5615" xr:uid="{7CC5C204-603C-4D2F-92F1-A34F17D10B81}"/>
    <cellStyle name="Comma 17 2 2 6" xfId="5616" xr:uid="{2D1A0CA9-1246-461F-B391-24C5896688E7}"/>
    <cellStyle name="Comma 17 2 2 6 2" xfId="5617" xr:uid="{9D6A7D0B-AEE2-4D0F-8294-1EA26E586CF6}"/>
    <cellStyle name="Comma 17 2 2 6 2 2" xfId="5618" xr:uid="{69ECEB38-1919-428F-911D-AEA7BD344C61}"/>
    <cellStyle name="Comma 17 2 2 6 2 2 2" xfId="5619" xr:uid="{D7F61635-93E0-4E91-BD43-B39F99EF8D30}"/>
    <cellStyle name="Comma 17 2 2 6 2 3" xfId="5620" xr:uid="{BD01444F-AB8D-43D2-8926-46EA3E7B1BB7}"/>
    <cellStyle name="Comma 17 2 2 6 3" xfId="5621" xr:uid="{14FF1FA9-C7E8-40CC-97B2-12B5DB16A5F8}"/>
    <cellStyle name="Comma 17 2 2 6 3 2" xfId="5622" xr:uid="{A458CE11-317D-49D6-B06B-06482A4BDE40}"/>
    <cellStyle name="Comma 17 2 2 6 4" xfId="5623" xr:uid="{968F4976-376A-4620-9A23-A330CB5A3C07}"/>
    <cellStyle name="Comma 17 2 2 6 5" xfId="5624" xr:uid="{F266F4CB-E174-4527-87F9-024520C446A5}"/>
    <cellStyle name="Comma 17 2 2 7" xfId="5625" xr:uid="{E7C7A313-45EC-42E6-A919-A5542CBD45E3}"/>
    <cellStyle name="Comma 17 2 2 7 2" xfId="5626" xr:uid="{13029E92-8F19-455F-BCF6-29CAEEA8D87F}"/>
    <cellStyle name="Comma 17 2 2 7 2 2" xfId="5627" xr:uid="{7770B103-443E-41EF-9631-3A31E6FF42B1}"/>
    <cellStyle name="Comma 17 2 2 7 3" xfId="5628" xr:uid="{166D0454-B1FD-4926-AFA6-92E9649447A3}"/>
    <cellStyle name="Comma 17 2 2 7 4" xfId="5629" xr:uid="{25E74938-8F1D-4183-BC31-345C67E5AA87}"/>
    <cellStyle name="Comma 17 2 2 8" xfId="5630" xr:uid="{BFF62B10-52C9-4930-93A3-6FA0DC98BE8E}"/>
    <cellStyle name="Comma 17 2 2 8 2" xfId="5631" xr:uid="{2ACF8BE9-9644-4F3F-B2A8-A9338A7E5436}"/>
    <cellStyle name="Comma 17 2 2 9" xfId="5632" xr:uid="{B3D93A79-EE2E-43DD-A9A8-57D65283E4C1}"/>
    <cellStyle name="Comma 17 2 2 9 2" xfId="5633" xr:uid="{92357024-DF0F-462F-957A-1C6C77D0920A}"/>
    <cellStyle name="Comma 17 2 3" xfId="5634" xr:uid="{90BFBD49-F803-4373-A02F-EB2111CA8980}"/>
    <cellStyle name="Comma 17 2 3 2" xfId="5635" xr:uid="{89DA70B2-90D6-4979-915B-6741050E3C77}"/>
    <cellStyle name="Comma 17 2 3 2 2" xfId="5636" xr:uid="{56DA3E35-5128-4629-A665-2AB66B8CDAC9}"/>
    <cellStyle name="Comma 17 2 3 2 2 2" xfId="5637" xr:uid="{22896290-9317-4906-8CAD-DE82C3C4DBBC}"/>
    <cellStyle name="Comma 17 2 3 2 2 2 2" xfId="5638" xr:uid="{ABAAB149-79BB-4458-8236-EE9FFAAB7883}"/>
    <cellStyle name="Comma 17 2 3 2 2 2 2 2" xfId="5639" xr:uid="{41818F51-E248-414D-B24A-E11DC9FD7914}"/>
    <cellStyle name="Comma 17 2 3 2 2 2 3" xfId="5640" xr:uid="{D9A71C74-EB80-4D21-A7A9-5EAD785AA2A1}"/>
    <cellStyle name="Comma 17 2 3 2 2 3" xfId="5641" xr:uid="{7BB530A9-4BC0-4283-A9D5-7F390A64FF63}"/>
    <cellStyle name="Comma 17 2 3 2 2 3 2" xfId="5642" xr:uid="{829E1C0E-A71E-4592-9F8B-4626035F7CCE}"/>
    <cellStyle name="Comma 17 2 3 2 2 4" xfId="5643" xr:uid="{49B200EB-FCBA-43C0-A43D-359A1A0C9400}"/>
    <cellStyle name="Comma 17 2 3 2 2 5" xfId="5644" xr:uid="{8898DB26-5EAC-44FF-B699-51CB26F2B46E}"/>
    <cellStyle name="Comma 17 2 3 2 3" xfId="5645" xr:uid="{FC41D75C-8867-4DA1-85D5-231E6465D82D}"/>
    <cellStyle name="Comma 17 2 3 2 3 2" xfId="5646" xr:uid="{F5C39708-D6A2-482B-A982-373F4411397D}"/>
    <cellStyle name="Comma 17 2 3 2 3 2 2" xfId="5647" xr:uid="{2667322A-7323-4CED-A0A2-5C2668BDE33F}"/>
    <cellStyle name="Comma 17 2 3 2 3 3" xfId="5648" xr:uid="{2DD8EBCE-63CF-47D0-AF49-69B8E4AF8BC7}"/>
    <cellStyle name="Comma 17 2 3 2 4" xfId="5649" xr:uid="{2771A548-2B48-4C61-9302-921E09E1297B}"/>
    <cellStyle name="Comma 17 2 3 2 4 2" xfId="5650" xr:uid="{427D582C-0086-479A-B84D-80C295971A77}"/>
    <cellStyle name="Comma 17 2 3 2 5" xfId="5651" xr:uid="{620789E2-D03A-4A00-AE4A-CED212ED0B26}"/>
    <cellStyle name="Comma 17 2 3 2 6" xfId="5652" xr:uid="{374E5A41-0833-41C8-8951-C044C8244B08}"/>
    <cellStyle name="Comma 17 2 3 3" xfId="5653" xr:uid="{B4EC8DD6-DAAF-4840-9203-392EEDED4FA8}"/>
    <cellStyle name="Comma 17 2 3 3 2" xfId="5654" xr:uid="{073DFACB-0ED8-4283-A3DF-CC46BFEC9AA4}"/>
    <cellStyle name="Comma 17 2 3 3 2 2" xfId="5655" xr:uid="{3D0619AE-39C2-4EF9-8523-31ECCB6C199B}"/>
    <cellStyle name="Comma 17 2 3 3 2 2 2" xfId="5656" xr:uid="{7BD47D42-6E25-44F1-8546-0120B6545589}"/>
    <cellStyle name="Comma 17 2 3 3 2 3" xfId="5657" xr:uid="{C7B8E47A-7009-405C-88F3-F6F943ADC423}"/>
    <cellStyle name="Comma 17 2 3 3 3" xfId="5658" xr:uid="{5259EBFF-19E2-45BC-BF80-A7083D9173E4}"/>
    <cellStyle name="Comma 17 2 3 3 3 2" xfId="5659" xr:uid="{26A57460-1B34-4385-BADE-A055A43AB8FA}"/>
    <cellStyle name="Comma 17 2 3 3 4" xfId="5660" xr:uid="{0B5889B0-1F32-4EAD-86B6-4EE06C65DD65}"/>
    <cellStyle name="Comma 17 2 3 3 5" xfId="5661" xr:uid="{17D40A0F-7954-4CDC-B20E-089CCE56DE6D}"/>
    <cellStyle name="Comma 17 2 3 4" xfId="5662" xr:uid="{102264AA-FF73-4994-85F7-C5CF2D6D2340}"/>
    <cellStyle name="Comma 17 2 3 4 2" xfId="5663" xr:uid="{86D03F4C-5BCF-4568-ADC3-C8498417009E}"/>
    <cellStyle name="Comma 17 2 3 4 2 2" xfId="5664" xr:uid="{7EAE2BEF-2F87-4D78-9226-1C7ED3AC8E39}"/>
    <cellStyle name="Comma 17 2 3 4 3" xfId="5665" xr:uid="{14710546-D581-49FA-B13C-ED00C13E58C9}"/>
    <cellStyle name="Comma 17 2 3 4 4" xfId="5666" xr:uid="{A8217A2D-AD7C-4BBD-AAF6-3D989EABBD42}"/>
    <cellStyle name="Comma 17 2 3 5" xfId="5667" xr:uid="{D9344DD4-474D-4779-988B-7EF7ABDBE615}"/>
    <cellStyle name="Comma 17 2 3 5 2" xfId="5668" xr:uid="{D414D90A-8FE5-4C17-98F7-9F1A0D211182}"/>
    <cellStyle name="Comma 17 2 3 6" xfId="5669" xr:uid="{589AE92F-3A0C-4D2E-9414-57BDD7F092BC}"/>
    <cellStyle name="Comma 17 2 3 6 2" xfId="5670" xr:uid="{A5A547E4-32A7-40FF-BF56-390D53D8F995}"/>
    <cellStyle name="Comma 17 2 3 7" xfId="5671" xr:uid="{75119EF5-19BA-4A13-8D0C-4628D304CA33}"/>
    <cellStyle name="Comma 17 2 4" xfId="5672" xr:uid="{1FDC7D95-17D4-47E1-BE81-C9C17B6C58C6}"/>
    <cellStyle name="Comma 17 2 4 2" xfId="5673" xr:uid="{2DE0CFFD-E3CB-4711-90C3-A8145FD271A1}"/>
    <cellStyle name="Comma 17 2 4 2 2" xfId="5674" xr:uid="{BA73C48B-DE47-47D6-BD1E-D426DCCBF4CE}"/>
    <cellStyle name="Comma 17 2 4 2 2 2" xfId="5675" xr:uid="{ED376BFD-A32E-47F5-BB00-8BF49E99C18C}"/>
    <cellStyle name="Comma 17 2 4 2 2 2 2" xfId="5676" xr:uid="{EB253B3B-65D5-4FD7-BCB7-F008559EF4CD}"/>
    <cellStyle name="Comma 17 2 4 2 2 2 2 2" xfId="5677" xr:uid="{BE29BE77-B0E6-4C9D-910E-E2C4D901229F}"/>
    <cellStyle name="Comma 17 2 4 2 2 2 3" xfId="5678" xr:uid="{6E0B6AFB-C9D3-4745-985B-52065608C75D}"/>
    <cellStyle name="Comma 17 2 4 2 2 3" xfId="5679" xr:uid="{F90C0AA7-0F18-4519-A8B2-DCDBCC8C7C28}"/>
    <cellStyle name="Comma 17 2 4 2 2 3 2" xfId="5680" xr:uid="{253F2CD5-D471-442E-A3A6-1A750299411B}"/>
    <cellStyle name="Comma 17 2 4 2 2 4" xfId="5681" xr:uid="{85C04800-E49F-4DE6-A282-8BA368F105BC}"/>
    <cellStyle name="Comma 17 2 4 2 2 5" xfId="5682" xr:uid="{ED6201C5-8EA7-4E8F-8D41-5750DB9E0339}"/>
    <cellStyle name="Comma 17 2 4 2 3" xfId="5683" xr:uid="{848C5B96-C613-46A2-A2B1-54BA11DC4B9D}"/>
    <cellStyle name="Comma 17 2 4 2 3 2" xfId="5684" xr:uid="{4B6E2D11-57B0-4669-8A63-0DB816E3B4B6}"/>
    <cellStyle name="Comma 17 2 4 2 3 2 2" xfId="5685" xr:uid="{633E706F-CE11-466B-9F83-453E31105C90}"/>
    <cellStyle name="Comma 17 2 4 2 3 3" xfId="5686" xr:uid="{C1A17901-1B6F-4D48-BE9D-D804FC89F0EC}"/>
    <cellStyle name="Comma 17 2 4 2 4" xfId="5687" xr:uid="{3AF71F5C-2B87-4724-B8CB-3B136A599B2A}"/>
    <cellStyle name="Comma 17 2 4 2 4 2" xfId="5688" xr:uid="{09C35D11-6017-4B40-93B8-CF96A32D4855}"/>
    <cellStyle name="Comma 17 2 4 2 5" xfId="5689" xr:uid="{8B504E83-55A7-4945-B552-49715D100CE2}"/>
    <cellStyle name="Comma 17 2 4 2 6" xfId="5690" xr:uid="{3D9EF416-57C1-4936-B7EC-082F7DAB73D2}"/>
    <cellStyle name="Comma 17 2 4 3" xfId="5691" xr:uid="{4A1C01D6-38E7-4C5E-BA76-337C5ECE14A9}"/>
    <cellStyle name="Comma 17 2 4 3 2" xfId="5692" xr:uid="{274EF10D-2153-4C3E-9CCC-207D8FD1A465}"/>
    <cellStyle name="Comma 17 2 4 3 2 2" xfId="5693" xr:uid="{BAD8D9F1-474F-4AC8-A64E-92596F4F5E9E}"/>
    <cellStyle name="Comma 17 2 4 3 2 2 2" xfId="5694" xr:uid="{023267B4-8F7F-49EB-A3D6-348BBA31A851}"/>
    <cellStyle name="Comma 17 2 4 3 2 3" xfId="5695" xr:uid="{69AAF7C8-583E-4DED-9912-736417309821}"/>
    <cellStyle name="Comma 17 2 4 3 3" xfId="5696" xr:uid="{D5C72FBA-148F-44D5-A884-245C8F44F0C5}"/>
    <cellStyle name="Comma 17 2 4 3 3 2" xfId="5697" xr:uid="{FBE69719-4713-4F67-9F28-0CE2CDF54463}"/>
    <cellStyle name="Comma 17 2 4 3 4" xfId="5698" xr:uid="{ADD737A2-83BF-41F9-B325-9E465A3C95B1}"/>
    <cellStyle name="Comma 17 2 4 3 5" xfId="5699" xr:uid="{8613A7C4-0D01-41F0-A27F-D32A67E457B8}"/>
    <cellStyle name="Comma 17 2 4 4" xfId="5700" xr:uid="{B876E4B9-FDCA-4925-9A3A-AA75C8F2D1A8}"/>
    <cellStyle name="Comma 17 2 4 4 2" xfId="5701" xr:uid="{5487F016-B5E5-438D-B858-F12AD9CA8F1A}"/>
    <cellStyle name="Comma 17 2 4 4 2 2" xfId="5702" xr:uid="{C95FB07A-B12F-478D-946E-A6AA130E20A2}"/>
    <cellStyle name="Comma 17 2 4 4 3" xfId="5703" xr:uid="{1C0736B4-E49D-45EE-89ED-6977A9C584C0}"/>
    <cellStyle name="Comma 17 2 4 4 4" xfId="5704" xr:uid="{3351F403-3BCC-478D-BD3A-68BB78A10B9B}"/>
    <cellStyle name="Comma 17 2 4 5" xfId="5705" xr:uid="{FDCA4864-93E6-4897-85AF-24FA96973966}"/>
    <cellStyle name="Comma 17 2 4 5 2" xfId="5706" xr:uid="{68AED301-D768-4E5B-90D1-4DE196D216D0}"/>
    <cellStyle name="Comma 17 2 4 6" xfId="5707" xr:uid="{B69C79B6-F676-4096-A803-8062A0EA413E}"/>
    <cellStyle name="Comma 17 2 4 6 2" xfId="5708" xr:uid="{AE14685F-4884-4693-A5E2-B20BDB286AA1}"/>
    <cellStyle name="Comma 17 2 4 7" xfId="5709" xr:uid="{EABB819F-F75A-4CC7-ADC9-9817257DED4B}"/>
    <cellStyle name="Comma 17 2 5" xfId="5710" xr:uid="{281D7F1C-8786-4120-8380-2D8477C6102C}"/>
    <cellStyle name="Comma 17 2 5 2" xfId="5711" xr:uid="{0ECAD0C1-D315-456E-907C-6C6A933EF8F6}"/>
    <cellStyle name="Comma 17 2 5 2 2" xfId="5712" xr:uid="{F79A3FF5-F44B-425A-B47C-EF93113C4BFB}"/>
    <cellStyle name="Comma 17 2 5 2 2 2" xfId="5713" xr:uid="{53AD3688-FA5F-43BE-9BA1-D8EC202E21A9}"/>
    <cellStyle name="Comma 17 2 5 2 2 2 2" xfId="5714" xr:uid="{365DF0CE-99C8-42B4-86F9-3AEA3D9079A6}"/>
    <cellStyle name="Comma 17 2 5 2 2 3" xfId="5715" xr:uid="{5D72957F-3714-4817-9370-F40D88DA6E24}"/>
    <cellStyle name="Comma 17 2 5 2 3" xfId="5716" xr:uid="{CAD50C44-AF64-4F54-BD8C-A6E87A199F6A}"/>
    <cellStyle name="Comma 17 2 5 2 3 2" xfId="5717" xr:uid="{6AC05820-B75F-4501-A0BC-3DB27B37C01B}"/>
    <cellStyle name="Comma 17 2 5 2 4" xfId="5718" xr:uid="{AB58FD4B-CDBA-4F29-9198-50B687391D54}"/>
    <cellStyle name="Comma 17 2 5 2 5" xfId="5719" xr:uid="{9CC4B70E-1612-4917-90A3-393339D3F1EC}"/>
    <cellStyle name="Comma 17 2 5 3" xfId="5720" xr:uid="{0D0889AB-4550-4368-B84D-393BF8E20775}"/>
    <cellStyle name="Comma 17 2 5 3 2" xfId="5721" xr:uid="{42BA8B3B-B885-4C9F-A437-2915018098FF}"/>
    <cellStyle name="Comma 17 2 5 3 2 2" xfId="5722" xr:uid="{59A92E36-4CA2-423E-90B4-AD8E1EC2B2BA}"/>
    <cellStyle name="Comma 17 2 5 3 3" xfId="5723" xr:uid="{CF6FF4C6-45C0-4F0F-B06E-62BFE07A0DFE}"/>
    <cellStyle name="Comma 17 2 5 4" xfId="5724" xr:uid="{E2E313FC-B86A-49C9-9D73-F72A08CA06F4}"/>
    <cellStyle name="Comma 17 2 5 4 2" xfId="5725" xr:uid="{35C74FF5-4251-400C-9FB2-994DAE7CB5C4}"/>
    <cellStyle name="Comma 17 2 5 5" xfId="5726" xr:uid="{32E39ED8-B9CB-44C7-BD00-FC23BBFA1738}"/>
    <cellStyle name="Comma 17 2 5 6" xfId="5727" xr:uid="{8270211E-2A39-4D6C-BF9C-031267FAC6EE}"/>
    <cellStyle name="Comma 17 2 6" xfId="5728" xr:uid="{58F09049-674F-4DE7-A9D3-F4F009A8C92B}"/>
    <cellStyle name="Comma 17 2 6 2" xfId="5729" xr:uid="{CE49DF50-F22F-4876-95CD-EB9BBAFAF1EF}"/>
    <cellStyle name="Comma 17 2 6 2 2" xfId="5730" xr:uid="{1E5A69CE-70A5-40AF-901A-EAC14A4EC3B7}"/>
    <cellStyle name="Comma 17 2 6 2 2 2" xfId="5731" xr:uid="{C7E53BC2-27D4-43E1-BB39-5A76B89A0CC4}"/>
    <cellStyle name="Comma 17 2 6 2 3" xfId="5732" xr:uid="{A42A3335-F1FF-4ABB-9188-A75A5A5BB76E}"/>
    <cellStyle name="Comma 17 2 6 3" xfId="5733" xr:uid="{071D7F04-2733-42FD-80AD-A70D560BA319}"/>
    <cellStyle name="Comma 17 2 6 3 2" xfId="5734" xr:uid="{EFEE0CAF-9B45-4B14-A3A2-7FE3BF06EF19}"/>
    <cellStyle name="Comma 17 2 6 4" xfId="5735" xr:uid="{67BBE14D-BE9F-492D-B434-8E9D5255D9FF}"/>
    <cellStyle name="Comma 17 2 6 5" xfId="5736" xr:uid="{50250F55-B2A7-47C5-A5AA-33B76FC8E227}"/>
    <cellStyle name="Comma 17 2 7" xfId="5737" xr:uid="{36AEEA44-CDBE-4A6D-91E3-08E7E24CDBFF}"/>
    <cellStyle name="Comma 17 2 7 2" xfId="5738" xr:uid="{B2E28062-AFC5-4208-9CEB-DB126265BE06}"/>
    <cellStyle name="Comma 17 2 7 2 2" xfId="5739" xr:uid="{50D7C7D2-AFFF-4DEB-BFD7-4FFCDB62DBF5}"/>
    <cellStyle name="Comma 17 2 7 2 2 2" xfId="5740" xr:uid="{0DB1A835-66F8-4A4B-990A-F2963B7B19EF}"/>
    <cellStyle name="Comma 17 2 7 2 3" xfId="5741" xr:uid="{55C70860-1CBD-4E22-948B-4737F700B58E}"/>
    <cellStyle name="Comma 17 2 7 3" xfId="5742" xr:uid="{07BE723D-7929-4BED-96C7-420918D70F14}"/>
    <cellStyle name="Comma 17 2 7 3 2" xfId="5743" xr:uid="{22CCC527-C63F-4A63-9669-3AFC081CF4B4}"/>
    <cellStyle name="Comma 17 2 7 4" xfId="5744" xr:uid="{76B4708E-34FA-451D-A0EC-0309452E9DDD}"/>
    <cellStyle name="Comma 17 2 7 5" xfId="5745" xr:uid="{55ED107A-EC26-466A-854B-1F6F92BEA4A0}"/>
    <cellStyle name="Comma 17 2 8" xfId="5746" xr:uid="{8D807F0A-EF47-4F87-AD80-D3AAE7042622}"/>
    <cellStyle name="Comma 17 2 8 2" xfId="5747" xr:uid="{1E70843B-52FC-4B8F-BDEC-2ACD8A52DD68}"/>
    <cellStyle name="Comma 17 2 8 2 2" xfId="5748" xr:uid="{0C17A472-7248-44CF-902D-F8B60C8A7DA3}"/>
    <cellStyle name="Comma 17 2 8 3" xfId="5749" xr:uid="{8D5CEF42-F94F-4BC8-94F4-9DE097FC6CE9}"/>
    <cellStyle name="Comma 17 2 8 4" xfId="5750" xr:uid="{4747A025-21B8-4FF1-86DA-02BB673F897A}"/>
    <cellStyle name="Comma 17 2 9" xfId="5751" xr:uid="{5C3779E4-E783-4954-9CE6-645BE6E9FCF8}"/>
    <cellStyle name="Comma 17 2 9 2" xfId="5752" xr:uid="{BC549760-A831-46C2-81EE-2AFE2DF1FF5B}"/>
    <cellStyle name="Comma 17 3" xfId="5753" xr:uid="{A1EF28F8-7513-4183-A98C-06AD8AE04B0B}"/>
    <cellStyle name="Comma 17 3 10" xfId="5754" xr:uid="{122D7B8D-392B-4C8C-A8EA-9378ADB621B3}"/>
    <cellStyle name="Comma 17 3 2" xfId="5755" xr:uid="{01A055FE-1308-4590-98B5-5C4101CD0CEF}"/>
    <cellStyle name="Comma 17 3 2 2" xfId="5756" xr:uid="{06ADB36C-66C2-4D1F-B727-71C11C0A564F}"/>
    <cellStyle name="Comma 17 3 2 2 2" xfId="5757" xr:uid="{1BADF8A1-4728-4C22-85C7-1146FE8251B2}"/>
    <cellStyle name="Comma 17 3 2 2 2 2" xfId="5758" xr:uid="{7DAF7E23-1556-4931-BF38-D904EA6A9307}"/>
    <cellStyle name="Comma 17 3 2 2 2 2 2" xfId="5759" xr:uid="{AD246D13-8071-4EDA-BFE7-A8B5B486F202}"/>
    <cellStyle name="Comma 17 3 2 2 2 2 2 2" xfId="5760" xr:uid="{F292F8B6-0CDC-4FEC-952D-1F8372D23955}"/>
    <cellStyle name="Comma 17 3 2 2 2 2 3" xfId="5761" xr:uid="{E0B10B17-C6A0-486A-ABDB-2E429D0F31CD}"/>
    <cellStyle name="Comma 17 3 2 2 2 3" xfId="5762" xr:uid="{286A89AD-5403-44C9-862B-6BAA470890F5}"/>
    <cellStyle name="Comma 17 3 2 2 2 3 2" xfId="5763" xr:uid="{D72E19AB-5676-494E-90C9-D1D7FFCF12D0}"/>
    <cellStyle name="Comma 17 3 2 2 2 4" xfId="5764" xr:uid="{AD7D7C82-2EBF-4D30-A7C5-D420B6894560}"/>
    <cellStyle name="Comma 17 3 2 2 2 5" xfId="5765" xr:uid="{C75ECD94-9AA9-4405-B08B-0568B6533EB7}"/>
    <cellStyle name="Comma 17 3 2 2 3" xfId="5766" xr:uid="{02A5CFCA-6EFA-4577-B088-321E66AC63ED}"/>
    <cellStyle name="Comma 17 3 2 2 3 2" xfId="5767" xr:uid="{3B102F33-3EF5-4369-BE61-5DDDCA606751}"/>
    <cellStyle name="Comma 17 3 2 2 3 2 2" xfId="5768" xr:uid="{F0202113-6AF4-45A9-B639-5939C4AB483A}"/>
    <cellStyle name="Comma 17 3 2 2 3 3" xfId="5769" xr:uid="{F2241CD8-32C1-4AAD-BA4D-2125828A7C9F}"/>
    <cellStyle name="Comma 17 3 2 2 4" xfId="5770" xr:uid="{8793A384-B41B-419E-A56E-7B6CE4514859}"/>
    <cellStyle name="Comma 17 3 2 2 4 2" xfId="5771" xr:uid="{720881DD-D78B-432A-B2C1-B2AA548B2A41}"/>
    <cellStyle name="Comma 17 3 2 2 5" xfId="5772" xr:uid="{4A47DADC-4084-4DFA-B69C-B9C823BC96D2}"/>
    <cellStyle name="Comma 17 3 2 2 6" xfId="5773" xr:uid="{D7EFF3FA-9F7C-4EA0-9EAF-FE2204AF10A8}"/>
    <cellStyle name="Comma 17 3 2 3" xfId="5774" xr:uid="{38D5ED04-3598-46BA-A0CD-CFD6DCE75189}"/>
    <cellStyle name="Comma 17 3 2 3 2" xfId="5775" xr:uid="{BABBFA6E-B3EA-4216-AAC4-C8CABAD87852}"/>
    <cellStyle name="Comma 17 3 2 3 2 2" xfId="5776" xr:uid="{31898FBB-6C7A-4164-A90C-17B07768DD84}"/>
    <cellStyle name="Comma 17 3 2 3 2 2 2" xfId="5777" xr:uid="{67EA414F-0413-4DD1-86F2-34D4FC765BD5}"/>
    <cellStyle name="Comma 17 3 2 3 2 3" xfId="5778" xr:uid="{F58B0BCF-420B-4F7F-8B5D-5AA604CB414A}"/>
    <cellStyle name="Comma 17 3 2 3 3" xfId="5779" xr:uid="{18AC3CBE-5F61-4DAE-A450-5DC53307E179}"/>
    <cellStyle name="Comma 17 3 2 3 3 2" xfId="5780" xr:uid="{45F85CEF-ABEF-4BFB-94AD-68573C181912}"/>
    <cellStyle name="Comma 17 3 2 3 4" xfId="5781" xr:uid="{D4854E87-6EA3-42B4-A288-B04D86E950CB}"/>
    <cellStyle name="Comma 17 3 2 3 5" xfId="5782" xr:uid="{7184A7B6-C547-4C2A-9CBC-8B998E6ED2CC}"/>
    <cellStyle name="Comma 17 3 2 4" xfId="5783" xr:uid="{CA7D33FA-0F4D-455B-AB1C-D5A47B99E017}"/>
    <cellStyle name="Comma 17 3 2 4 2" xfId="5784" xr:uid="{766FACF3-41D0-4EE3-9B57-8080BC9BDCC9}"/>
    <cellStyle name="Comma 17 3 2 4 2 2" xfId="5785" xr:uid="{8C7DBF60-2F42-4CBF-A6B7-2EABA7B0B3C8}"/>
    <cellStyle name="Comma 17 3 2 4 3" xfId="5786" xr:uid="{21D425F8-65DF-4DEA-985F-FA2C53BEC904}"/>
    <cellStyle name="Comma 17 3 2 4 4" xfId="5787" xr:uid="{5F18508C-9DA0-48AC-882D-2B5A4CCA4825}"/>
    <cellStyle name="Comma 17 3 2 5" xfId="5788" xr:uid="{67D7151D-D2A7-4000-9D07-1DCAA935A198}"/>
    <cellStyle name="Comma 17 3 2 5 2" xfId="5789" xr:uid="{3FE729B8-9678-4786-A27B-687FDA0FDBD1}"/>
    <cellStyle name="Comma 17 3 2 6" xfId="5790" xr:uid="{C8D6DBFA-2180-4262-87A4-F6EEF4E9CB2D}"/>
    <cellStyle name="Comma 17 3 2 6 2" xfId="5791" xr:uid="{5B7D63C9-3658-4381-B46B-DC43D21AA503}"/>
    <cellStyle name="Comma 17 3 2 7" xfId="5792" xr:uid="{2FF54EEF-62E3-4F44-B63E-B7144F160FB1}"/>
    <cellStyle name="Comma 17 3 3" xfId="5793" xr:uid="{1956E164-B039-4750-9CD0-DD260EEFABF7}"/>
    <cellStyle name="Comma 17 3 3 2" xfId="5794" xr:uid="{82E8CCF7-9372-4D63-93CB-A0C25545EA01}"/>
    <cellStyle name="Comma 17 3 3 2 2" xfId="5795" xr:uid="{C3D612B6-68A0-4E00-BD4A-F614631501CC}"/>
    <cellStyle name="Comma 17 3 3 2 2 2" xfId="5796" xr:uid="{63C614B2-B49A-4151-B8FB-28646598E9F8}"/>
    <cellStyle name="Comma 17 3 3 2 2 2 2" xfId="5797" xr:uid="{ED27BEAC-F024-4F2B-8E09-4E999FB1A128}"/>
    <cellStyle name="Comma 17 3 3 2 2 2 2 2" xfId="5798" xr:uid="{44BF4CC9-5501-4355-A07C-F1F69E7438F9}"/>
    <cellStyle name="Comma 17 3 3 2 2 2 3" xfId="5799" xr:uid="{2A89BA72-27CE-4CD1-8701-8B48B4584E9D}"/>
    <cellStyle name="Comma 17 3 3 2 2 3" xfId="5800" xr:uid="{14B70B2A-21DD-4610-A010-EDC93493D4D3}"/>
    <cellStyle name="Comma 17 3 3 2 2 3 2" xfId="5801" xr:uid="{DEA12EBA-BC1D-4815-9A13-82BDE92D4A6C}"/>
    <cellStyle name="Comma 17 3 3 2 2 4" xfId="5802" xr:uid="{49C2727B-2F50-4BA7-B8C0-103ADF4397FF}"/>
    <cellStyle name="Comma 17 3 3 2 2 5" xfId="5803" xr:uid="{D828972A-984D-4B03-90EF-5554E40DDE78}"/>
    <cellStyle name="Comma 17 3 3 2 3" xfId="5804" xr:uid="{BE3CB67C-6205-4CB1-A812-EDA52F131F1A}"/>
    <cellStyle name="Comma 17 3 3 2 3 2" xfId="5805" xr:uid="{1FC9CBA4-BFB6-4003-AFCF-0A0245032A12}"/>
    <cellStyle name="Comma 17 3 3 2 3 2 2" xfId="5806" xr:uid="{C94C597E-BB6E-4F96-8520-0AE973712F67}"/>
    <cellStyle name="Comma 17 3 3 2 3 3" xfId="5807" xr:uid="{345ADD93-1A05-400D-8F3D-7BF64140B1FB}"/>
    <cellStyle name="Comma 17 3 3 2 4" xfId="5808" xr:uid="{83A66B83-D450-4023-8898-D4E5B220CBFE}"/>
    <cellStyle name="Comma 17 3 3 2 4 2" xfId="5809" xr:uid="{717C3EE2-BA9E-41D4-A662-4507B86144F4}"/>
    <cellStyle name="Comma 17 3 3 2 5" xfId="5810" xr:uid="{417E57DC-B35B-4DCA-9368-F072BB1E0FD2}"/>
    <cellStyle name="Comma 17 3 3 2 6" xfId="5811" xr:uid="{21E85896-C19F-4486-B524-103046A6E4F9}"/>
    <cellStyle name="Comma 17 3 3 3" xfId="5812" xr:uid="{75136213-8A79-4D9A-828A-A187CE31227D}"/>
    <cellStyle name="Comma 17 3 3 3 2" xfId="5813" xr:uid="{A7836CD2-55FE-418B-B55A-D040868BCF1A}"/>
    <cellStyle name="Comma 17 3 3 3 2 2" xfId="5814" xr:uid="{58134F49-4F87-4514-BD96-F350BBD87788}"/>
    <cellStyle name="Comma 17 3 3 3 2 2 2" xfId="5815" xr:uid="{060CDE46-90DE-4997-B97B-4B86B0AEA266}"/>
    <cellStyle name="Comma 17 3 3 3 2 3" xfId="5816" xr:uid="{BB1DB0FC-8D8E-45F5-B0A7-7CF390D1F552}"/>
    <cellStyle name="Comma 17 3 3 3 3" xfId="5817" xr:uid="{D1C1BBA3-9E5B-4D95-9B54-435FBEB54CFE}"/>
    <cellStyle name="Comma 17 3 3 3 3 2" xfId="5818" xr:uid="{A8C15FC6-41B8-4EFF-97AF-56C512923C1B}"/>
    <cellStyle name="Comma 17 3 3 3 4" xfId="5819" xr:uid="{0F3AF918-A8FB-4250-B054-D32FFDBE559C}"/>
    <cellStyle name="Comma 17 3 3 3 5" xfId="5820" xr:uid="{7F98E3AD-1B4C-4B11-991D-B8F48EFE72A0}"/>
    <cellStyle name="Comma 17 3 3 4" xfId="5821" xr:uid="{D62BE926-D5A4-4D08-92E9-2613B3636377}"/>
    <cellStyle name="Comma 17 3 3 4 2" xfId="5822" xr:uid="{66645A8E-EA55-4FC0-BD12-7E04A2470C4D}"/>
    <cellStyle name="Comma 17 3 3 4 2 2" xfId="5823" xr:uid="{53993022-559C-4E6E-9337-155311CA3FA2}"/>
    <cellStyle name="Comma 17 3 3 4 3" xfId="5824" xr:uid="{1047B940-36CF-4780-885C-7830A688485C}"/>
    <cellStyle name="Comma 17 3 3 4 4" xfId="5825" xr:uid="{E98E0993-A973-411F-9B61-3EE0E20D7113}"/>
    <cellStyle name="Comma 17 3 3 5" xfId="5826" xr:uid="{CB38ADFB-BD70-47E1-9D03-83DE1E7DBC10}"/>
    <cellStyle name="Comma 17 3 3 5 2" xfId="5827" xr:uid="{74D0C1F4-93E7-43C9-B3BF-62843111C870}"/>
    <cellStyle name="Comma 17 3 3 6" xfId="5828" xr:uid="{B1F6BA10-8531-41E3-BF46-BFBFE151991F}"/>
    <cellStyle name="Comma 17 3 3 6 2" xfId="5829" xr:uid="{CC7D7511-F474-4B45-9B56-A4D5CC37F1B5}"/>
    <cellStyle name="Comma 17 3 3 7" xfId="5830" xr:uid="{057BED8B-3792-4995-9779-B1E9272036D0}"/>
    <cellStyle name="Comma 17 3 4" xfId="5831" xr:uid="{3A1A5A4F-84CF-4CB6-A644-E589698674AB}"/>
    <cellStyle name="Comma 17 3 4 2" xfId="5832" xr:uid="{F7B9CDCB-5BDC-4080-8A65-95556BDD842A}"/>
    <cellStyle name="Comma 17 3 4 2 2" xfId="5833" xr:uid="{DB492148-C365-46C0-88EE-B4FA86E4E894}"/>
    <cellStyle name="Comma 17 3 4 2 2 2" xfId="5834" xr:uid="{0C71ABDB-FBF5-4733-BCCD-539EABD7DA24}"/>
    <cellStyle name="Comma 17 3 4 2 2 2 2" xfId="5835" xr:uid="{B492897C-009F-4CD6-B010-DEA5002CC156}"/>
    <cellStyle name="Comma 17 3 4 2 2 3" xfId="5836" xr:uid="{55F2B3C1-ADA3-42B5-BC4D-E1E264B4D3D6}"/>
    <cellStyle name="Comma 17 3 4 2 3" xfId="5837" xr:uid="{6CEA27FF-643C-4D66-A457-911FD0151C86}"/>
    <cellStyle name="Comma 17 3 4 2 3 2" xfId="5838" xr:uid="{178FB1E5-C1A2-4B4F-BB92-7563D40ED91D}"/>
    <cellStyle name="Comma 17 3 4 2 4" xfId="5839" xr:uid="{1CD291A4-1B7A-4E5F-BC3A-010E05A94FE4}"/>
    <cellStyle name="Comma 17 3 4 2 5" xfId="5840" xr:uid="{B32FB702-0963-4053-8B3E-2219D47279A8}"/>
    <cellStyle name="Comma 17 3 4 3" xfId="5841" xr:uid="{836A83A0-B274-4767-B006-258C306380A1}"/>
    <cellStyle name="Comma 17 3 4 3 2" xfId="5842" xr:uid="{4458460F-1F2E-421A-AC4E-F1972975011B}"/>
    <cellStyle name="Comma 17 3 4 3 2 2" xfId="5843" xr:uid="{88553CED-8474-4939-A0CB-AE2C95E6D98D}"/>
    <cellStyle name="Comma 17 3 4 3 3" xfId="5844" xr:uid="{52576ECD-4BB2-439C-A135-89C981E74CC9}"/>
    <cellStyle name="Comma 17 3 4 4" xfId="5845" xr:uid="{9FC33892-5839-403C-96B2-26FA073C0955}"/>
    <cellStyle name="Comma 17 3 4 4 2" xfId="5846" xr:uid="{D5487B0F-4294-4DA4-B363-75B49675E1F4}"/>
    <cellStyle name="Comma 17 3 4 5" xfId="5847" xr:uid="{0C5DD8CE-C7B7-4E77-B9FE-0B6724872C2C}"/>
    <cellStyle name="Comma 17 3 4 6" xfId="5848" xr:uid="{1CDE16D6-4B18-4971-834C-F1E0A4A9985A}"/>
    <cellStyle name="Comma 17 3 5" xfId="5849" xr:uid="{B09978B1-4021-412C-8C6B-A4DD7BFE3D29}"/>
    <cellStyle name="Comma 17 3 5 2" xfId="5850" xr:uid="{71D1157F-3624-4509-AE10-3CB21F389CF6}"/>
    <cellStyle name="Comma 17 3 5 2 2" xfId="5851" xr:uid="{BB127F73-F7F3-4D9F-A49A-2CBF13101CDE}"/>
    <cellStyle name="Comma 17 3 5 2 2 2" xfId="5852" xr:uid="{C9A85FB8-9720-488C-A090-39AD46066A9B}"/>
    <cellStyle name="Comma 17 3 5 2 3" xfId="5853" xr:uid="{AF482C72-1E05-40C5-AC7E-6F87488EE619}"/>
    <cellStyle name="Comma 17 3 5 3" xfId="5854" xr:uid="{C8EE50A4-9545-4EF3-9165-48FFC58150C1}"/>
    <cellStyle name="Comma 17 3 5 3 2" xfId="5855" xr:uid="{F534590A-3364-4080-B65D-231FEECE82C0}"/>
    <cellStyle name="Comma 17 3 5 4" xfId="5856" xr:uid="{96CFF0CE-F603-4954-98EE-5B4A8158364A}"/>
    <cellStyle name="Comma 17 3 5 5" xfId="5857" xr:uid="{6E898C25-2EEC-4846-8FC1-5D496FDC51E1}"/>
    <cellStyle name="Comma 17 3 6" xfId="5858" xr:uid="{9A72D434-E104-4065-967D-34F75457B807}"/>
    <cellStyle name="Comma 17 3 6 2" xfId="5859" xr:uid="{113C23D1-6C01-44E9-9891-739F01189244}"/>
    <cellStyle name="Comma 17 3 6 2 2" xfId="5860" xr:uid="{9224DCF5-7881-4E87-9EB6-51A736A51251}"/>
    <cellStyle name="Comma 17 3 6 2 2 2" xfId="5861" xr:uid="{4BC79378-F593-4FF2-A004-E2F8C7AF1E3E}"/>
    <cellStyle name="Comma 17 3 6 2 3" xfId="5862" xr:uid="{B3C06F17-9EA7-4631-ACF6-B0839FB89CE0}"/>
    <cellStyle name="Comma 17 3 6 3" xfId="5863" xr:uid="{2E5334E2-7209-41DA-B791-E5CFD2E40C71}"/>
    <cellStyle name="Comma 17 3 6 3 2" xfId="5864" xr:uid="{E38697BA-A0D4-45B8-983A-8802781153AC}"/>
    <cellStyle name="Comma 17 3 6 4" xfId="5865" xr:uid="{F95CE8E2-8C2B-4B9C-A7C3-B1D5A1D20ACC}"/>
    <cellStyle name="Comma 17 3 6 5" xfId="5866" xr:uid="{BBFFCCF1-A232-41FB-92AA-83CDB777CDCA}"/>
    <cellStyle name="Comma 17 3 7" xfId="5867" xr:uid="{DA3D8572-4610-44FC-ADBC-64686C55A235}"/>
    <cellStyle name="Comma 17 3 7 2" xfId="5868" xr:uid="{594FB250-4B5C-4C56-9B90-B93407142EB9}"/>
    <cellStyle name="Comma 17 3 7 2 2" xfId="5869" xr:uid="{E439E77D-9192-4098-A32F-9133C5764634}"/>
    <cellStyle name="Comma 17 3 7 3" xfId="5870" xr:uid="{7127F008-04C8-4F9C-8A67-DFEE943BDD12}"/>
    <cellStyle name="Comma 17 3 7 4" xfId="5871" xr:uid="{717BFFA6-E374-48E8-A468-60C0FE2BD96D}"/>
    <cellStyle name="Comma 17 3 8" xfId="5872" xr:uid="{249188A0-950D-48D2-A433-9D94A38A1F3E}"/>
    <cellStyle name="Comma 17 3 8 2" xfId="5873" xr:uid="{F2403059-D72E-4D2B-B43C-230C62FC67EF}"/>
    <cellStyle name="Comma 17 3 9" xfId="5874" xr:uid="{81889E43-80B3-4FFC-9904-64BE8FF1AC22}"/>
    <cellStyle name="Comma 17 3 9 2" xfId="5875" xr:uid="{A1853CC4-6731-4840-8F56-4D30A58D9F53}"/>
    <cellStyle name="Comma 17 4" xfId="5876" xr:uid="{10725720-C00B-45CF-871F-267008A6A220}"/>
    <cellStyle name="Comma 17 4 2" xfId="5877" xr:uid="{EE072924-E353-4AE8-8DC4-98AF88A83B2F}"/>
    <cellStyle name="Comma 17 4 2 2" xfId="5878" xr:uid="{99EFB2B9-A3AE-4724-ADDB-CCB2B13E9011}"/>
    <cellStyle name="Comma 17 4 2 2 2" xfId="5879" xr:uid="{A82CA5C0-49CB-4B93-A912-6D1FC254B86C}"/>
    <cellStyle name="Comma 17 4 2 2 2 2" xfId="5880" xr:uid="{06E71935-EECA-436F-8F75-6628D10AD315}"/>
    <cellStyle name="Comma 17 4 2 2 2 2 2" xfId="5881" xr:uid="{FA01D977-C407-4395-A763-17A3D1B3CF17}"/>
    <cellStyle name="Comma 17 4 2 2 2 3" xfId="5882" xr:uid="{5EA1C6C3-82DB-408A-A9D8-42C35D31D829}"/>
    <cellStyle name="Comma 17 4 2 2 3" xfId="5883" xr:uid="{5302FA95-9975-4E8C-B6A8-840F3195B1F2}"/>
    <cellStyle name="Comma 17 4 2 2 3 2" xfId="5884" xr:uid="{7B73CE4F-BDDD-43AE-ADA3-B5F3DBFC494B}"/>
    <cellStyle name="Comma 17 4 2 2 4" xfId="5885" xr:uid="{6CD1A130-EAE5-40DF-B4BD-8E7E3A8A0B92}"/>
    <cellStyle name="Comma 17 4 2 2 5" xfId="5886" xr:uid="{8E74E167-24EB-4068-890E-4BFDE3BBDCC6}"/>
    <cellStyle name="Comma 17 4 2 3" xfId="5887" xr:uid="{3DF29216-88DD-4D2A-9C9A-5685E5E2242D}"/>
    <cellStyle name="Comma 17 4 2 3 2" xfId="5888" xr:uid="{2A8A2442-F581-4EE2-AF9B-E6C7A22DBF8B}"/>
    <cellStyle name="Comma 17 4 2 3 2 2" xfId="5889" xr:uid="{55C26B6D-3713-4566-8F32-922B96DFC47A}"/>
    <cellStyle name="Comma 17 4 2 3 3" xfId="5890" xr:uid="{02AFBDD4-2959-46D2-B1BC-8DC99803978D}"/>
    <cellStyle name="Comma 17 4 2 4" xfId="5891" xr:uid="{C6912BD9-9772-4C37-9B92-293283EAA275}"/>
    <cellStyle name="Comma 17 4 2 4 2" xfId="5892" xr:uid="{C86CD8D1-997C-439E-A053-24AED8E652C4}"/>
    <cellStyle name="Comma 17 4 2 5" xfId="5893" xr:uid="{E10935D5-17DD-44AC-9529-E4ADA1798468}"/>
    <cellStyle name="Comma 17 4 2 6" xfId="5894" xr:uid="{252BBFE6-68D8-4988-B30A-1BF2A9ED21D9}"/>
    <cellStyle name="Comma 17 4 3" xfId="5895" xr:uid="{EF2B31F0-486C-4773-A1C5-71EB29306D55}"/>
    <cellStyle name="Comma 17 4 3 2" xfId="5896" xr:uid="{176796F0-111D-4735-A5D9-C1973792EB1B}"/>
    <cellStyle name="Comma 17 4 3 2 2" xfId="5897" xr:uid="{4DAE6A6A-3865-4E4E-8CD8-54888F9FE12A}"/>
    <cellStyle name="Comma 17 4 3 2 2 2" xfId="5898" xr:uid="{5468939C-7F50-48BF-A273-C050C166FCD8}"/>
    <cellStyle name="Comma 17 4 3 2 3" xfId="5899" xr:uid="{0585A070-67CA-40BE-ACD7-216CCF302D09}"/>
    <cellStyle name="Comma 17 4 3 3" xfId="5900" xr:uid="{B7AE5902-5E6F-47E5-8199-D5BD15B8BCDE}"/>
    <cellStyle name="Comma 17 4 3 3 2" xfId="5901" xr:uid="{7249B239-814A-4F7F-8C94-95A07B03A97F}"/>
    <cellStyle name="Comma 17 4 3 4" xfId="5902" xr:uid="{4B9BD4F6-FD8E-47A4-B47D-66E25D44A12B}"/>
    <cellStyle name="Comma 17 4 3 5" xfId="5903" xr:uid="{0079EC6F-776A-4EEF-82C9-783CC4B9106B}"/>
    <cellStyle name="Comma 17 4 4" xfId="5904" xr:uid="{43CE4FBC-E07A-4153-8F46-06507A3AF68D}"/>
    <cellStyle name="Comma 17 4 4 2" xfId="5905" xr:uid="{D33814B8-3F9B-49DA-B816-C4CF7B3300A9}"/>
    <cellStyle name="Comma 17 4 4 2 2" xfId="5906" xr:uid="{BD9A0191-E495-482B-9777-C56D940B17B0}"/>
    <cellStyle name="Comma 17 4 4 2 2 2" xfId="5907" xr:uid="{9548953F-4C53-4BE1-AD08-5843CD18FF53}"/>
    <cellStyle name="Comma 17 4 4 2 3" xfId="5908" xr:uid="{9AA03F21-FE92-4473-BDA4-A6C9160D0453}"/>
    <cellStyle name="Comma 17 4 4 3" xfId="5909" xr:uid="{D8266890-F8D7-4DCD-B775-5D732F5AD034}"/>
    <cellStyle name="Comma 17 4 4 3 2" xfId="5910" xr:uid="{69634FC9-5B0E-41C4-BF98-C363679E3D85}"/>
    <cellStyle name="Comma 17 4 4 4" xfId="5911" xr:uid="{F7E0FA94-BB9D-43FA-B04B-4D6A1A2D7216}"/>
    <cellStyle name="Comma 17 4 4 5" xfId="5912" xr:uid="{B287357D-9F43-436C-B5BD-BB96EB072EB0}"/>
    <cellStyle name="Comma 17 4 5" xfId="5913" xr:uid="{4895AFDE-6DE1-46D4-8D8B-BE0EFF6D79B7}"/>
    <cellStyle name="Comma 17 4 5 2" xfId="5914" xr:uid="{C3B887B3-7A87-4C2C-919B-EFA0725FF693}"/>
    <cellStyle name="Comma 17 4 5 2 2" xfId="5915" xr:uid="{FAF11D3A-6B45-434B-9B2B-3E3C1BDA414C}"/>
    <cellStyle name="Comma 17 4 5 3" xfId="5916" xr:uid="{13547FE6-5BDD-48DC-A41F-31ECA099735F}"/>
    <cellStyle name="Comma 17 4 5 4" xfId="5917" xr:uid="{90430F00-BB1E-463E-A07E-2208C5426C64}"/>
    <cellStyle name="Comma 17 4 6" xfId="5918" xr:uid="{694BA989-9669-4978-9243-2FE43BA4B9A5}"/>
    <cellStyle name="Comma 17 4 6 2" xfId="5919" xr:uid="{E8EE7B80-ECC3-4DB5-A0C3-0D80FE814604}"/>
    <cellStyle name="Comma 17 4 7" xfId="5920" xr:uid="{949B3A6B-DCF4-4742-897A-457416414A94}"/>
    <cellStyle name="Comma 17 4 7 2" xfId="5921" xr:uid="{E061EB22-7785-4E0F-8498-8368F7F53023}"/>
    <cellStyle name="Comma 17 4 8" xfId="5922" xr:uid="{9011B27E-7A5A-4C1F-BFE4-66AB4426F293}"/>
    <cellStyle name="Comma 17 5" xfId="5923" xr:uid="{47B77EEF-2B9A-449A-9B43-E016B482C021}"/>
    <cellStyle name="Comma 17 5 2" xfId="5924" xr:uid="{E0AE836C-ADF7-4B33-9D9F-9BE11CCDC28D}"/>
    <cellStyle name="Comma 17 5 2 2" xfId="5925" xr:uid="{8A2DE0F1-4BCB-4ED3-8D1E-3A8EA2B3CAD9}"/>
    <cellStyle name="Comma 17 5 2 2 2" xfId="5926" xr:uid="{63B6E8D9-43FF-4EC4-B60E-F13B1B15138F}"/>
    <cellStyle name="Comma 17 5 2 2 2 2" xfId="5927" xr:uid="{711AF354-48AB-4B57-9A42-2F4CF277DA97}"/>
    <cellStyle name="Comma 17 5 2 2 2 2 2" xfId="5928" xr:uid="{12AEC1D5-31A0-4DDA-AE96-6E91F70C9CE9}"/>
    <cellStyle name="Comma 17 5 2 2 2 3" xfId="5929" xr:uid="{ACAE01D1-CD0B-438F-858C-483F2F0D33B5}"/>
    <cellStyle name="Comma 17 5 2 2 3" xfId="5930" xr:uid="{623B687A-D5B3-49FF-9971-FE39B8E3A340}"/>
    <cellStyle name="Comma 17 5 2 2 3 2" xfId="5931" xr:uid="{076D24C3-27D9-4842-9F0F-C3CDEB6FB1B4}"/>
    <cellStyle name="Comma 17 5 2 2 4" xfId="5932" xr:uid="{8793D2E1-7586-4BCC-8351-F415263C9580}"/>
    <cellStyle name="Comma 17 5 2 2 5" xfId="5933" xr:uid="{AF4E063B-B01A-4870-95FF-BBBCFBA68241}"/>
    <cellStyle name="Comma 17 5 2 3" xfId="5934" xr:uid="{3800B86F-1AC8-4F22-8AD5-2FDA4AAB5331}"/>
    <cellStyle name="Comma 17 5 2 3 2" xfId="5935" xr:uid="{51D622B6-85E3-414D-8F01-6C704AF3B462}"/>
    <cellStyle name="Comma 17 5 2 3 2 2" xfId="5936" xr:uid="{A79F10CC-2A82-49DC-8889-CE1C9BFE31B8}"/>
    <cellStyle name="Comma 17 5 2 3 3" xfId="5937" xr:uid="{CD9ADFFA-EDD3-46AF-B582-F266C0C9F7EF}"/>
    <cellStyle name="Comma 17 5 2 4" xfId="5938" xr:uid="{28F3216F-1BDF-4AC2-9B92-FBB91F9242FC}"/>
    <cellStyle name="Comma 17 5 2 4 2" xfId="5939" xr:uid="{EC6C5AD8-25A3-4259-866A-23919F3302BE}"/>
    <cellStyle name="Comma 17 5 2 5" xfId="5940" xr:uid="{A739B650-239D-410B-8875-8C0B18908044}"/>
    <cellStyle name="Comma 17 5 2 6" xfId="5941" xr:uid="{D565B7E7-4D68-4928-B4A7-C29F9A003D83}"/>
    <cellStyle name="Comma 17 5 3" xfId="5942" xr:uid="{90404539-BC31-445B-9FE3-6EA870F22688}"/>
    <cellStyle name="Comma 17 5 3 2" xfId="5943" xr:uid="{A9D6B150-3638-429E-B997-6FAE6885D50B}"/>
    <cellStyle name="Comma 17 5 3 2 2" xfId="5944" xr:uid="{A0579E4E-F750-4CE5-9297-44B10360ED5C}"/>
    <cellStyle name="Comma 17 5 3 2 2 2" xfId="5945" xr:uid="{3DD62401-3E57-4BAA-B14F-1FA5D020A292}"/>
    <cellStyle name="Comma 17 5 3 2 3" xfId="5946" xr:uid="{D8EBEE4D-1E14-4458-95A5-1DD289E225C5}"/>
    <cellStyle name="Comma 17 5 3 3" xfId="5947" xr:uid="{588747EE-1A60-41AE-92DD-0EA3B6956842}"/>
    <cellStyle name="Comma 17 5 3 3 2" xfId="5948" xr:uid="{23254FBB-6E3B-440D-B842-927A0454501B}"/>
    <cellStyle name="Comma 17 5 3 4" xfId="5949" xr:uid="{FF691959-5905-4308-BB0D-6695B293092C}"/>
    <cellStyle name="Comma 17 5 3 5" xfId="5950" xr:uid="{14C24E31-C381-4721-8D4B-1A826447074B}"/>
    <cellStyle name="Comma 17 5 4" xfId="5951" xr:uid="{35B82943-3A27-4A6B-BD60-68400B06F5C5}"/>
    <cellStyle name="Comma 17 5 4 2" xfId="5952" xr:uid="{8A8CE1E8-EDB8-4879-A50C-B00512AA1EFD}"/>
    <cellStyle name="Comma 17 5 4 2 2" xfId="5953" xr:uid="{2D359C67-4EF8-4E4F-BDE5-7305E0DF2481}"/>
    <cellStyle name="Comma 17 5 4 3" xfId="5954" xr:uid="{59999AB9-55A5-4DC9-AB19-F3B40B815242}"/>
    <cellStyle name="Comma 17 5 4 4" xfId="5955" xr:uid="{37ADE901-A304-49BB-A67E-05C6050FA259}"/>
    <cellStyle name="Comma 17 5 5" xfId="5956" xr:uid="{540A38C4-BE44-47BA-A669-C3315D0EDFC5}"/>
    <cellStyle name="Comma 17 5 5 2" xfId="5957" xr:uid="{F0B9A174-B9F1-4B49-AC46-BDD3D9A2D175}"/>
    <cellStyle name="Comma 17 5 6" xfId="5958" xr:uid="{86D3F6DB-F02F-4303-9F14-4E6AC5CC1E1C}"/>
    <cellStyle name="Comma 17 5 6 2" xfId="5959" xr:uid="{980BFA30-5409-49DD-A39F-C05D6270B177}"/>
    <cellStyle name="Comma 17 5 7" xfId="5960" xr:uid="{E5432B31-8E5C-4209-848B-63227FB68611}"/>
    <cellStyle name="Comma 17 6" xfId="5961" xr:uid="{0E73DA3F-8370-41FD-BE22-DBDC12324784}"/>
    <cellStyle name="Comma 17 6 2" xfId="5962" xr:uid="{412716D0-4F0A-4B1C-BEB7-1D256141CF18}"/>
    <cellStyle name="Comma 17 6 2 2" xfId="5963" xr:uid="{ABC17F52-11F2-4D93-A172-06B4CC836F22}"/>
    <cellStyle name="Comma 17 6 2 2 2" xfId="5964" xr:uid="{20640F8F-85F1-4076-A10B-5C1380279EB2}"/>
    <cellStyle name="Comma 17 6 2 2 2 2" xfId="5965" xr:uid="{BF05B1A4-EB57-4061-B21B-402F6F90A933}"/>
    <cellStyle name="Comma 17 6 2 2 2 2 2" xfId="5966" xr:uid="{788C1C07-6A6A-458F-80F9-E519D32BED90}"/>
    <cellStyle name="Comma 17 6 2 2 2 3" xfId="5967" xr:uid="{567A9EAF-98CF-40FB-8492-C02EF0FD72FA}"/>
    <cellStyle name="Comma 17 6 2 2 3" xfId="5968" xr:uid="{131AB365-46BA-4030-B178-9399F8C57062}"/>
    <cellStyle name="Comma 17 6 2 2 3 2" xfId="5969" xr:uid="{636A588C-EFB0-47C9-A51F-EB3CEDF3844D}"/>
    <cellStyle name="Comma 17 6 2 2 4" xfId="5970" xr:uid="{AB47BE30-72AA-4971-B0F2-1608E753980B}"/>
    <cellStyle name="Comma 17 6 2 2 5" xfId="5971" xr:uid="{AD2FB163-AA2B-4020-8CE9-74909416FF55}"/>
    <cellStyle name="Comma 17 6 2 3" xfId="5972" xr:uid="{8B95A6E1-8287-4C17-93B3-49A141EE26E3}"/>
    <cellStyle name="Comma 17 6 2 3 2" xfId="5973" xr:uid="{84A873D6-AFD2-4BC2-9936-99DCC14AA751}"/>
    <cellStyle name="Comma 17 6 2 3 2 2" xfId="5974" xr:uid="{A3756C31-3929-4C7A-8DDE-D02A334B645C}"/>
    <cellStyle name="Comma 17 6 2 3 3" xfId="5975" xr:uid="{2F78E0DD-23F3-4467-A135-A4E9F5113584}"/>
    <cellStyle name="Comma 17 6 2 4" xfId="5976" xr:uid="{D2DE6DD2-C04F-4A8C-97B6-0E7AD9466D66}"/>
    <cellStyle name="Comma 17 6 2 4 2" xfId="5977" xr:uid="{B54B77A4-CD7C-4A06-ACB7-A094B12B94C4}"/>
    <cellStyle name="Comma 17 6 2 5" xfId="5978" xr:uid="{9F04ED19-4FCE-4A13-BF4D-983F9BB7FCF5}"/>
    <cellStyle name="Comma 17 6 2 6" xfId="5979" xr:uid="{65D4396C-EA5F-437F-AC46-04DD550B9665}"/>
    <cellStyle name="Comma 17 6 3" xfId="5980" xr:uid="{DDEBA47E-3173-4F22-A22E-7B49AABE2240}"/>
    <cellStyle name="Comma 17 6 3 2" xfId="5981" xr:uid="{FB7CDE93-F94C-49EF-8D68-F13B7D766E1B}"/>
    <cellStyle name="Comma 17 6 3 2 2" xfId="5982" xr:uid="{8E211517-4862-4F8D-B432-9C58F0723131}"/>
    <cellStyle name="Comma 17 6 3 2 2 2" xfId="5983" xr:uid="{E13112E6-B4D2-40E4-8A00-89917A650D2F}"/>
    <cellStyle name="Comma 17 6 3 2 3" xfId="5984" xr:uid="{A5C07E7B-B5FF-4874-9240-A129AD259829}"/>
    <cellStyle name="Comma 17 6 3 3" xfId="5985" xr:uid="{F3BF3975-CEC0-4B8A-9EB1-53D5A78D18E2}"/>
    <cellStyle name="Comma 17 6 3 3 2" xfId="5986" xr:uid="{FD703A14-988F-420E-A1EA-BECED2C8F043}"/>
    <cellStyle name="Comma 17 6 3 4" xfId="5987" xr:uid="{5729D300-B4DE-4A6E-BA70-E010BB0C5A9E}"/>
    <cellStyle name="Comma 17 6 3 5" xfId="5988" xr:uid="{70FE4550-E55C-45DA-B522-776B7629BDD5}"/>
    <cellStyle name="Comma 17 6 4" xfId="5989" xr:uid="{57BCAC8C-E56C-491D-B499-1784424AA54D}"/>
    <cellStyle name="Comma 17 6 4 2" xfId="5990" xr:uid="{F0342298-9B48-4A02-BC62-24B9CFAF1D32}"/>
    <cellStyle name="Comma 17 6 4 2 2" xfId="5991" xr:uid="{8B45FB74-F6FB-4291-9482-FD2E1CC4A3AB}"/>
    <cellStyle name="Comma 17 6 4 3" xfId="5992" xr:uid="{CF60B01D-BCF4-4997-B8CD-C7213B5E7875}"/>
    <cellStyle name="Comma 17 6 4 4" xfId="5993" xr:uid="{D828A9F3-419C-4B78-881B-6F6D7DCB2738}"/>
    <cellStyle name="Comma 17 6 5" xfId="5994" xr:uid="{C957818C-35A7-4DEE-A8F5-138C46B0DB4B}"/>
    <cellStyle name="Comma 17 6 5 2" xfId="5995" xr:uid="{9232211A-3002-4009-A481-F21D340615D8}"/>
    <cellStyle name="Comma 17 6 6" xfId="5996" xr:uid="{56638B05-D358-44D4-BBA8-8EAAEB7E27FC}"/>
    <cellStyle name="Comma 17 6 6 2" xfId="5997" xr:uid="{0D47B8D2-6DC2-4E92-85BD-9C370043500A}"/>
    <cellStyle name="Comma 17 6 7" xfId="5998" xr:uid="{1AC2D3F2-B336-4170-A05D-65816098041C}"/>
    <cellStyle name="Comma 17 7" xfId="5999" xr:uid="{2D682E75-8EDA-4B0E-A86C-B2BB0F5BD829}"/>
    <cellStyle name="Comma 17 7 2" xfId="6000" xr:uid="{3C6C23E3-20F1-4915-B739-E99E852CBD83}"/>
    <cellStyle name="Comma 17 7 2 2" xfId="6001" xr:uid="{1ABBA95E-866C-4498-AEE3-9DA36FCF0A52}"/>
    <cellStyle name="Comma 17 7 2 2 2" xfId="6002" xr:uid="{E94E8E19-30E2-4EE5-BCC5-EA94E3F8381D}"/>
    <cellStyle name="Comma 17 7 2 2 2 2" xfId="6003" xr:uid="{8A705A8A-5ADC-4194-BBA5-8A8FDACCAB4A}"/>
    <cellStyle name="Comma 17 7 2 2 3" xfId="6004" xr:uid="{C9BC00F5-BCDE-4055-BE28-5EF720292F38}"/>
    <cellStyle name="Comma 17 7 2 3" xfId="6005" xr:uid="{C0119CC6-3D4E-4D0D-81CE-B6C7DCC9E635}"/>
    <cellStyle name="Comma 17 7 2 3 2" xfId="6006" xr:uid="{D84B1EE0-D2B1-4663-BAED-022BA66FADDA}"/>
    <cellStyle name="Comma 17 7 2 4" xfId="6007" xr:uid="{65A46801-C8D3-4D63-A50F-F7C87A6AB04F}"/>
    <cellStyle name="Comma 17 7 2 5" xfId="6008" xr:uid="{1BA2952F-E73E-40F1-8A22-7C5B03B44C60}"/>
    <cellStyle name="Comma 17 7 3" xfId="6009" xr:uid="{76EC8282-F939-4A8E-986D-6012DAE0BE69}"/>
    <cellStyle name="Comma 17 7 3 2" xfId="6010" xr:uid="{065C25DD-1583-4A0A-A938-F3642E5B0D80}"/>
    <cellStyle name="Comma 17 7 3 2 2" xfId="6011" xr:uid="{83289588-9DF8-419A-963D-BAB2038E190E}"/>
    <cellStyle name="Comma 17 7 3 3" xfId="6012" xr:uid="{99F26DDC-4548-490C-AE8F-F9CAEB0B8CBF}"/>
    <cellStyle name="Comma 17 7 4" xfId="6013" xr:uid="{FCB7D8E6-FA92-4627-9584-0E5EBCDA7DCA}"/>
    <cellStyle name="Comma 17 7 4 2" xfId="6014" xr:uid="{2A839159-C390-43C4-9381-330BFB6AF867}"/>
    <cellStyle name="Comma 17 7 5" xfId="6015" xr:uid="{A9EBEBCA-9053-4778-8D75-9960625DB3AB}"/>
    <cellStyle name="Comma 17 7 6" xfId="6016" xr:uid="{1D6F3C98-2C41-416E-A618-8E475298787C}"/>
    <cellStyle name="Comma 17 8" xfId="6017" xr:uid="{C0B16B29-D36B-4DBC-93CE-8424970A7C6C}"/>
    <cellStyle name="Comma 17 8 2" xfId="6018" xr:uid="{E933C910-7F67-4194-9A79-264D61EC44B7}"/>
    <cellStyle name="Comma 17 8 2 2" xfId="6019" xr:uid="{38D8400B-1BB2-49E4-9C62-44479743B403}"/>
    <cellStyle name="Comma 17 8 2 2 2" xfId="6020" xr:uid="{0CA9567B-FF73-4149-8202-40572F402C23}"/>
    <cellStyle name="Comma 17 8 2 3" xfId="6021" xr:uid="{0ADAB557-5AA7-4005-9E9D-AC5051E38AD6}"/>
    <cellStyle name="Comma 17 8 3" xfId="6022" xr:uid="{A68DAAA9-DB1B-4282-8B5D-BD46A4550478}"/>
    <cellStyle name="Comma 17 8 3 2" xfId="6023" xr:uid="{4786071D-51E0-4717-B309-7F8F32527FB3}"/>
    <cellStyle name="Comma 17 8 4" xfId="6024" xr:uid="{1B2CB185-A1CF-443A-97F9-69777845508A}"/>
    <cellStyle name="Comma 17 8 5" xfId="6025" xr:uid="{1129AC9E-F76C-4773-B5E7-57467E668237}"/>
    <cellStyle name="Comma 17 9" xfId="6026" xr:uid="{821BB4BE-5286-4962-9B67-674B35FF5004}"/>
    <cellStyle name="Comma 17 9 2" xfId="6027" xr:uid="{6A9D15DD-8D54-4A9D-9BC2-82A1F3A721B3}"/>
    <cellStyle name="Comma 17 9 2 2" xfId="6028" xr:uid="{86B732B2-3542-4837-A08A-A288AE9795A0}"/>
    <cellStyle name="Comma 17 9 2 2 2" xfId="6029" xr:uid="{3215A956-E215-4150-88D5-7D953FE3D8BB}"/>
    <cellStyle name="Comma 17 9 2 3" xfId="6030" xr:uid="{7BB80E40-3990-435C-845E-3E60BBFECA0C}"/>
    <cellStyle name="Comma 17 9 3" xfId="6031" xr:uid="{7AFEAB31-9F3D-4ABF-B45F-AA4725ABE572}"/>
    <cellStyle name="Comma 17 9 3 2" xfId="6032" xr:uid="{80B6B296-0323-41B6-AC6D-0F970D56042E}"/>
    <cellStyle name="Comma 17 9 4" xfId="6033" xr:uid="{482AB307-4AEE-4AAF-9A12-5450F059E41F}"/>
    <cellStyle name="Comma 17 9 5" xfId="6034" xr:uid="{421E054F-80DD-4E4D-AD95-D0690FE1515D}"/>
    <cellStyle name="Comma 170" xfId="6035" xr:uid="{AAB738DC-FCB4-4E9A-9568-032EA834F74C}"/>
    <cellStyle name="Comma 171" xfId="6036" xr:uid="{F103502F-038F-48AC-A408-EEF0C9F3D884}"/>
    <cellStyle name="Comma 172" xfId="6037" xr:uid="{8AB0008E-3693-4CF6-98EA-0EE7DDCB25D1}"/>
    <cellStyle name="Comma 173" xfId="6038" xr:uid="{EB37783B-DCEE-480B-B06E-3F5D8E57AB33}"/>
    <cellStyle name="Comma 174" xfId="6039" xr:uid="{35415D06-B4F0-493A-92DD-3583B264CB54}"/>
    <cellStyle name="Comma 175" xfId="6040" xr:uid="{0E09D0C6-4596-4D87-AB4A-51E1F009AC0C}"/>
    <cellStyle name="Comma 176" xfId="6041" xr:uid="{B40E1A9F-6ABC-4D96-851E-7EDE43A34FE8}"/>
    <cellStyle name="Comma 177" xfId="6042" xr:uid="{E9738C34-E2A2-4847-A306-1CC26E35137F}"/>
    <cellStyle name="Comma 178" xfId="6043" xr:uid="{F51A17A2-F2B8-4690-8BAC-C83148C1A578}"/>
    <cellStyle name="Comma 179" xfId="6044" xr:uid="{3D8FA88E-7037-4418-A795-E72727D8C575}"/>
    <cellStyle name="Comma 18" xfId="559" xr:uid="{54268728-61D9-47AA-B447-E38C8278E1DA}"/>
    <cellStyle name="Comma 18 10" xfId="6045" xr:uid="{3EE8F0B4-A7F7-4081-8B43-2398EF2919BE}"/>
    <cellStyle name="Comma 18 10 2" xfId="6046" xr:uid="{32FA46F0-A335-4E7A-B3E8-D47F09426F62}"/>
    <cellStyle name="Comma 18 10 2 2" xfId="6047" xr:uid="{7E03F243-1032-4121-8442-BDDF3A002B91}"/>
    <cellStyle name="Comma 18 10 3" xfId="6048" xr:uid="{9F0D5624-9470-49AD-B3AB-FDB9D751B8FA}"/>
    <cellStyle name="Comma 18 10 4" xfId="6049" xr:uid="{B842705E-DD97-44F4-B416-9FAFC9B7E125}"/>
    <cellStyle name="Comma 18 11" xfId="6050" xr:uid="{94522AF7-C7DB-4842-A27C-04691599D02F}"/>
    <cellStyle name="Comma 18 11 2" xfId="6051" xr:uid="{A2244F44-C7AB-4C1F-8468-628B9C273498}"/>
    <cellStyle name="Comma 18 12" xfId="6052" xr:uid="{DE0DBB03-60DA-4654-83BC-0BF66EE7224B}"/>
    <cellStyle name="Comma 18 13" xfId="6053" xr:uid="{3C1D2F0B-7AFC-4E03-B206-E8703B4D5570}"/>
    <cellStyle name="Comma 18 13 2" xfId="6054" xr:uid="{F82AD36A-FEF0-4A41-98CF-E347B5CDEB8A}"/>
    <cellStyle name="Comma 18 14" xfId="6055" xr:uid="{31EF4AAC-2C20-4AFB-B7F2-6B575C2131E6}"/>
    <cellStyle name="Comma 18 2" xfId="6056" xr:uid="{F3624888-8D13-4671-87F3-1FDBA5BC8246}"/>
    <cellStyle name="Comma 18 2 10" xfId="6057" xr:uid="{3BF669E7-CF8B-4FEF-B6AC-AF9F13B5FFFD}"/>
    <cellStyle name="Comma 18 2 10 2" xfId="6058" xr:uid="{19C62091-B05E-401E-8078-D6469A123EA2}"/>
    <cellStyle name="Comma 18 2 11" xfId="6059" xr:uid="{8AC57F73-C6E0-4D6E-B2FC-0AA0340494C7}"/>
    <cellStyle name="Comma 18 2 2" xfId="6060" xr:uid="{04B796F7-058A-4CB5-ADAE-7136C435654B}"/>
    <cellStyle name="Comma 18 2 2 10" xfId="6061" xr:uid="{9C82F3AB-3435-4E5E-9D11-186250D131DA}"/>
    <cellStyle name="Comma 18 2 2 2" xfId="6062" xr:uid="{66DDBC2F-7472-4EA0-B37A-5D2E9D536D36}"/>
    <cellStyle name="Comma 18 2 2 2 2" xfId="6063" xr:uid="{8E6030F4-FCE1-451A-92B5-79801B1F145A}"/>
    <cellStyle name="Comma 18 2 2 2 2 2" xfId="6064" xr:uid="{0FAE742A-A4EA-42D9-B13D-9D6F59783BEC}"/>
    <cellStyle name="Comma 18 2 2 2 2 2 2" xfId="6065" xr:uid="{6337ADD6-0C3C-492E-A1B5-91ABC0384E55}"/>
    <cellStyle name="Comma 18 2 2 2 2 2 2 2" xfId="6066" xr:uid="{D963BB1D-496A-437D-A580-44F05A7187A9}"/>
    <cellStyle name="Comma 18 2 2 2 2 2 2 2 2" xfId="6067" xr:uid="{73437F46-B042-4D0B-A7E5-CBD4B67DF7A1}"/>
    <cellStyle name="Comma 18 2 2 2 2 2 2 3" xfId="6068" xr:uid="{A958D3D3-342D-4074-8A93-184C494673FF}"/>
    <cellStyle name="Comma 18 2 2 2 2 2 3" xfId="6069" xr:uid="{AD09E642-D296-44CA-A35F-51C173765A80}"/>
    <cellStyle name="Comma 18 2 2 2 2 2 3 2" xfId="6070" xr:uid="{6031513D-0597-4A01-BB17-F660672C038E}"/>
    <cellStyle name="Comma 18 2 2 2 2 2 4" xfId="6071" xr:uid="{0C50B07B-6835-4E70-B218-3326D1A25DCA}"/>
    <cellStyle name="Comma 18 2 2 2 2 2 5" xfId="6072" xr:uid="{B6A7ED9F-A34F-4FEE-A9D7-21DF5AD92270}"/>
    <cellStyle name="Comma 18 2 2 2 2 3" xfId="6073" xr:uid="{C3FF3CB2-6F99-46AE-B9CD-98AF61BEC8E2}"/>
    <cellStyle name="Comma 18 2 2 2 2 3 2" xfId="6074" xr:uid="{D269738B-8CA3-46D8-919F-AE5E21B85359}"/>
    <cellStyle name="Comma 18 2 2 2 2 3 2 2" xfId="6075" xr:uid="{26636B5A-C2F6-49E2-920A-3D3BA9B61222}"/>
    <cellStyle name="Comma 18 2 2 2 2 3 3" xfId="6076" xr:uid="{94FC7692-98FE-48F1-A8DB-1B14479E9E59}"/>
    <cellStyle name="Comma 18 2 2 2 2 4" xfId="6077" xr:uid="{6CCC1776-F80F-4701-8546-8D5F04A75D35}"/>
    <cellStyle name="Comma 18 2 2 2 2 4 2" xfId="6078" xr:uid="{AE35CE7C-8B3C-4509-BFED-673D78D4B3C7}"/>
    <cellStyle name="Comma 18 2 2 2 2 5" xfId="6079" xr:uid="{E178F7D9-8962-463C-8816-A31A7BC94421}"/>
    <cellStyle name="Comma 18 2 2 2 2 6" xfId="6080" xr:uid="{0994A0FC-25A9-419A-A504-8B743FC74701}"/>
    <cellStyle name="Comma 18 2 2 2 3" xfId="6081" xr:uid="{99B8F6FD-C6F6-44DC-B122-8A4C62518A15}"/>
    <cellStyle name="Comma 18 2 2 2 3 2" xfId="6082" xr:uid="{752E9A74-C2C6-4809-9295-AF5F1F69EE18}"/>
    <cellStyle name="Comma 18 2 2 2 3 2 2" xfId="6083" xr:uid="{AB92DF2F-A0B7-41AD-AA68-50F7F980DC5A}"/>
    <cellStyle name="Comma 18 2 2 2 3 2 2 2" xfId="6084" xr:uid="{F96A3E9C-8E6B-4A54-B443-921FD02904F0}"/>
    <cellStyle name="Comma 18 2 2 2 3 2 3" xfId="6085" xr:uid="{3B5A5619-744C-4A4B-A19D-8BC59AE719E1}"/>
    <cellStyle name="Comma 18 2 2 2 3 3" xfId="6086" xr:uid="{F4B3E822-7AA9-48BE-9125-CE6CEC3CE659}"/>
    <cellStyle name="Comma 18 2 2 2 3 3 2" xfId="6087" xr:uid="{99852639-A0BD-4491-826E-F0DB7AFC20D0}"/>
    <cellStyle name="Comma 18 2 2 2 3 4" xfId="6088" xr:uid="{B64D53F6-C9B8-41E6-B471-AA7C19B4136D}"/>
    <cellStyle name="Comma 18 2 2 2 3 5" xfId="6089" xr:uid="{C411EED5-5073-4F6A-AEC8-956195F46A56}"/>
    <cellStyle name="Comma 18 2 2 2 4" xfId="6090" xr:uid="{DD1617F1-B937-43D0-AB61-AFB55FC35108}"/>
    <cellStyle name="Comma 18 2 2 2 4 2" xfId="6091" xr:uid="{216A7D54-6F9E-467A-A712-C6B59D2BB101}"/>
    <cellStyle name="Comma 18 2 2 2 4 2 2" xfId="6092" xr:uid="{D8F4F436-0BD3-4DE0-B022-27F786FC660A}"/>
    <cellStyle name="Comma 18 2 2 2 4 3" xfId="6093" xr:uid="{5F6DC802-0CE6-43B2-9CE9-62FCF8DBC6D1}"/>
    <cellStyle name="Comma 18 2 2 2 4 4" xfId="6094" xr:uid="{230BDC4B-83BB-45EA-ABF0-DFE519696ED1}"/>
    <cellStyle name="Comma 18 2 2 2 5" xfId="6095" xr:uid="{6410D451-DAD9-4C75-A666-897455EBDA34}"/>
    <cellStyle name="Comma 18 2 2 2 5 2" xfId="6096" xr:uid="{78CE5BD2-8AE1-4619-887C-6A22FE0932B5}"/>
    <cellStyle name="Comma 18 2 2 2 6" xfId="6097" xr:uid="{A77EFD55-9528-4A17-9F4B-96EC1B37887A}"/>
    <cellStyle name="Comma 18 2 2 2 6 2" xfId="6098" xr:uid="{8A052C3A-BC6A-425A-A691-53F634074CEF}"/>
    <cellStyle name="Comma 18 2 2 2 7" xfId="6099" xr:uid="{31954B15-4CC6-4EF0-BC2E-709AF6D11748}"/>
    <cellStyle name="Comma 18 2 2 3" xfId="6100" xr:uid="{D3A1DF8D-BF00-4B05-9051-8417A5CB7DC3}"/>
    <cellStyle name="Comma 18 2 2 3 2" xfId="6101" xr:uid="{B2977D83-A40B-43A7-AE50-5C6114397C01}"/>
    <cellStyle name="Comma 18 2 2 3 2 2" xfId="6102" xr:uid="{EAB23995-1814-4A73-A4FA-4F7D43CF91BA}"/>
    <cellStyle name="Comma 18 2 2 3 2 2 2" xfId="6103" xr:uid="{95F004BA-6BF1-4EDB-9431-AC2A2EA72208}"/>
    <cellStyle name="Comma 18 2 2 3 2 2 2 2" xfId="6104" xr:uid="{4F40A9FB-45EA-4BE3-965E-24B221D28858}"/>
    <cellStyle name="Comma 18 2 2 3 2 2 2 2 2" xfId="6105" xr:uid="{02E8465A-6E3C-49A5-971A-87C93D3DFD9C}"/>
    <cellStyle name="Comma 18 2 2 3 2 2 2 3" xfId="6106" xr:uid="{2D84F02A-6688-4C1C-BC1D-3782F3961AAD}"/>
    <cellStyle name="Comma 18 2 2 3 2 2 3" xfId="6107" xr:uid="{4E1FDC0A-A6CA-4481-9C92-2196798F367E}"/>
    <cellStyle name="Comma 18 2 2 3 2 2 3 2" xfId="6108" xr:uid="{D2C9E098-73FE-4E59-A989-7564A3E78A91}"/>
    <cellStyle name="Comma 18 2 2 3 2 2 4" xfId="6109" xr:uid="{C5629984-32E8-430B-864F-2415D5DD9F84}"/>
    <cellStyle name="Comma 18 2 2 3 2 2 5" xfId="6110" xr:uid="{628C08E9-F7E7-4080-99EB-F41C5C0CACEE}"/>
    <cellStyle name="Comma 18 2 2 3 2 3" xfId="6111" xr:uid="{A4C1C5EC-5CC4-48BB-9B25-D55CAB75D61E}"/>
    <cellStyle name="Comma 18 2 2 3 2 3 2" xfId="6112" xr:uid="{E0A2CE5D-9585-4184-8DB2-B6CF4CFD13D4}"/>
    <cellStyle name="Comma 18 2 2 3 2 3 2 2" xfId="6113" xr:uid="{F1ECB7EE-2278-4C26-853C-6A05B34A3C91}"/>
    <cellStyle name="Comma 18 2 2 3 2 3 3" xfId="6114" xr:uid="{DD6127DE-4E3C-4874-B3A1-064C7E496746}"/>
    <cellStyle name="Comma 18 2 2 3 2 4" xfId="6115" xr:uid="{F175287E-F4F6-421C-A688-BAE59C492F0B}"/>
    <cellStyle name="Comma 18 2 2 3 2 4 2" xfId="6116" xr:uid="{3F5E161B-98A6-428D-BD5B-67A32CE637FB}"/>
    <cellStyle name="Comma 18 2 2 3 2 5" xfId="6117" xr:uid="{434CC5B2-B9CE-4416-87E0-662438BCD88B}"/>
    <cellStyle name="Comma 18 2 2 3 2 6" xfId="6118" xr:uid="{21F77993-11C5-441E-A4D9-869B52262013}"/>
    <cellStyle name="Comma 18 2 2 3 3" xfId="6119" xr:uid="{0A2850CD-C3D5-4850-9B45-AD268B6BB94D}"/>
    <cellStyle name="Comma 18 2 2 3 3 2" xfId="6120" xr:uid="{07779C7D-B939-4C46-8123-0587FBD58F53}"/>
    <cellStyle name="Comma 18 2 2 3 3 2 2" xfId="6121" xr:uid="{23AFC3DF-96F0-420D-8A8F-9456393C90D9}"/>
    <cellStyle name="Comma 18 2 2 3 3 2 2 2" xfId="6122" xr:uid="{FF9843A8-E43E-4C99-933E-5450C756424D}"/>
    <cellStyle name="Comma 18 2 2 3 3 2 3" xfId="6123" xr:uid="{76790AC1-A5A9-4858-A661-D30402EC8EA3}"/>
    <cellStyle name="Comma 18 2 2 3 3 3" xfId="6124" xr:uid="{34559DF5-20EE-4B95-9F94-50B124720963}"/>
    <cellStyle name="Comma 18 2 2 3 3 3 2" xfId="6125" xr:uid="{E4DDBE0B-470A-482B-9D6C-ADF1ED8C1F6D}"/>
    <cellStyle name="Comma 18 2 2 3 3 4" xfId="6126" xr:uid="{E169D086-4019-46AD-A677-A7E12107A5AE}"/>
    <cellStyle name="Comma 18 2 2 3 3 5" xfId="6127" xr:uid="{376F2EFF-3435-4883-9153-0DD03CED750B}"/>
    <cellStyle name="Comma 18 2 2 3 4" xfId="6128" xr:uid="{8141BCC7-72A0-484A-B555-55C2DBDFD19D}"/>
    <cellStyle name="Comma 18 2 2 3 4 2" xfId="6129" xr:uid="{DC15F750-ACD3-45C6-84D0-676695772A34}"/>
    <cellStyle name="Comma 18 2 2 3 4 2 2" xfId="6130" xr:uid="{6F75AC11-3A83-46FF-991F-F08FE643B3CC}"/>
    <cellStyle name="Comma 18 2 2 3 4 3" xfId="6131" xr:uid="{D5164B44-79FF-4DA2-BB10-565C61FCFDA1}"/>
    <cellStyle name="Comma 18 2 2 3 4 4" xfId="6132" xr:uid="{1A648138-143D-46BE-83F4-2E5252166249}"/>
    <cellStyle name="Comma 18 2 2 3 5" xfId="6133" xr:uid="{A18FE710-FEFA-4A74-A6A2-E5A98B191079}"/>
    <cellStyle name="Comma 18 2 2 3 5 2" xfId="6134" xr:uid="{AAEC70B9-E0AB-4E39-9D6F-40FADDEDA5D0}"/>
    <cellStyle name="Comma 18 2 2 3 6" xfId="6135" xr:uid="{52EDA275-088E-44A1-B1FF-9A5B0850F3BE}"/>
    <cellStyle name="Comma 18 2 2 3 6 2" xfId="6136" xr:uid="{9E748852-5678-41A4-8005-BEA041FE47B2}"/>
    <cellStyle name="Comma 18 2 2 3 7" xfId="6137" xr:uid="{14360E57-0473-4C71-84CD-C00811234C5B}"/>
    <cellStyle name="Comma 18 2 2 4" xfId="6138" xr:uid="{255FEF41-4238-4189-B5D9-82B5653A0D51}"/>
    <cellStyle name="Comma 18 2 2 4 2" xfId="6139" xr:uid="{97F9CDB7-CB37-4E8F-9544-B3664FF324C3}"/>
    <cellStyle name="Comma 18 2 2 4 2 2" xfId="6140" xr:uid="{4AD749FB-6DEF-4EA9-A902-D6B3EB10C2AA}"/>
    <cellStyle name="Comma 18 2 2 4 2 2 2" xfId="6141" xr:uid="{C50ED798-CA9E-486D-96AC-83F8F5C9BFD8}"/>
    <cellStyle name="Comma 18 2 2 4 2 2 2 2" xfId="6142" xr:uid="{0E6F8BE3-70FA-45CA-8F06-7FA6D1BC7160}"/>
    <cellStyle name="Comma 18 2 2 4 2 2 3" xfId="6143" xr:uid="{EF95ABE9-4745-4827-8CE2-22BF1500F200}"/>
    <cellStyle name="Comma 18 2 2 4 2 3" xfId="6144" xr:uid="{9EB66F39-DFF1-4AC9-82D3-794965BCB2A0}"/>
    <cellStyle name="Comma 18 2 2 4 2 3 2" xfId="6145" xr:uid="{A322185D-E182-4944-9B0A-CCA90A02A648}"/>
    <cellStyle name="Comma 18 2 2 4 2 4" xfId="6146" xr:uid="{60742F26-0D9A-41A7-B504-2FF8039DC679}"/>
    <cellStyle name="Comma 18 2 2 4 2 5" xfId="6147" xr:uid="{8222620D-D5CB-4155-9725-84B647D14A73}"/>
    <cellStyle name="Comma 18 2 2 4 3" xfId="6148" xr:uid="{737CF2D1-638A-442A-BB94-1ABB5569EABC}"/>
    <cellStyle name="Comma 18 2 2 4 3 2" xfId="6149" xr:uid="{9542CFE0-D2BF-47E2-A43E-67358AD13552}"/>
    <cellStyle name="Comma 18 2 2 4 3 2 2" xfId="6150" xr:uid="{1959BC97-765B-42D8-9D9D-940F133373DC}"/>
    <cellStyle name="Comma 18 2 2 4 3 3" xfId="6151" xr:uid="{91CAF02D-B2EA-4133-8F48-CED549D89CF8}"/>
    <cellStyle name="Comma 18 2 2 4 4" xfId="6152" xr:uid="{2457B0CB-4492-4785-8DCA-D3F135D9E315}"/>
    <cellStyle name="Comma 18 2 2 4 4 2" xfId="6153" xr:uid="{FCFD6896-71CD-4181-BCA5-95AFC1CBA368}"/>
    <cellStyle name="Comma 18 2 2 4 5" xfId="6154" xr:uid="{2217369E-E3E9-48AE-9916-79165D7154B1}"/>
    <cellStyle name="Comma 18 2 2 4 6" xfId="6155" xr:uid="{EDBC53EE-5D06-40EF-B680-4277D9ACE162}"/>
    <cellStyle name="Comma 18 2 2 5" xfId="6156" xr:uid="{09D24621-12B8-47B3-A783-3FAAB3D4023D}"/>
    <cellStyle name="Comma 18 2 2 5 2" xfId="6157" xr:uid="{F0BA8CB9-D2C9-4CD6-96DC-C1EBF432275F}"/>
    <cellStyle name="Comma 18 2 2 5 2 2" xfId="6158" xr:uid="{16BEC830-18A2-4594-B847-74635A00E316}"/>
    <cellStyle name="Comma 18 2 2 5 2 2 2" xfId="6159" xr:uid="{DB67718A-882F-470F-B9D7-D384BE671D02}"/>
    <cellStyle name="Comma 18 2 2 5 2 3" xfId="6160" xr:uid="{BB4D25CB-880F-4475-BDE4-62A02B7B1161}"/>
    <cellStyle name="Comma 18 2 2 5 3" xfId="6161" xr:uid="{66FE823B-11EF-481D-85B7-FB574EBB9953}"/>
    <cellStyle name="Comma 18 2 2 5 3 2" xfId="6162" xr:uid="{3F71056B-1415-428B-BA26-99475B237B79}"/>
    <cellStyle name="Comma 18 2 2 5 4" xfId="6163" xr:uid="{779D968F-7AC0-4CAD-B9B7-2AF2D28248ED}"/>
    <cellStyle name="Comma 18 2 2 5 5" xfId="6164" xr:uid="{041096CD-EC7C-4698-A863-1E5D268A4253}"/>
    <cellStyle name="Comma 18 2 2 6" xfId="6165" xr:uid="{51E05F1D-C959-460C-8998-16424EEFAB99}"/>
    <cellStyle name="Comma 18 2 2 6 2" xfId="6166" xr:uid="{EBF2B71D-C43F-4A19-ADBB-08D136B592F4}"/>
    <cellStyle name="Comma 18 2 2 6 2 2" xfId="6167" xr:uid="{D8F02F10-B213-4C23-8A2D-1885569B680D}"/>
    <cellStyle name="Comma 18 2 2 6 2 2 2" xfId="6168" xr:uid="{DDBB8056-537E-401A-86D0-42EC29209C70}"/>
    <cellStyle name="Comma 18 2 2 6 2 3" xfId="6169" xr:uid="{2D77C7F5-CD10-4ED0-96A7-7BA34EE13B95}"/>
    <cellStyle name="Comma 18 2 2 6 3" xfId="6170" xr:uid="{3F4106D3-AD0C-4458-8994-395ADAC652A5}"/>
    <cellStyle name="Comma 18 2 2 6 3 2" xfId="6171" xr:uid="{D570E043-28DC-4686-97A9-061594D225A9}"/>
    <cellStyle name="Comma 18 2 2 6 4" xfId="6172" xr:uid="{90630C58-0362-43D4-9C97-066526A06990}"/>
    <cellStyle name="Comma 18 2 2 6 5" xfId="6173" xr:uid="{23044240-911F-498C-A6B8-746DF8757212}"/>
    <cellStyle name="Comma 18 2 2 7" xfId="6174" xr:uid="{E5E9E3B1-EE32-4ACD-8857-B660A8E807AC}"/>
    <cellStyle name="Comma 18 2 2 7 2" xfId="6175" xr:uid="{434C5AA4-B57B-45AF-B37D-6233BA3DACF7}"/>
    <cellStyle name="Comma 18 2 2 7 2 2" xfId="6176" xr:uid="{5C81C430-1351-4C3D-B4BF-A7A3D904A5E4}"/>
    <cellStyle name="Comma 18 2 2 7 3" xfId="6177" xr:uid="{99666D7E-90AB-4A65-929E-660E2FB2560E}"/>
    <cellStyle name="Comma 18 2 2 7 4" xfId="6178" xr:uid="{960218E0-0F29-4B29-8EE5-0E29558D1120}"/>
    <cellStyle name="Comma 18 2 2 8" xfId="6179" xr:uid="{065B61E8-7368-4967-8F8B-C3B62FFD29B5}"/>
    <cellStyle name="Comma 18 2 2 8 2" xfId="6180" xr:uid="{AD1E6FAA-AEDF-4560-967D-9D6966CF3C42}"/>
    <cellStyle name="Comma 18 2 2 9" xfId="6181" xr:uid="{8CF2292A-A886-4F6F-9065-C6A58F834582}"/>
    <cellStyle name="Comma 18 2 2 9 2" xfId="6182" xr:uid="{98028377-7F42-4261-BDAD-521686AB0849}"/>
    <cellStyle name="Comma 18 2 3" xfId="6183" xr:uid="{1104B5E5-8CED-44F7-8002-BA4F5C21BAA8}"/>
    <cellStyle name="Comma 18 2 3 2" xfId="6184" xr:uid="{8D4B39E0-3A24-44C4-B839-6D2A2AD1AF83}"/>
    <cellStyle name="Comma 18 2 3 2 2" xfId="6185" xr:uid="{0A9BB1CD-D659-472B-A3A1-E7A57A39C6FB}"/>
    <cellStyle name="Comma 18 2 3 2 2 2" xfId="6186" xr:uid="{4CAC9C22-D856-4C0F-A2A7-F1F1A6DA1596}"/>
    <cellStyle name="Comma 18 2 3 2 2 2 2" xfId="6187" xr:uid="{7A978D91-2C0D-4A3B-B054-B50A07A107C4}"/>
    <cellStyle name="Comma 18 2 3 2 2 2 2 2" xfId="6188" xr:uid="{58455D9F-1ECB-4799-A5EF-05DC59FA4C59}"/>
    <cellStyle name="Comma 18 2 3 2 2 2 3" xfId="6189" xr:uid="{D1F29D00-F998-435B-BE70-C755D4D8E897}"/>
    <cellStyle name="Comma 18 2 3 2 2 3" xfId="6190" xr:uid="{A02446AA-FA85-4188-86DA-BF50ED525DA3}"/>
    <cellStyle name="Comma 18 2 3 2 2 3 2" xfId="6191" xr:uid="{84A45FAF-90B3-4BF9-993B-7B3611569B99}"/>
    <cellStyle name="Comma 18 2 3 2 2 4" xfId="6192" xr:uid="{A14BB0DF-5E3B-4C22-9E77-3541B326FFF7}"/>
    <cellStyle name="Comma 18 2 3 2 2 5" xfId="6193" xr:uid="{54A4926D-D302-443B-A3F5-80A4B3AEA6AF}"/>
    <cellStyle name="Comma 18 2 3 2 3" xfId="6194" xr:uid="{5C7130CE-B8B4-420D-B859-A85723929847}"/>
    <cellStyle name="Comma 18 2 3 2 3 2" xfId="6195" xr:uid="{75C45373-A789-447F-B1CD-E8A854127200}"/>
    <cellStyle name="Comma 18 2 3 2 3 2 2" xfId="6196" xr:uid="{0F0508D1-C8DF-4C0E-B59C-8F9EDE42C82C}"/>
    <cellStyle name="Comma 18 2 3 2 3 3" xfId="6197" xr:uid="{E3EC9401-1B8F-4939-85D9-46B4829675CC}"/>
    <cellStyle name="Comma 18 2 3 2 4" xfId="6198" xr:uid="{450741B5-971A-462C-86F1-615DDB06996F}"/>
    <cellStyle name="Comma 18 2 3 2 4 2" xfId="6199" xr:uid="{552954DC-BAC8-4552-8FE3-CC0AEF609C24}"/>
    <cellStyle name="Comma 18 2 3 2 5" xfId="6200" xr:uid="{CE33DD4E-AFA1-4C3E-AB85-32B641C5B8E8}"/>
    <cellStyle name="Comma 18 2 3 2 6" xfId="6201" xr:uid="{F55808DE-3681-413D-8CC2-AADC14490E2B}"/>
    <cellStyle name="Comma 18 2 3 3" xfId="6202" xr:uid="{D003A157-4229-4293-BB4A-D4B3E7DDA1B8}"/>
    <cellStyle name="Comma 18 2 3 3 2" xfId="6203" xr:uid="{496AEE74-1E36-4925-9BEE-B38EC8FECF49}"/>
    <cellStyle name="Comma 18 2 3 3 2 2" xfId="6204" xr:uid="{D7F22BCD-F462-42C2-AA61-A6A6BB076294}"/>
    <cellStyle name="Comma 18 2 3 3 2 2 2" xfId="6205" xr:uid="{5CFBAFC6-0D57-45F8-83B4-41413C640275}"/>
    <cellStyle name="Comma 18 2 3 3 2 3" xfId="6206" xr:uid="{2626E97E-3F25-43DC-9A6B-A8890A5D0A5E}"/>
    <cellStyle name="Comma 18 2 3 3 3" xfId="6207" xr:uid="{74660D47-D850-4FB7-9D88-4BA0380A12A2}"/>
    <cellStyle name="Comma 18 2 3 3 3 2" xfId="6208" xr:uid="{2AF9366F-F664-497C-86B7-5E7BEE59D8BE}"/>
    <cellStyle name="Comma 18 2 3 3 4" xfId="6209" xr:uid="{A68530DF-A733-4E38-A599-45559446F611}"/>
    <cellStyle name="Comma 18 2 3 3 5" xfId="6210" xr:uid="{EE3E7015-3D4E-47C4-B94B-1E7C3231CCB9}"/>
    <cellStyle name="Comma 18 2 3 4" xfId="6211" xr:uid="{0CC0ED5C-5C6B-4EF1-8356-49B8A8166E46}"/>
    <cellStyle name="Comma 18 2 3 4 2" xfId="6212" xr:uid="{C4CCD677-EEA0-45DA-A731-E83536D8DEEF}"/>
    <cellStyle name="Comma 18 2 3 4 2 2" xfId="6213" xr:uid="{846C3A01-F2CA-411D-A4EA-749DB1D280FF}"/>
    <cellStyle name="Comma 18 2 3 4 3" xfId="6214" xr:uid="{6E6CF1ED-5ABD-4F6E-8121-1AF80B04B3C8}"/>
    <cellStyle name="Comma 18 2 3 4 4" xfId="6215" xr:uid="{5A63D7A6-EB49-4960-BE4D-618006EF2AF7}"/>
    <cellStyle name="Comma 18 2 3 5" xfId="6216" xr:uid="{AF2CB858-CB69-45D4-95DE-0897E668CB33}"/>
    <cellStyle name="Comma 18 2 3 5 2" xfId="6217" xr:uid="{5836B42B-9977-459B-9B31-1227695D38DC}"/>
    <cellStyle name="Comma 18 2 3 6" xfId="6218" xr:uid="{D6AB3F43-C945-4518-AD78-AD17F615F2BB}"/>
    <cellStyle name="Comma 18 2 3 6 2" xfId="6219" xr:uid="{4C704C8C-A847-445C-B142-E2F54FD54357}"/>
    <cellStyle name="Comma 18 2 3 7" xfId="6220" xr:uid="{412E4856-5C9C-42C1-A0F3-C880E6417234}"/>
    <cellStyle name="Comma 18 2 4" xfId="6221" xr:uid="{DC786096-174F-4521-BB00-EE5D9E11E4D2}"/>
    <cellStyle name="Comma 18 2 4 2" xfId="6222" xr:uid="{38660D66-D5CA-47B1-B877-B693B3D04278}"/>
    <cellStyle name="Comma 18 2 4 2 2" xfId="6223" xr:uid="{44891DD6-DF6B-4E23-9213-90E1C07913A8}"/>
    <cellStyle name="Comma 18 2 4 2 2 2" xfId="6224" xr:uid="{325F72BA-5A54-4C6A-92E4-2B46757CF628}"/>
    <cellStyle name="Comma 18 2 4 2 2 2 2" xfId="6225" xr:uid="{94942D2E-E3BD-4342-B8AC-1DAFDF3D093B}"/>
    <cellStyle name="Comma 18 2 4 2 2 2 2 2" xfId="6226" xr:uid="{BE80717C-BB54-46C3-A4C2-CA79B057A744}"/>
    <cellStyle name="Comma 18 2 4 2 2 2 3" xfId="6227" xr:uid="{7713614A-34A5-4987-81A1-AE2B07026AA8}"/>
    <cellStyle name="Comma 18 2 4 2 2 3" xfId="6228" xr:uid="{6D8F949B-4245-4CAF-AF16-83DF58C232CF}"/>
    <cellStyle name="Comma 18 2 4 2 2 3 2" xfId="6229" xr:uid="{DAEC8196-FE4B-4074-9789-CB6F91DFA940}"/>
    <cellStyle name="Comma 18 2 4 2 2 4" xfId="6230" xr:uid="{74C17D55-E40D-4890-98CE-C441425CEADF}"/>
    <cellStyle name="Comma 18 2 4 2 2 5" xfId="6231" xr:uid="{C46AD733-558F-48B6-947D-2E474BE8D922}"/>
    <cellStyle name="Comma 18 2 4 2 3" xfId="6232" xr:uid="{50ECFDDE-5F99-46FD-8F30-F3F51CA88698}"/>
    <cellStyle name="Comma 18 2 4 2 3 2" xfId="6233" xr:uid="{C746D4AF-7D99-4179-97DF-8055B178B560}"/>
    <cellStyle name="Comma 18 2 4 2 3 2 2" xfId="6234" xr:uid="{A4B43A68-2059-45EF-B6DA-1012654CD371}"/>
    <cellStyle name="Comma 18 2 4 2 3 3" xfId="6235" xr:uid="{E4C37B79-70F2-4B01-ABD0-A75286D8186A}"/>
    <cellStyle name="Comma 18 2 4 2 4" xfId="6236" xr:uid="{F82F7C40-7E3F-4705-AE07-40E341DA2C28}"/>
    <cellStyle name="Comma 18 2 4 2 4 2" xfId="6237" xr:uid="{070377EA-CCDC-429E-A07B-A67C8BFD09E5}"/>
    <cellStyle name="Comma 18 2 4 2 5" xfId="6238" xr:uid="{D0BBB1DA-ABAF-4D49-BD9F-D60DC41CDAA8}"/>
    <cellStyle name="Comma 18 2 4 2 6" xfId="6239" xr:uid="{B77A4F99-E961-42A1-809F-122A0037BEB9}"/>
    <cellStyle name="Comma 18 2 4 3" xfId="6240" xr:uid="{F7C6214A-13C1-4ED9-8D5C-0C31EE267F97}"/>
    <cellStyle name="Comma 18 2 4 3 2" xfId="6241" xr:uid="{F93C0898-61CF-4102-84EF-BD965C44B953}"/>
    <cellStyle name="Comma 18 2 4 3 2 2" xfId="6242" xr:uid="{2BD89A8F-D203-4C6B-B3A5-07AA620DEF8A}"/>
    <cellStyle name="Comma 18 2 4 3 2 2 2" xfId="6243" xr:uid="{06A44A64-513E-48B6-8147-EB2508C2134F}"/>
    <cellStyle name="Comma 18 2 4 3 2 3" xfId="6244" xr:uid="{AFD3929F-8C84-4D10-944B-2A0F0F4AF462}"/>
    <cellStyle name="Comma 18 2 4 3 3" xfId="6245" xr:uid="{ACB0830B-6B6C-490F-96E9-E880BA1E4446}"/>
    <cellStyle name="Comma 18 2 4 3 3 2" xfId="6246" xr:uid="{360E5F78-83AE-495E-A574-377BA4E72AF8}"/>
    <cellStyle name="Comma 18 2 4 3 4" xfId="6247" xr:uid="{45782007-0380-440A-A810-9B07DF15D1A5}"/>
    <cellStyle name="Comma 18 2 4 3 5" xfId="6248" xr:uid="{80D006FB-23F7-4599-B4DE-EFAD5E0A7482}"/>
    <cellStyle name="Comma 18 2 4 4" xfId="6249" xr:uid="{AFFA42DB-E262-4016-BBF5-366FBF4A719C}"/>
    <cellStyle name="Comma 18 2 4 4 2" xfId="6250" xr:uid="{0A7071CE-44A6-4F8E-8683-4D23AC6DED76}"/>
    <cellStyle name="Comma 18 2 4 4 2 2" xfId="6251" xr:uid="{E5DC81CC-6D97-4418-B7AB-A679E5FA8C63}"/>
    <cellStyle name="Comma 18 2 4 4 3" xfId="6252" xr:uid="{B645169E-D1A7-413C-A9AC-8BAD295F5235}"/>
    <cellStyle name="Comma 18 2 4 4 4" xfId="6253" xr:uid="{CD5E9019-6FCA-4ADC-A6A1-1260D2DE31BE}"/>
    <cellStyle name="Comma 18 2 4 5" xfId="6254" xr:uid="{D0C16A54-3BC2-4351-9859-6B2DD3C82050}"/>
    <cellStyle name="Comma 18 2 4 5 2" xfId="6255" xr:uid="{09E798E9-8D81-4BBB-A2AB-43A82E805E61}"/>
    <cellStyle name="Comma 18 2 4 6" xfId="6256" xr:uid="{119CB94A-84B8-4F34-8870-2889A76F8DDA}"/>
    <cellStyle name="Comma 18 2 4 6 2" xfId="6257" xr:uid="{B49E7D72-C600-45EE-A784-157FA8F011E5}"/>
    <cellStyle name="Comma 18 2 4 7" xfId="6258" xr:uid="{F646D4CB-9C7D-4EE2-85DB-F8336A1D942E}"/>
    <cellStyle name="Comma 18 2 5" xfId="6259" xr:uid="{F11A0FE4-6587-4E86-B3C1-072D5187A87F}"/>
    <cellStyle name="Comma 18 2 5 2" xfId="6260" xr:uid="{F89C9582-A6C6-4554-ABA7-B56B9B2F5E41}"/>
    <cellStyle name="Comma 18 2 5 2 2" xfId="6261" xr:uid="{BC205811-5A5D-4247-8B86-2146B4E4452D}"/>
    <cellStyle name="Comma 18 2 5 2 2 2" xfId="6262" xr:uid="{E620B14F-5BFA-4DA9-957D-284B36160D84}"/>
    <cellStyle name="Comma 18 2 5 2 2 2 2" xfId="6263" xr:uid="{00B97A0E-F4EB-48C4-A04F-409FFCA1460A}"/>
    <cellStyle name="Comma 18 2 5 2 2 3" xfId="6264" xr:uid="{BAC6354D-2EDA-4202-842B-604294307570}"/>
    <cellStyle name="Comma 18 2 5 2 3" xfId="6265" xr:uid="{3E24CE36-5265-4648-ACD7-DE22F0985B2F}"/>
    <cellStyle name="Comma 18 2 5 2 3 2" xfId="6266" xr:uid="{40F729F4-52B4-4025-B600-AA6FD2FD2FD6}"/>
    <cellStyle name="Comma 18 2 5 2 4" xfId="6267" xr:uid="{3D18AD78-9B16-457F-A243-3F4B14ED721A}"/>
    <cellStyle name="Comma 18 2 5 2 5" xfId="6268" xr:uid="{4B431B4C-CF96-4D92-A469-D7D0EF57003D}"/>
    <cellStyle name="Comma 18 2 5 3" xfId="6269" xr:uid="{A362BE15-958C-4A37-942D-66269A2F67D9}"/>
    <cellStyle name="Comma 18 2 5 3 2" xfId="6270" xr:uid="{BABCB134-0B07-4DA8-AE6E-F0FAB39F693D}"/>
    <cellStyle name="Comma 18 2 5 3 2 2" xfId="6271" xr:uid="{5B46BB2B-D60E-4AE3-8414-559446B3EC9C}"/>
    <cellStyle name="Comma 18 2 5 3 3" xfId="6272" xr:uid="{B80FE2D0-9C8B-44EC-85C3-D254C8607F47}"/>
    <cellStyle name="Comma 18 2 5 4" xfId="6273" xr:uid="{B2978364-EC81-4D59-9AD6-2CF354EC223F}"/>
    <cellStyle name="Comma 18 2 5 4 2" xfId="6274" xr:uid="{96522D2C-B9ED-4DCB-9098-FB53DF4DE08D}"/>
    <cellStyle name="Comma 18 2 5 5" xfId="6275" xr:uid="{EB31B233-F529-498E-AA47-B3B6C5188D58}"/>
    <cellStyle name="Comma 18 2 5 6" xfId="6276" xr:uid="{2CDA1831-C821-4DB9-A6DA-BCDD8DF1D0E8}"/>
    <cellStyle name="Comma 18 2 6" xfId="6277" xr:uid="{7A4DBC8C-1688-4235-9DD9-DFDA46816847}"/>
    <cellStyle name="Comma 18 2 6 2" xfId="6278" xr:uid="{24DEBE85-B60B-473E-AFEE-F840EFA873E7}"/>
    <cellStyle name="Comma 18 2 6 2 2" xfId="6279" xr:uid="{73B48010-BB7F-434D-BED7-76355C1E0104}"/>
    <cellStyle name="Comma 18 2 6 2 2 2" xfId="6280" xr:uid="{2162DCB9-334B-4FE0-99E8-BF54627801CB}"/>
    <cellStyle name="Comma 18 2 6 2 3" xfId="6281" xr:uid="{05AF56BB-6601-43A5-8FD3-2B24FCA2E57A}"/>
    <cellStyle name="Comma 18 2 6 3" xfId="6282" xr:uid="{2CF13FEE-3C5B-449F-94EF-84685740F67B}"/>
    <cellStyle name="Comma 18 2 6 3 2" xfId="6283" xr:uid="{0E13C0C1-43C9-4487-A557-F85EB0019505}"/>
    <cellStyle name="Comma 18 2 6 4" xfId="6284" xr:uid="{22D5600E-01EC-41AD-A841-9F1A57B84A81}"/>
    <cellStyle name="Comma 18 2 6 5" xfId="6285" xr:uid="{9F9B6806-E47B-4EF2-8D05-D48C639796EB}"/>
    <cellStyle name="Comma 18 2 7" xfId="6286" xr:uid="{90967943-A5F0-4A77-98B1-04E9601C4B77}"/>
    <cellStyle name="Comma 18 2 7 2" xfId="6287" xr:uid="{730B5FC3-1090-4703-982C-E604631CC730}"/>
    <cellStyle name="Comma 18 2 7 2 2" xfId="6288" xr:uid="{6FEE0F25-057E-461F-90FF-D11D5CAEC666}"/>
    <cellStyle name="Comma 18 2 7 2 2 2" xfId="6289" xr:uid="{88D9D5A5-8E07-4679-B6E2-B1970011A110}"/>
    <cellStyle name="Comma 18 2 7 2 3" xfId="6290" xr:uid="{8126D182-017E-4388-8903-DBFAC2A7472D}"/>
    <cellStyle name="Comma 18 2 7 3" xfId="6291" xr:uid="{B1E9DBAF-BF7C-4EC5-ABA7-E0A86793C246}"/>
    <cellStyle name="Comma 18 2 7 3 2" xfId="6292" xr:uid="{B5E759B7-D05B-42B8-8A03-F1147CAE0FA6}"/>
    <cellStyle name="Comma 18 2 7 4" xfId="6293" xr:uid="{DA9A07EE-F6AE-4588-A090-06E68AF161E8}"/>
    <cellStyle name="Comma 18 2 7 5" xfId="6294" xr:uid="{8ABA967A-28D7-4B08-9625-DFC31A0EDC48}"/>
    <cellStyle name="Comma 18 2 8" xfId="6295" xr:uid="{AC011574-D682-4B73-B985-054978681DDF}"/>
    <cellStyle name="Comma 18 2 8 2" xfId="6296" xr:uid="{3B11F9A7-ECA5-491D-B801-803E7BFB5AF2}"/>
    <cellStyle name="Comma 18 2 8 2 2" xfId="6297" xr:uid="{DBA58054-C3F7-46B5-8BD6-5D8B5F993A48}"/>
    <cellStyle name="Comma 18 2 8 3" xfId="6298" xr:uid="{E290A1A9-197A-4B8B-9421-479DE5DC6F9B}"/>
    <cellStyle name="Comma 18 2 8 4" xfId="6299" xr:uid="{91DF3F91-36B7-4FED-8768-80BBC2A80A37}"/>
    <cellStyle name="Comma 18 2 9" xfId="6300" xr:uid="{719E15DC-5761-46F0-B3DD-00BCA6014DB1}"/>
    <cellStyle name="Comma 18 2 9 2" xfId="6301" xr:uid="{AB969446-753F-493F-B7E7-7F6D2662AC76}"/>
    <cellStyle name="Comma 18 3" xfId="6302" xr:uid="{D8C4EAF4-C4EF-4AFF-8E69-7DB3E594EC74}"/>
    <cellStyle name="Comma 18 3 10" xfId="6303" xr:uid="{E2D1F8D1-346F-4EAF-8171-4D849C648672}"/>
    <cellStyle name="Comma 18 3 2" xfId="6304" xr:uid="{A1C91827-6AA5-43F9-BA14-1BFA2AB4FCF2}"/>
    <cellStyle name="Comma 18 3 2 2" xfId="6305" xr:uid="{E12A5F1F-18A3-45EF-ABEC-0CDD4280EA0C}"/>
    <cellStyle name="Comma 18 3 2 2 2" xfId="6306" xr:uid="{C547E16F-B0FD-43AC-A0D1-3709CF9CB67B}"/>
    <cellStyle name="Comma 18 3 2 2 2 2" xfId="6307" xr:uid="{D1530CB4-F448-411D-9E62-9010B70332AB}"/>
    <cellStyle name="Comma 18 3 2 2 2 2 2" xfId="6308" xr:uid="{F7994AFA-93AF-498B-A021-DBB21F4377D0}"/>
    <cellStyle name="Comma 18 3 2 2 2 2 2 2" xfId="6309" xr:uid="{285A3000-A1D2-4638-BB6E-CA94EFAE4300}"/>
    <cellStyle name="Comma 18 3 2 2 2 2 3" xfId="6310" xr:uid="{62D34137-56D3-4934-A6ED-B183B922B6DB}"/>
    <cellStyle name="Comma 18 3 2 2 2 3" xfId="6311" xr:uid="{0AF038BC-FD57-41B8-A3CA-192DCA2C97C1}"/>
    <cellStyle name="Comma 18 3 2 2 2 3 2" xfId="6312" xr:uid="{72234A3C-A268-4A14-80D9-0D7C2B1BA4EE}"/>
    <cellStyle name="Comma 18 3 2 2 2 4" xfId="6313" xr:uid="{FA7C60FE-25EE-481D-8A4C-F8A1614BEC51}"/>
    <cellStyle name="Comma 18 3 2 2 2 5" xfId="6314" xr:uid="{21BC8DBA-0A85-4D43-A83D-DF9AE33E27CE}"/>
    <cellStyle name="Comma 18 3 2 2 3" xfId="6315" xr:uid="{D4470455-79DD-492C-A8A7-B3C5C1AFAE65}"/>
    <cellStyle name="Comma 18 3 2 2 3 2" xfId="6316" xr:uid="{BE8F22AB-A504-461F-BE73-97FEDDA90951}"/>
    <cellStyle name="Comma 18 3 2 2 3 2 2" xfId="6317" xr:uid="{FB6226C3-8744-4266-BF04-8A36B70CF3CE}"/>
    <cellStyle name="Comma 18 3 2 2 3 3" xfId="6318" xr:uid="{3C0D0225-CF43-4A6C-B94F-BC7508498D0C}"/>
    <cellStyle name="Comma 18 3 2 2 4" xfId="6319" xr:uid="{9ED58015-83FC-40E5-8B9C-19985256D89B}"/>
    <cellStyle name="Comma 18 3 2 2 4 2" xfId="6320" xr:uid="{2836F5F2-244D-4C7B-A67F-FB52BC7D0B41}"/>
    <cellStyle name="Comma 18 3 2 2 5" xfId="6321" xr:uid="{8BB34E08-97A3-4B68-9DD7-FF9F113D917E}"/>
    <cellStyle name="Comma 18 3 2 2 6" xfId="6322" xr:uid="{4ED54675-6BDC-47D6-9273-0C965EA285C2}"/>
    <cellStyle name="Comma 18 3 2 3" xfId="6323" xr:uid="{5DB9E362-E72B-4BEF-AB37-0727BA3BDAAF}"/>
    <cellStyle name="Comma 18 3 2 3 2" xfId="6324" xr:uid="{BD7B6A6A-7AF2-49C5-BD96-32E44646631A}"/>
    <cellStyle name="Comma 18 3 2 3 2 2" xfId="6325" xr:uid="{EA079C20-CE77-44A0-8866-CCD237960F6D}"/>
    <cellStyle name="Comma 18 3 2 3 2 2 2" xfId="6326" xr:uid="{1072980C-1249-4A6C-886A-598532633C6D}"/>
    <cellStyle name="Comma 18 3 2 3 2 3" xfId="6327" xr:uid="{597348D4-BB09-48BD-A7A8-78C709E5383E}"/>
    <cellStyle name="Comma 18 3 2 3 3" xfId="6328" xr:uid="{6E290AB1-9A27-4B91-BDC3-96321597DDA7}"/>
    <cellStyle name="Comma 18 3 2 3 3 2" xfId="6329" xr:uid="{D976FF4C-27FF-4FAA-B99B-B280AE60A1AB}"/>
    <cellStyle name="Comma 18 3 2 3 4" xfId="6330" xr:uid="{983E1374-327C-49DA-ADCD-26E1C330EC7C}"/>
    <cellStyle name="Comma 18 3 2 3 5" xfId="6331" xr:uid="{F48E1975-FB69-4003-8295-ACD64B7D83C3}"/>
    <cellStyle name="Comma 18 3 2 4" xfId="6332" xr:uid="{448D5F80-FD6E-4727-86BF-9185BF37BED6}"/>
    <cellStyle name="Comma 18 3 2 4 2" xfId="6333" xr:uid="{8B2A84A0-46CE-40F9-B41C-A39D9A99BEA2}"/>
    <cellStyle name="Comma 18 3 2 4 2 2" xfId="6334" xr:uid="{8B4202AF-0B80-4435-BFD9-DCD86987FC8C}"/>
    <cellStyle name="Comma 18 3 2 4 3" xfId="6335" xr:uid="{249AD12E-E0B8-437C-8AF8-882CC42F51B7}"/>
    <cellStyle name="Comma 18 3 2 4 4" xfId="6336" xr:uid="{0AF5CA79-322D-4B44-B957-C047C82593C4}"/>
    <cellStyle name="Comma 18 3 2 5" xfId="6337" xr:uid="{B9A36E24-D5C7-4263-A5B6-5B4E5FF436DC}"/>
    <cellStyle name="Comma 18 3 2 5 2" xfId="6338" xr:uid="{F1CFD89A-FD47-423C-B9C7-EC5B60DE78CB}"/>
    <cellStyle name="Comma 18 3 2 6" xfId="6339" xr:uid="{FBF4BAD4-D56F-45EB-AF27-026FEBF1962E}"/>
    <cellStyle name="Comma 18 3 2 6 2" xfId="6340" xr:uid="{8B2B507D-6CE7-463D-9D5F-1AAFA6621937}"/>
    <cellStyle name="Comma 18 3 2 7" xfId="6341" xr:uid="{B60C5B5D-5084-4D48-8BA0-77C88AEA9F93}"/>
    <cellStyle name="Comma 18 3 3" xfId="6342" xr:uid="{B760BD6C-D6C4-4FFD-9706-1DD52D5923A9}"/>
    <cellStyle name="Comma 18 3 3 2" xfId="6343" xr:uid="{023824B6-4121-40CF-B0AC-C67F0E696F7C}"/>
    <cellStyle name="Comma 18 3 3 2 2" xfId="6344" xr:uid="{27B341EC-4010-4178-AB09-F8370D439EF5}"/>
    <cellStyle name="Comma 18 3 3 2 2 2" xfId="6345" xr:uid="{84A2902F-6F3B-4FD9-B5BB-9B7D7F7D0713}"/>
    <cellStyle name="Comma 18 3 3 2 2 2 2" xfId="6346" xr:uid="{6D049CD6-A6C8-48E4-B720-42126641BED7}"/>
    <cellStyle name="Comma 18 3 3 2 2 2 2 2" xfId="6347" xr:uid="{DB79E2BA-BFCB-4920-9FA6-06916BF090C9}"/>
    <cellStyle name="Comma 18 3 3 2 2 2 3" xfId="6348" xr:uid="{8C992A2F-E387-4A5D-A766-496969CC1FAC}"/>
    <cellStyle name="Comma 18 3 3 2 2 3" xfId="6349" xr:uid="{E7D0C273-77AB-4F00-A36D-FEA4C656D1ED}"/>
    <cellStyle name="Comma 18 3 3 2 2 3 2" xfId="6350" xr:uid="{1D18EBBF-1795-441A-B51A-1BF916AD985A}"/>
    <cellStyle name="Comma 18 3 3 2 2 4" xfId="6351" xr:uid="{2BB9BFB9-340A-4F2E-A69A-B4C4DF99E487}"/>
    <cellStyle name="Comma 18 3 3 2 2 5" xfId="6352" xr:uid="{107511F7-2A59-4873-B707-6FA596FFDA7E}"/>
    <cellStyle name="Comma 18 3 3 2 3" xfId="6353" xr:uid="{8CEC9DF0-C784-4D45-9A8D-7770DBB065E5}"/>
    <cellStyle name="Comma 18 3 3 2 3 2" xfId="6354" xr:uid="{D05EB177-43C7-478C-A7EE-EEED6A1D6F1E}"/>
    <cellStyle name="Comma 18 3 3 2 3 2 2" xfId="6355" xr:uid="{E3438E0C-4AFD-462E-AEDF-4D48BD5A5D7C}"/>
    <cellStyle name="Comma 18 3 3 2 3 3" xfId="6356" xr:uid="{11B0828C-FDDE-458E-B6F6-1E2FF30A51DF}"/>
    <cellStyle name="Comma 18 3 3 2 4" xfId="6357" xr:uid="{2DD44310-09F8-4599-BD5B-01B94470DB78}"/>
    <cellStyle name="Comma 18 3 3 2 4 2" xfId="6358" xr:uid="{EFB05E91-1F44-4C02-81B8-063E9843FD47}"/>
    <cellStyle name="Comma 18 3 3 2 5" xfId="6359" xr:uid="{DE84A76B-3842-4934-8F78-9DCD1304AE27}"/>
    <cellStyle name="Comma 18 3 3 2 6" xfId="6360" xr:uid="{35EEDC14-0E5C-4A4E-8824-6BECBF9A1403}"/>
    <cellStyle name="Comma 18 3 3 3" xfId="6361" xr:uid="{A703D283-F327-49AA-86DC-5E101ABAA2EB}"/>
    <cellStyle name="Comma 18 3 3 3 2" xfId="6362" xr:uid="{2587E3A8-C73F-49ED-BC9D-5E0444C929BA}"/>
    <cellStyle name="Comma 18 3 3 3 2 2" xfId="6363" xr:uid="{745BFEC6-23E2-44AC-99CC-873F92171395}"/>
    <cellStyle name="Comma 18 3 3 3 2 2 2" xfId="6364" xr:uid="{1B1E9B5A-167D-4314-81A9-E87C0D9FAC4E}"/>
    <cellStyle name="Comma 18 3 3 3 2 3" xfId="6365" xr:uid="{DD906DF6-9607-4845-9163-0B3ED19A6DA6}"/>
    <cellStyle name="Comma 18 3 3 3 3" xfId="6366" xr:uid="{33E16B72-A7B6-4868-8687-A841A9655591}"/>
    <cellStyle name="Comma 18 3 3 3 3 2" xfId="6367" xr:uid="{5E00B38B-E20B-4B58-BFD1-B8AA1F162A7C}"/>
    <cellStyle name="Comma 18 3 3 3 4" xfId="6368" xr:uid="{B091DA19-2049-4DA9-A06A-BD9F7AA94532}"/>
    <cellStyle name="Comma 18 3 3 3 5" xfId="6369" xr:uid="{A621894C-53F2-492F-9E23-DC0B5181AC0E}"/>
    <cellStyle name="Comma 18 3 3 4" xfId="6370" xr:uid="{6D5FB1C6-43C6-4DCF-9DC6-4A353942EEBB}"/>
    <cellStyle name="Comma 18 3 3 4 2" xfId="6371" xr:uid="{C0F62E7B-952C-41DD-902E-159DC6812952}"/>
    <cellStyle name="Comma 18 3 3 4 2 2" xfId="6372" xr:uid="{42E05E18-C3B1-41D3-B38B-3CBC45CAE82F}"/>
    <cellStyle name="Comma 18 3 3 4 3" xfId="6373" xr:uid="{71D62A79-BE83-4C4F-BB8B-3DA2D38630EF}"/>
    <cellStyle name="Comma 18 3 3 4 4" xfId="6374" xr:uid="{1C401C8D-24B9-4B20-9ABA-F15F1907E6C4}"/>
    <cellStyle name="Comma 18 3 3 5" xfId="6375" xr:uid="{2E57269A-BD24-4EED-8E3A-1880A73C2138}"/>
    <cellStyle name="Comma 18 3 3 5 2" xfId="6376" xr:uid="{92A08975-8567-4E5F-8163-4F94DBA0A68F}"/>
    <cellStyle name="Comma 18 3 3 6" xfId="6377" xr:uid="{410D3610-6E8C-4118-A6A2-B506E321A1A8}"/>
    <cellStyle name="Comma 18 3 3 6 2" xfId="6378" xr:uid="{9C7E97E8-56FB-4D16-B960-9BB5BB0ECDE9}"/>
    <cellStyle name="Comma 18 3 3 7" xfId="6379" xr:uid="{BB4CE788-8982-464D-98FE-BE59800810B6}"/>
    <cellStyle name="Comma 18 3 4" xfId="6380" xr:uid="{5611E017-6A7F-4020-A3BF-F2DAAFE605AF}"/>
    <cellStyle name="Comma 18 3 4 2" xfId="6381" xr:uid="{E55A2F68-E486-41B5-8A69-AA51856542DC}"/>
    <cellStyle name="Comma 18 3 4 2 2" xfId="6382" xr:uid="{98FBDB62-8F89-4825-90A8-8D6C6D69104D}"/>
    <cellStyle name="Comma 18 3 4 2 2 2" xfId="6383" xr:uid="{AED15501-D177-4DEE-B842-E602CBB6EC04}"/>
    <cellStyle name="Comma 18 3 4 2 2 2 2" xfId="6384" xr:uid="{9C6A15B2-9CF2-4923-967E-0E81ED10708F}"/>
    <cellStyle name="Comma 18 3 4 2 2 3" xfId="6385" xr:uid="{1D4821EE-6545-47E3-A76D-A98B3BA2026A}"/>
    <cellStyle name="Comma 18 3 4 2 3" xfId="6386" xr:uid="{C608E55F-3CE1-4296-AAB7-46DAAD16BD41}"/>
    <cellStyle name="Comma 18 3 4 2 3 2" xfId="6387" xr:uid="{BE08EBE9-2EDF-4285-89DA-D609C3058763}"/>
    <cellStyle name="Comma 18 3 4 2 4" xfId="6388" xr:uid="{D0743E0F-3AF9-47B5-A31B-E691E933DE16}"/>
    <cellStyle name="Comma 18 3 4 2 5" xfId="6389" xr:uid="{43B188E7-631D-4A07-A5B3-2D4CBCD62A4D}"/>
    <cellStyle name="Comma 18 3 4 3" xfId="6390" xr:uid="{1F88F134-348F-4711-964B-95B5EAB27A41}"/>
    <cellStyle name="Comma 18 3 4 3 2" xfId="6391" xr:uid="{D13A2313-C757-412A-9DD4-3FAB2DBC41F8}"/>
    <cellStyle name="Comma 18 3 4 3 2 2" xfId="6392" xr:uid="{D70F354A-4A07-4532-948A-68A68721CC21}"/>
    <cellStyle name="Comma 18 3 4 3 3" xfId="6393" xr:uid="{54EFC234-56CB-4B11-9DB7-8E6C0B095FAA}"/>
    <cellStyle name="Comma 18 3 4 4" xfId="6394" xr:uid="{2E967D66-C353-46B6-BCB5-CBA47A7AF9E4}"/>
    <cellStyle name="Comma 18 3 4 4 2" xfId="6395" xr:uid="{D08FE272-2F1F-4106-9004-EA2BE00C5D80}"/>
    <cellStyle name="Comma 18 3 4 5" xfId="6396" xr:uid="{48DFEE70-A0E7-4475-A49E-E5EC21AC6F86}"/>
    <cellStyle name="Comma 18 3 4 6" xfId="6397" xr:uid="{AF7F4BC7-E5A2-4F3C-8D8B-171D9005BC8A}"/>
    <cellStyle name="Comma 18 3 5" xfId="6398" xr:uid="{A7989F47-8687-4A29-A220-927C979901EA}"/>
    <cellStyle name="Comma 18 3 5 2" xfId="6399" xr:uid="{BCFC1963-610C-47A3-AEA7-CFD2CBCB9436}"/>
    <cellStyle name="Comma 18 3 5 2 2" xfId="6400" xr:uid="{2A0EA816-9AB4-4304-9AFF-A9CABAE2068A}"/>
    <cellStyle name="Comma 18 3 5 2 2 2" xfId="6401" xr:uid="{9EF40455-DC69-4F29-AB8F-1C0EB87BB1ED}"/>
    <cellStyle name="Comma 18 3 5 2 3" xfId="6402" xr:uid="{A7F307BC-CEE8-409A-9BC9-BFF3989F8031}"/>
    <cellStyle name="Comma 18 3 5 3" xfId="6403" xr:uid="{64294400-91C8-4D2F-BD3C-05873D693F92}"/>
    <cellStyle name="Comma 18 3 5 3 2" xfId="6404" xr:uid="{9A9D15F6-4E03-4EF2-A443-3CE15DF75F3A}"/>
    <cellStyle name="Comma 18 3 5 4" xfId="6405" xr:uid="{7F962636-2C32-4A07-8804-DE227F929539}"/>
    <cellStyle name="Comma 18 3 5 5" xfId="6406" xr:uid="{5FED263A-15A0-45B5-B24F-B5E2270E7FA9}"/>
    <cellStyle name="Comma 18 3 6" xfId="6407" xr:uid="{08501D2A-63A4-450F-ADC5-DD0847149AB1}"/>
    <cellStyle name="Comma 18 3 6 2" xfId="6408" xr:uid="{32DD9938-D798-4E63-AA1D-B2DF3366BBD6}"/>
    <cellStyle name="Comma 18 3 6 2 2" xfId="6409" xr:uid="{22B75AC9-2683-4E13-9827-F321E844D98D}"/>
    <cellStyle name="Comma 18 3 6 2 2 2" xfId="6410" xr:uid="{7414A7FB-CA9E-4BE1-8A29-D03BC2D345A0}"/>
    <cellStyle name="Comma 18 3 6 2 3" xfId="6411" xr:uid="{495BDBFA-52BE-49B3-8526-09962F92E536}"/>
    <cellStyle name="Comma 18 3 6 3" xfId="6412" xr:uid="{64085657-CD57-4C0D-8A64-F75510353D77}"/>
    <cellStyle name="Comma 18 3 6 3 2" xfId="6413" xr:uid="{09392880-F7F8-4B6C-86D7-F430C2A6134C}"/>
    <cellStyle name="Comma 18 3 6 4" xfId="6414" xr:uid="{0CCB1BF2-B524-48F6-8614-098A6D229EFD}"/>
    <cellStyle name="Comma 18 3 6 5" xfId="6415" xr:uid="{E92CF551-588F-4781-AA91-E007A18438AE}"/>
    <cellStyle name="Comma 18 3 7" xfId="6416" xr:uid="{62251A61-B29F-4DCF-AB95-4E8A94337CCC}"/>
    <cellStyle name="Comma 18 3 7 2" xfId="6417" xr:uid="{E698FC74-448B-4362-AE52-F8E6F71B3463}"/>
    <cellStyle name="Comma 18 3 7 2 2" xfId="6418" xr:uid="{06C4CA20-319C-40E7-AFB7-7BF5F37A65E1}"/>
    <cellStyle name="Comma 18 3 7 3" xfId="6419" xr:uid="{C3DA22A0-63EA-4CD0-A94D-049B9465BF29}"/>
    <cellStyle name="Comma 18 3 7 4" xfId="6420" xr:uid="{304039E7-BA9A-4DEB-887A-365109BA492D}"/>
    <cellStyle name="Comma 18 3 8" xfId="6421" xr:uid="{AF986D79-AF24-4FC1-9553-77DE3981EF02}"/>
    <cellStyle name="Comma 18 3 8 2" xfId="6422" xr:uid="{CB2FB2C1-2CF8-4186-B8F6-1E66AEC43C91}"/>
    <cellStyle name="Comma 18 3 9" xfId="6423" xr:uid="{EC976809-F071-4E87-B755-CEF5C83E1F8C}"/>
    <cellStyle name="Comma 18 3 9 2" xfId="6424" xr:uid="{63C3F4A5-E3DF-4BF9-B7A9-700B8F8C2FDC}"/>
    <cellStyle name="Comma 18 4" xfId="6425" xr:uid="{8354AF02-694F-4A54-9F74-F85A9BEE9BFB}"/>
    <cellStyle name="Comma 18 4 2" xfId="6426" xr:uid="{9F32C36D-92C0-412F-8B4A-3B1A6E57ECF0}"/>
    <cellStyle name="Comma 18 4 2 2" xfId="6427" xr:uid="{357AC885-1CE2-4D82-9801-9322E6AD06AD}"/>
    <cellStyle name="Comma 18 4 2 2 2" xfId="6428" xr:uid="{5B3B375D-5216-4721-8C15-2ECDA2D595E8}"/>
    <cellStyle name="Comma 18 4 2 2 2 2" xfId="6429" xr:uid="{70A9B4D4-7E72-42CB-99B8-E24EAF9F8388}"/>
    <cellStyle name="Comma 18 4 2 2 2 2 2" xfId="6430" xr:uid="{B4DE694A-A3F8-464B-8D46-DA137C6293AC}"/>
    <cellStyle name="Comma 18 4 2 2 2 3" xfId="6431" xr:uid="{E16E5F37-FB3F-4508-842D-6CC28396B526}"/>
    <cellStyle name="Comma 18 4 2 2 3" xfId="6432" xr:uid="{F312C4BF-A8F3-42A1-99F2-4F0B67F40C6F}"/>
    <cellStyle name="Comma 18 4 2 2 3 2" xfId="6433" xr:uid="{E0054BA7-FB62-430B-94D2-136A47EF39ED}"/>
    <cellStyle name="Comma 18 4 2 2 4" xfId="6434" xr:uid="{4B769BF8-FC99-4C45-8B03-6931DB0334E0}"/>
    <cellStyle name="Comma 18 4 2 2 5" xfId="6435" xr:uid="{68C474DE-548E-4221-8994-B1E6CCA61697}"/>
    <cellStyle name="Comma 18 4 2 3" xfId="6436" xr:uid="{5C094410-6C1A-4B33-9CA1-8C5090A579B8}"/>
    <cellStyle name="Comma 18 4 2 3 2" xfId="6437" xr:uid="{51F00F66-CFB4-42B3-99FE-B8BB3C906216}"/>
    <cellStyle name="Comma 18 4 2 3 2 2" xfId="6438" xr:uid="{F37A2767-E471-4936-89E9-A95E51FD5FA0}"/>
    <cellStyle name="Comma 18 4 2 3 3" xfId="6439" xr:uid="{B747E79F-01EF-4470-A01E-C671880EEE55}"/>
    <cellStyle name="Comma 18 4 2 4" xfId="6440" xr:uid="{59D8688D-FBF3-4FCF-8A4E-F362B8926F50}"/>
    <cellStyle name="Comma 18 4 2 4 2" xfId="6441" xr:uid="{AF00DF35-6150-4CFE-9A1B-4D617577B458}"/>
    <cellStyle name="Comma 18 4 2 5" xfId="6442" xr:uid="{5535EC92-9F5E-4888-8562-31CE47B9C642}"/>
    <cellStyle name="Comma 18 4 2 6" xfId="6443" xr:uid="{3463EA90-C73A-4EA4-9E14-D1ACA880E4B2}"/>
    <cellStyle name="Comma 18 4 3" xfId="6444" xr:uid="{60D6C70D-28C7-4E48-A6C6-D759D7A079B3}"/>
    <cellStyle name="Comma 18 4 3 2" xfId="6445" xr:uid="{3888D5FD-4439-4891-895B-6FB88F24A0C1}"/>
    <cellStyle name="Comma 18 4 3 2 2" xfId="6446" xr:uid="{B5E27FFC-8B14-45EA-A2DA-234770594979}"/>
    <cellStyle name="Comma 18 4 3 2 2 2" xfId="6447" xr:uid="{F0CD19B9-75F5-4C5F-A1B8-5A920C826002}"/>
    <cellStyle name="Comma 18 4 3 2 3" xfId="6448" xr:uid="{18792F19-0554-4C17-AEB2-650C0F5AE30C}"/>
    <cellStyle name="Comma 18 4 3 3" xfId="6449" xr:uid="{53046166-BA16-4AB8-9407-AE9BD32A9881}"/>
    <cellStyle name="Comma 18 4 3 3 2" xfId="6450" xr:uid="{292EAC57-E2A4-41FB-B27B-60EECF383EE2}"/>
    <cellStyle name="Comma 18 4 3 4" xfId="6451" xr:uid="{D7505E98-D7F0-4DEA-BA2A-C37E142A2D53}"/>
    <cellStyle name="Comma 18 4 3 5" xfId="6452" xr:uid="{D48C9360-329D-4CFC-8EF8-28537978BC64}"/>
    <cellStyle name="Comma 18 4 4" xfId="6453" xr:uid="{10F47759-9CCA-4C31-A338-007B60BA24BA}"/>
    <cellStyle name="Comma 18 4 4 2" xfId="6454" xr:uid="{2222481F-FE54-4FB4-BA94-7BF282B7D44F}"/>
    <cellStyle name="Comma 18 4 4 2 2" xfId="6455" xr:uid="{9EFD03DE-F659-46CC-8150-00D0A31F999D}"/>
    <cellStyle name="Comma 18 4 4 2 2 2" xfId="6456" xr:uid="{E4FEA534-7059-4298-B460-4C015EE3A9B6}"/>
    <cellStyle name="Comma 18 4 4 2 3" xfId="6457" xr:uid="{D5DD4D84-F926-41CE-B4CE-8FA9C7E63445}"/>
    <cellStyle name="Comma 18 4 4 3" xfId="6458" xr:uid="{76F3D719-484B-438C-8CEC-AEE7C14C2591}"/>
    <cellStyle name="Comma 18 4 4 3 2" xfId="6459" xr:uid="{8486CDFC-941C-4E14-B18B-FC19CFA99D84}"/>
    <cellStyle name="Comma 18 4 4 4" xfId="6460" xr:uid="{9B381E9A-195D-4CA1-94D0-D1151F06D4E3}"/>
    <cellStyle name="Comma 18 4 4 5" xfId="6461" xr:uid="{8819E2D3-6165-46CE-81F7-8CCB55314AE5}"/>
    <cellStyle name="Comma 18 4 5" xfId="6462" xr:uid="{A245C3AA-990E-4958-8633-F6DA4CE58EA6}"/>
    <cellStyle name="Comma 18 4 5 2" xfId="6463" xr:uid="{A8012819-1947-4352-9EAB-85DE43912D19}"/>
    <cellStyle name="Comma 18 4 5 2 2" xfId="6464" xr:uid="{1E8713D1-F409-4EC1-A153-0E4C1F7CDA7E}"/>
    <cellStyle name="Comma 18 4 5 3" xfId="6465" xr:uid="{F7BF7511-654D-4B6B-8A63-7EF1555E5032}"/>
    <cellStyle name="Comma 18 4 5 4" xfId="6466" xr:uid="{C8E8BFE5-913B-4BF5-8B2D-BE3234FF50C0}"/>
    <cellStyle name="Comma 18 4 6" xfId="6467" xr:uid="{5C4161D6-7D14-4CA0-BD1B-27069B22F382}"/>
    <cellStyle name="Comma 18 4 6 2" xfId="6468" xr:uid="{7A367EBA-8740-42D6-AB69-52FBE673E76E}"/>
    <cellStyle name="Comma 18 4 7" xfId="6469" xr:uid="{0AF86D2C-8880-447F-82FC-D814D8FDBCC0}"/>
    <cellStyle name="Comma 18 4 7 2" xfId="6470" xr:uid="{A4CDACBB-D7D7-4557-92D4-7626414E664A}"/>
    <cellStyle name="Comma 18 4 8" xfId="6471" xr:uid="{8ACFAC99-61A5-47FC-8C95-7D4563138942}"/>
    <cellStyle name="Comma 18 5" xfId="6472" xr:uid="{04AFCF17-CBB3-4BD5-A855-9DF0F9CB0D79}"/>
    <cellStyle name="Comma 18 5 2" xfId="6473" xr:uid="{AC68DD58-E4A5-4289-8CF4-D23BAD8C12A9}"/>
    <cellStyle name="Comma 18 5 2 2" xfId="6474" xr:uid="{FA780FE0-0523-454C-9F98-24F2DB1E6EAF}"/>
    <cellStyle name="Comma 18 5 2 2 2" xfId="6475" xr:uid="{FD679DD8-1024-4F7A-808E-72349128AED8}"/>
    <cellStyle name="Comma 18 5 2 2 2 2" xfId="6476" xr:uid="{E643F4C7-C09B-42D8-9891-35C90E1C6644}"/>
    <cellStyle name="Comma 18 5 2 2 2 2 2" xfId="6477" xr:uid="{4E140E05-0E09-433A-9450-31A45306E5B0}"/>
    <cellStyle name="Comma 18 5 2 2 2 3" xfId="6478" xr:uid="{D17ED14D-037B-4BC5-B793-EC20F9E2B1F6}"/>
    <cellStyle name="Comma 18 5 2 2 3" xfId="6479" xr:uid="{1D9255D1-3AB5-4005-ABD4-71D4C888ECF8}"/>
    <cellStyle name="Comma 18 5 2 2 3 2" xfId="6480" xr:uid="{B8DCB3BB-CB08-4596-9028-09E15B8DE2CC}"/>
    <cellStyle name="Comma 18 5 2 2 4" xfId="6481" xr:uid="{B057A35E-4FD4-4B92-8822-F0391F3FAEC6}"/>
    <cellStyle name="Comma 18 5 2 2 5" xfId="6482" xr:uid="{2A085A54-6089-4929-A1EE-B750D7E555B5}"/>
    <cellStyle name="Comma 18 5 2 3" xfId="6483" xr:uid="{583FD031-A8CB-47DE-A43B-FF80DD00AE4F}"/>
    <cellStyle name="Comma 18 5 2 3 2" xfId="6484" xr:uid="{BE6CD925-F8D6-43B3-B33B-BCC7FC949D77}"/>
    <cellStyle name="Comma 18 5 2 3 2 2" xfId="6485" xr:uid="{924F5FC7-B393-4F87-946A-CC8499198113}"/>
    <cellStyle name="Comma 18 5 2 3 3" xfId="6486" xr:uid="{4B218605-30D9-4B3B-B486-CFC32664C956}"/>
    <cellStyle name="Comma 18 5 2 4" xfId="6487" xr:uid="{9D0FB9E5-2493-44D1-98CB-BD2E3836572E}"/>
    <cellStyle name="Comma 18 5 2 4 2" xfId="6488" xr:uid="{957A2235-5452-4183-90E0-FE97F5CB395C}"/>
    <cellStyle name="Comma 18 5 2 5" xfId="6489" xr:uid="{19D3AAC2-ABB7-40A7-A8A6-399071DE8151}"/>
    <cellStyle name="Comma 18 5 2 6" xfId="6490" xr:uid="{51C49BC5-039B-40B3-ABD5-1DFD1375DA88}"/>
    <cellStyle name="Comma 18 5 3" xfId="6491" xr:uid="{E46E8F54-898F-4F01-9C20-61B32D009745}"/>
    <cellStyle name="Comma 18 5 3 2" xfId="6492" xr:uid="{E7C0E6D1-A957-4945-878D-E258D0BCD382}"/>
    <cellStyle name="Comma 18 5 3 2 2" xfId="6493" xr:uid="{A33E99B4-C9CD-4A85-95C4-A8EA08B405E2}"/>
    <cellStyle name="Comma 18 5 3 2 2 2" xfId="6494" xr:uid="{5BCC3C46-E805-41DD-BCC7-E21E28B7819E}"/>
    <cellStyle name="Comma 18 5 3 2 3" xfId="6495" xr:uid="{E64B816D-9C06-4277-8144-79BFAF3698FF}"/>
    <cellStyle name="Comma 18 5 3 3" xfId="6496" xr:uid="{AD084686-F0A6-4745-883A-5530489B6F5E}"/>
    <cellStyle name="Comma 18 5 3 3 2" xfId="6497" xr:uid="{A32DB74D-3000-4394-AE0D-8AAF79645374}"/>
    <cellStyle name="Comma 18 5 3 4" xfId="6498" xr:uid="{A30CE29F-A47E-4A3E-947A-A3CAD6CD52BD}"/>
    <cellStyle name="Comma 18 5 3 5" xfId="6499" xr:uid="{6D4A1BB2-DEE3-48BF-B8E7-33E18D3C2B41}"/>
    <cellStyle name="Comma 18 5 4" xfId="6500" xr:uid="{033BA2AD-C4A9-4835-958C-5505B231007D}"/>
    <cellStyle name="Comma 18 5 4 2" xfId="6501" xr:uid="{9D2525C5-5FD1-4181-8A51-5EDB9789BF5D}"/>
    <cellStyle name="Comma 18 5 4 2 2" xfId="6502" xr:uid="{31B56FA3-9CCC-42EF-844E-D486B4DF443A}"/>
    <cellStyle name="Comma 18 5 4 3" xfId="6503" xr:uid="{EDF1FCA2-06CD-428C-92C9-D2DEE901BCD1}"/>
    <cellStyle name="Comma 18 5 4 4" xfId="6504" xr:uid="{53304368-D16F-4EC9-8F03-98D285E4F103}"/>
    <cellStyle name="Comma 18 5 5" xfId="6505" xr:uid="{617DCC46-2A3A-4A93-B0C4-615A67060E06}"/>
    <cellStyle name="Comma 18 5 5 2" xfId="6506" xr:uid="{10213A2B-F4CD-4E1C-97CF-59C559405FDF}"/>
    <cellStyle name="Comma 18 5 6" xfId="6507" xr:uid="{4081274A-A5A4-491D-8C52-9D9917FD4FB6}"/>
    <cellStyle name="Comma 18 5 6 2" xfId="6508" xr:uid="{B643E27D-D7B4-429C-A09B-402119B91FBC}"/>
    <cellStyle name="Comma 18 5 7" xfId="6509" xr:uid="{4ECFCCB1-363E-4020-ABB6-56F7C108D8FF}"/>
    <cellStyle name="Comma 18 6" xfId="6510" xr:uid="{DA7EA4BF-5E9C-42F6-92B4-7F10317C5EF6}"/>
    <cellStyle name="Comma 18 6 2" xfId="6511" xr:uid="{67D006DD-BDD2-44A2-B42D-DBDAFE43ECEF}"/>
    <cellStyle name="Comma 18 6 2 2" xfId="6512" xr:uid="{B54387DC-DD75-43A0-9184-EFC7FA0FF7D0}"/>
    <cellStyle name="Comma 18 6 2 2 2" xfId="6513" xr:uid="{A76DD1D6-CA2F-414C-86F6-C91B8DD0B7CC}"/>
    <cellStyle name="Comma 18 6 2 2 2 2" xfId="6514" xr:uid="{885082A8-A537-4374-99D6-BCEDED758DFE}"/>
    <cellStyle name="Comma 18 6 2 2 2 2 2" xfId="6515" xr:uid="{98FE90A5-BC7E-46B6-AD6D-A9175A960185}"/>
    <cellStyle name="Comma 18 6 2 2 2 3" xfId="6516" xr:uid="{C06DF68F-78C8-4C39-90BD-FA117BD53088}"/>
    <cellStyle name="Comma 18 6 2 2 3" xfId="6517" xr:uid="{7CD80743-C106-4519-8C81-B3756947120D}"/>
    <cellStyle name="Comma 18 6 2 2 3 2" xfId="6518" xr:uid="{AC16B845-9D2E-4B47-A3F9-4329BC0820BA}"/>
    <cellStyle name="Comma 18 6 2 2 4" xfId="6519" xr:uid="{1BF71C7E-BD7A-46BF-AA7B-8E9538494272}"/>
    <cellStyle name="Comma 18 6 2 2 5" xfId="6520" xr:uid="{42FEAABC-D24F-4850-BE20-D84C18A7C494}"/>
    <cellStyle name="Comma 18 6 2 3" xfId="6521" xr:uid="{66D7023B-3364-4AB5-A75A-682B67A13571}"/>
    <cellStyle name="Comma 18 6 2 3 2" xfId="6522" xr:uid="{F8FCC903-533E-491B-987C-BFD9CEE52135}"/>
    <cellStyle name="Comma 18 6 2 3 2 2" xfId="6523" xr:uid="{51D82168-3F87-4F9D-8622-DB147270BB0D}"/>
    <cellStyle name="Comma 18 6 2 3 3" xfId="6524" xr:uid="{20A8C1AE-A31A-4E18-A1FB-56B977EBB9E7}"/>
    <cellStyle name="Comma 18 6 2 4" xfId="6525" xr:uid="{09916819-885C-4E09-8B88-73FFED14615D}"/>
    <cellStyle name="Comma 18 6 2 4 2" xfId="6526" xr:uid="{43E7FEAD-4CA7-4F3B-9F1B-C1D4018B7014}"/>
    <cellStyle name="Comma 18 6 2 5" xfId="6527" xr:uid="{BEA70AFF-7B13-4BB0-8202-EB9CDA36FE68}"/>
    <cellStyle name="Comma 18 6 2 6" xfId="6528" xr:uid="{797E5803-BDB6-4A15-AA7C-67BAC7890132}"/>
    <cellStyle name="Comma 18 6 3" xfId="6529" xr:uid="{43CDDDEC-B578-4BA2-AE11-CB7A24F5167E}"/>
    <cellStyle name="Comma 18 6 3 2" xfId="6530" xr:uid="{9B205115-4BC6-4660-9C07-2D0495EB963F}"/>
    <cellStyle name="Comma 18 6 3 2 2" xfId="6531" xr:uid="{5A13ABB0-3DEC-4430-8099-037581E129B5}"/>
    <cellStyle name="Comma 18 6 3 2 2 2" xfId="6532" xr:uid="{59EE9F7D-537D-482B-B990-244F40213AB0}"/>
    <cellStyle name="Comma 18 6 3 2 3" xfId="6533" xr:uid="{1C401DA7-3EA1-495B-B87A-79D2FEE6F1DE}"/>
    <cellStyle name="Comma 18 6 3 3" xfId="6534" xr:uid="{86A5F6D8-8613-428E-89C9-A0F4964AE882}"/>
    <cellStyle name="Comma 18 6 3 3 2" xfId="6535" xr:uid="{F6DE7335-5A4C-4355-8646-EBA90A247AB3}"/>
    <cellStyle name="Comma 18 6 3 4" xfId="6536" xr:uid="{5136C4FA-8BAD-46DB-9442-B75195DE240E}"/>
    <cellStyle name="Comma 18 6 3 5" xfId="6537" xr:uid="{E3F7FB7C-FFEE-47A9-96A8-0631275445A4}"/>
    <cellStyle name="Comma 18 6 4" xfId="6538" xr:uid="{34E1563B-C1AF-4F8E-A25E-14E245579C85}"/>
    <cellStyle name="Comma 18 6 4 2" xfId="6539" xr:uid="{F8BEEA42-986A-4BA3-AF0F-D9C434C73F2E}"/>
    <cellStyle name="Comma 18 6 4 2 2" xfId="6540" xr:uid="{1312FB9A-B689-4919-B80D-B316F0896A8B}"/>
    <cellStyle name="Comma 18 6 4 3" xfId="6541" xr:uid="{065743C2-2B82-4DA1-95E2-EEF5FA97C666}"/>
    <cellStyle name="Comma 18 6 4 4" xfId="6542" xr:uid="{47655323-6335-4638-A155-0D52A3F3944D}"/>
    <cellStyle name="Comma 18 6 5" xfId="6543" xr:uid="{705B0817-931F-4766-9B6F-4EB06A797196}"/>
    <cellStyle name="Comma 18 6 5 2" xfId="6544" xr:uid="{D370907E-C301-40BD-8C79-1224886EE6D4}"/>
    <cellStyle name="Comma 18 6 6" xfId="6545" xr:uid="{6A7114C1-E7C2-49D4-85E7-8EFC34C99D0F}"/>
    <cellStyle name="Comma 18 6 6 2" xfId="6546" xr:uid="{57A1C661-3AB8-491A-BB68-B8B24B2DE002}"/>
    <cellStyle name="Comma 18 6 7" xfId="6547" xr:uid="{C9656803-BAD5-479E-A42D-D5C99C3FD47B}"/>
    <cellStyle name="Comma 18 7" xfId="6548" xr:uid="{25DB8CD1-CF7D-4721-9765-65789CB208AF}"/>
    <cellStyle name="Comma 18 7 2" xfId="6549" xr:uid="{E8ECF207-E7D3-42F3-B9DA-8F76C8BE09A2}"/>
    <cellStyle name="Comma 18 7 2 2" xfId="6550" xr:uid="{EFF691C5-C781-49E8-B60F-F9FCDB0574D9}"/>
    <cellStyle name="Comma 18 7 2 2 2" xfId="6551" xr:uid="{A7C9E3BE-BBE9-4EBF-8F97-BE810246B809}"/>
    <cellStyle name="Comma 18 7 2 2 2 2" xfId="6552" xr:uid="{E7CEBC9C-4250-4793-AA21-9800E09C057C}"/>
    <cellStyle name="Comma 18 7 2 2 3" xfId="6553" xr:uid="{1D792D35-EB80-4AA3-8F11-8AC293A8FDCD}"/>
    <cellStyle name="Comma 18 7 2 3" xfId="6554" xr:uid="{5D56B89D-5DF2-4AB1-AC65-44475D8CF527}"/>
    <cellStyle name="Comma 18 7 2 3 2" xfId="6555" xr:uid="{29E9C28F-672A-4870-BAB9-170BEEF00FFA}"/>
    <cellStyle name="Comma 18 7 2 4" xfId="6556" xr:uid="{9C1FFE20-D358-4566-9138-F77AF204501D}"/>
    <cellStyle name="Comma 18 7 2 5" xfId="6557" xr:uid="{B838DEBB-7ADB-478D-BB0B-EF727DD9B483}"/>
    <cellStyle name="Comma 18 7 3" xfId="6558" xr:uid="{87505347-ABDB-4E8B-90A5-8231751A0529}"/>
    <cellStyle name="Comma 18 7 3 2" xfId="6559" xr:uid="{8B097DE9-2DEA-42F1-850E-D24C5CA9C8BC}"/>
    <cellStyle name="Comma 18 7 3 2 2" xfId="6560" xr:uid="{BB810810-4CB1-4D3B-A720-A90484B86F18}"/>
    <cellStyle name="Comma 18 7 3 3" xfId="6561" xr:uid="{DC56F1BE-F109-487C-A561-564BEF9DF5C7}"/>
    <cellStyle name="Comma 18 7 4" xfId="6562" xr:uid="{21394EE3-9A82-4CE1-9676-AC481B779786}"/>
    <cellStyle name="Comma 18 7 4 2" xfId="6563" xr:uid="{2B7FD6EC-83D1-4A21-AFE5-290AF44BA852}"/>
    <cellStyle name="Comma 18 7 5" xfId="6564" xr:uid="{02B204CB-30A8-47B5-80AA-8628CBD29F1E}"/>
    <cellStyle name="Comma 18 7 6" xfId="6565" xr:uid="{8D8A79DB-E4CC-45E2-A723-BDC0D6349368}"/>
    <cellStyle name="Comma 18 8" xfId="6566" xr:uid="{AC2BC8A1-4628-4AB3-9321-AFA252C648F0}"/>
    <cellStyle name="Comma 18 8 2" xfId="6567" xr:uid="{EBB379AF-4BAD-458A-B838-CB897C5A728F}"/>
    <cellStyle name="Comma 18 8 2 2" xfId="6568" xr:uid="{59D0A1B7-2AF1-4934-9F59-438F800FBCCB}"/>
    <cellStyle name="Comma 18 8 2 2 2" xfId="6569" xr:uid="{7FC65C88-1B03-49FC-89A5-266064D205F1}"/>
    <cellStyle name="Comma 18 8 2 3" xfId="6570" xr:uid="{D58E5A5D-9006-4464-A174-719DDB5E86FD}"/>
    <cellStyle name="Comma 18 8 3" xfId="6571" xr:uid="{41FF1C65-60B4-4AEE-B348-25CD07300B4B}"/>
    <cellStyle name="Comma 18 8 3 2" xfId="6572" xr:uid="{E083BB6B-C64E-4D92-A98F-3F70D2CA1BBC}"/>
    <cellStyle name="Comma 18 8 4" xfId="6573" xr:uid="{E0169C2A-8D5B-4DD6-8BAC-BA3E13763A12}"/>
    <cellStyle name="Comma 18 8 5" xfId="6574" xr:uid="{1008298F-BE55-43BE-86B0-5DAC0D5596D5}"/>
    <cellStyle name="Comma 18 9" xfId="6575" xr:uid="{E763DA65-F6D0-4752-8A0A-18F05FC9AA92}"/>
    <cellStyle name="Comma 18 9 2" xfId="6576" xr:uid="{C1246439-9E42-4AB6-A383-C89F19A9AAB5}"/>
    <cellStyle name="Comma 18 9 2 2" xfId="6577" xr:uid="{1A9C3B27-7BA7-4306-9336-6382C8B08790}"/>
    <cellStyle name="Comma 18 9 2 2 2" xfId="6578" xr:uid="{807E3952-03B0-45C2-83E4-0F430F7890B9}"/>
    <cellStyle name="Comma 18 9 2 3" xfId="6579" xr:uid="{0C44A65D-FA49-4189-82C1-D6282A1D0B7C}"/>
    <cellStyle name="Comma 18 9 3" xfId="6580" xr:uid="{6DA0B61C-CC7B-4901-9D59-103AA07A7D86}"/>
    <cellStyle name="Comma 18 9 3 2" xfId="6581" xr:uid="{DE83597E-CED0-4378-A4B8-B6EFFB06FFD2}"/>
    <cellStyle name="Comma 18 9 4" xfId="6582" xr:uid="{DAC08B7F-A606-45AE-95A4-8AD0A0CCA194}"/>
    <cellStyle name="Comma 18 9 5" xfId="6583" xr:uid="{6ADA9E71-781D-4623-8215-EEF826EBD33B}"/>
    <cellStyle name="Comma 180" xfId="6584" xr:uid="{D7AB8FC9-9E24-4169-99A0-34D4132F3E93}"/>
    <cellStyle name="Comma 181" xfId="6585" xr:uid="{9B2E5C74-ABDA-4893-92ED-1AF5F7B59DF3}"/>
    <cellStyle name="Comma 182" xfId="6586" xr:uid="{EAA34F49-2034-4DDD-A6DD-ACBCA22C670F}"/>
    <cellStyle name="Comma 183" xfId="54" xr:uid="{B98C617C-7EB3-41DD-A489-59E54C484B3A}"/>
    <cellStyle name="Comma 184" xfId="47262" xr:uid="{6B56283C-AEE1-41FF-BDEB-34C21CFE7C9C}"/>
    <cellStyle name="Comma 185" xfId="47267" xr:uid="{81FEF66A-66BB-46DA-8A22-063F085874F5}"/>
    <cellStyle name="Comma 186" xfId="47287" xr:uid="{B7BD470D-410A-463B-9CB9-52DBBDD6E0BB}"/>
    <cellStyle name="Comma 187" xfId="47295" xr:uid="{F636A4B1-7A5E-483F-BB4E-1E277D572C08}"/>
    <cellStyle name="Comma 188" xfId="47296" xr:uid="{086ECBE2-4F6A-4B4B-B7C2-FBD0AD18699A}"/>
    <cellStyle name="Comma 189" xfId="47282" xr:uid="{48E50420-CDB9-4190-94CB-BA12FB9C2D07}"/>
    <cellStyle name="Comma 19" xfId="560" xr:uid="{7FFC724E-98A6-4667-B6E2-9FAF57A1A78D}"/>
    <cellStyle name="Comma 19 10" xfId="6587" xr:uid="{3BD758F4-7CD8-4783-826D-F284EE54B2FC}"/>
    <cellStyle name="Comma 19 10 2" xfId="6588" xr:uid="{6294B25B-37DA-4B00-8282-17C7496BC5E4}"/>
    <cellStyle name="Comma 19 10 2 2" xfId="6589" xr:uid="{7DBBBA4F-8904-4AEE-BAD4-F808EFCEEA16}"/>
    <cellStyle name="Comma 19 10 3" xfId="6590" xr:uid="{EB80FE62-DAB9-4382-A817-86210343C3D6}"/>
    <cellStyle name="Comma 19 10 4" xfId="6591" xr:uid="{CDFCF56D-B370-4139-80B4-5BC21D713B4B}"/>
    <cellStyle name="Comma 19 11" xfId="6592" xr:uid="{7DE4F581-C724-48AC-8B27-E1807C41983A}"/>
    <cellStyle name="Comma 19 11 2" xfId="6593" xr:uid="{6A991FB6-42E6-47B5-88D2-156DEAA29837}"/>
    <cellStyle name="Comma 19 12" xfId="6594" xr:uid="{4A4981F8-B8D5-49F3-9A7F-FB52AF719E1A}"/>
    <cellStyle name="Comma 19 13" xfId="6595" xr:uid="{BE6E0574-B520-4BE3-B630-9BFB81D362AD}"/>
    <cellStyle name="Comma 19 13 2" xfId="6596" xr:uid="{F1F35514-A9CC-42DE-8C37-9221A491AB99}"/>
    <cellStyle name="Comma 19 14" xfId="6597" xr:uid="{013A0EB4-6F00-426C-8697-CC6B3053AE7A}"/>
    <cellStyle name="Comma 19 2" xfId="6598" xr:uid="{D8ECD17D-0394-4B69-BB29-716EDE70B13B}"/>
    <cellStyle name="Comma 19 2 10" xfId="6599" xr:uid="{58E3A942-2D08-4570-A00F-040D9A51C4E9}"/>
    <cellStyle name="Comma 19 2 10 2" xfId="6600" xr:uid="{6482E762-A853-439D-9F86-47EB5B91D096}"/>
    <cellStyle name="Comma 19 2 11" xfId="6601" xr:uid="{C1C9B0EA-3A58-4B5D-AEF0-68013FA5BC8D}"/>
    <cellStyle name="Comma 19 2 2" xfId="6602" xr:uid="{F705F17A-966B-4AB7-B5D5-208C8A17DECF}"/>
    <cellStyle name="Comma 19 2 2 10" xfId="6603" xr:uid="{E8CCB668-E91A-4A98-BDB9-69FFFD4DDE8B}"/>
    <cellStyle name="Comma 19 2 2 2" xfId="6604" xr:uid="{523031CA-0B99-4410-AE14-1DF43019EAA9}"/>
    <cellStyle name="Comma 19 2 2 2 2" xfId="6605" xr:uid="{9636F100-D475-4BBF-9BB8-E0D182FC9158}"/>
    <cellStyle name="Comma 19 2 2 2 2 2" xfId="6606" xr:uid="{70109571-CDAD-46AB-B79F-132530415A16}"/>
    <cellStyle name="Comma 19 2 2 2 2 2 2" xfId="6607" xr:uid="{98B756EF-41EC-410C-BF36-6C2A05F94EBC}"/>
    <cellStyle name="Comma 19 2 2 2 2 2 2 2" xfId="6608" xr:uid="{C79AF6EF-4DE0-4AEC-9BA0-ECFF1599E242}"/>
    <cellStyle name="Comma 19 2 2 2 2 2 2 2 2" xfId="6609" xr:uid="{9B66760C-EFEC-4443-956C-0D39D25F4111}"/>
    <cellStyle name="Comma 19 2 2 2 2 2 2 3" xfId="6610" xr:uid="{FD693168-6803-44A6-BE1F-15980FBAA8E4}"/>
    <cellStyle name="Comma 19 2 2 2 2 2 3" xfId="6611" xr:uid="{E2540BDE-CF2F-4AA7-83EA-BEE1C37B1C19}"/>
    <cellStyle name="Comma 19 2 2 2 2 2 3 2" xfId="6612" xr:uid="{DF762D3C-6ADB-4812-8752-2CCDF5C354C4}"/>
    <cellStyle name="Comma 19 2 2 2 2 2 4" xfId="6613" xr:uid="{C0B58182-ADEC-45C7-922A-FF6827C909A3}"/>
    <cellStyle name="Comma 19 2 2 2 2 2 5" xfId="6614" xr:uid="{22B04DDD-9285-4C4E-9494-9FBA13DA56F9}"/>
    <cellStyle name="Comma 19 2 2 2 2 3" xfId="6615" xr:uid="{DBDB553D-E318-41CE-8FBC-8929583AD9A9}"/>
    <cellStyle name="Comma 19 2 2 2 2 3 2" xfId="6616" xr:uid="{918C5376-3500-4C2E-A2F4-D388DED26B4C}"/>
    <cellStyle name="Comma 19 2 2 2 2 3 2 2" xfId="6617" xr:uid="{B9680CBC-0BA1-4BFB-BA98-BD43F431A113}"/>
    <cellStyle name="Comma 19 2 2 2 2 3 3" xfId="6618" xr:uid="{0D3A8077-8BD3-4F5B-AE4C-AE2207B3C640}"/>
    <cellStyle name="Comma 19 2 2 2 2 4" xfId="6619" xr:uid="{66C71EDF-36BB-4AE0-A60B-3E1B821C9EBB}"/>
    <cellStyle name="Comma 19 2 2 2 2 4 2" xfId="6620" xr:uid="{0462BB14-020E-4BF7-B697-D3356F481F31}"/>
    <cellStyle name="Comma 19 2 2 2 2 5" xfId="6621" xr:uid="{E121B690-31F2-40C8-B72A-2E1E8462E446}"/>
    <cellStyle name="Comma 19 2 2 2 2 6" xfId="6622" xr:uid="{33734613-88F8-4CED-B745-3171628709EF}"/>
    <cellStyle name="Comma 19 2 2 2 3" xfId="6623" xr:uid="{F245CB07-29B2-4E19-BE3D-C2377DFF7F94}"/>
    <cellStyle name="Comma 19 2 2 2 3 2" xfId="6624" xr:uid="{16BF7812-3284-4AE2-9D37-6D6DAC0E0317}"/>
    <cellStyle name="Comma 19 2 2 2 3 2 2" xfId="6625" xr:uid="{27BE8BC4-1A2C-4255-A3FC-7041B9D0D423}"/>
    <cellStyle name="Comma 19 2 2 2 3 2 2 2" xfId="6626" xr:uid="{BE06C6CD-26FD-4877-8506-F0EC13B35D30}"/>
    <cellStyle name="Comma 19 2 2 2 3 2 3" xfId="6627" xr:uid="{198586F7-18A8-497D-AA76-935E16F1AD8C}"/>
    <cellStyle name="Comma 19 2 2 2 3 3" xfId="6628" xr:uid="{94ED906E-3C14-4C81-AC5A-6593693DBDAE}"/>
    <cellStyle name="Comma 19 2 2 2 3 3 2" xfId="6629" xr:uid="{3C041B81-267E-4AD1-AD94-DADF4A06AF10}"/>
    <cellStyle name="Comma 19 2 2 2 3 4" xfId="6630" xr:uid="{4B77FF4F-5522-47F8-9781-893A2F6912B0}"/>
    <cellStyle name="Comma 19 2 2 2 3 5" xfId="6631" xr:uid="{D8A8F840-A287-4D35-A57F-B0D3B09AF661}"/>
    <cellStyle name="Comma 19 2 2 2 4" xfId="6632" xr:uid="{624716BA-4A1B-4AB9-808A-606FDE170375}"/>
    <cellStyle name="Comma 19 2 2 2 4 2" xfId="6633" xr:uid="{E89EE6DA-24B2-4023-8FF6-9F42668DD95D}"/>
    <cellStyle name="Comma 19 2 2 2 4 2 2" xfId="6634" xr:uid="{7243392A-38AE-4869-9CAD-445E3084B8F7}"/>
    <cellStyle name="Comma 19 2 2 2 4 3" xfId="6635" xr:uid="{6DF9433D-AD02-4B9A-8CC8-95CFC52E1316}"/>
    <cellStyle name="Comma 19 2 2 2 4 4" xfId="6636" xr:uid="{19AA00F1-1F8E-4004-9C23-ED1B69D7BE31}"/>
    <cellStyle name="Comma 19 2 2 2 5" xfId="6637" xr:uid="{5D35AEF0-B480-4E09-9F83-FCD243B4A3AD}"/>
    <cellStyle name="Comma 19 2 2 2 5 2" xfId="6638" xr:uid="{4BA5A756-E26F-4FD5-8521-1513A9B651CD}"/>
    <cellStyle name="Comma 19 2 2 2 6" xfId="6639" xr:uid="{A0ABB9B9-066F-4744-9257-C21EC389BBEA}"/>
    <cellStyle name="Comma 19 2 2 2 6 2" xfId="6640" xr:uid="{A3A0EEB9-9A0B-4A21-81ED-C4A156EFCB6E}"/>
    <cellStyle name="Comma 19 2 2 2 7" xfId="6641" xr:uid="{95FC5873-6B1E-4AF6-8511-99C5B65273F7}"/>
    <cellStyle name="Comma 19 2 2 3" xfId="6642" xr:uid="{56BB09D6-B9FA-4696-A015-3BCDAE5E652B}"/>
    <cellStyle name="Comma 19 2 2 3 2" xfId="6643" xr:uid="{65AB8F9C-7863-4D13-B8B5-0D5D5C25F567}"/>
    <cellStyle name="Comma 19 2 2 3 2 2" xfId="6644" xr:uid="{65D06F5E-D223-4BF2-AAD1-BBA5738EF71D}"/>
    <cellStyle name="Comma 19 2 2 3 2 2 2" xfId="6645" xr:uid="{C3095599-3C97-45F9-8791-1E63E508BB52}"/>
    <cellStyle name="Comma 19 2 2 3 2 2 2 2" xfId="6646" xr:uid="{B67F2733-B675-44BE-A826-80EE54E0FC1F}"/>
    <cellStyle name="Comma 19 2 2 3 2 2 2 2 2" xfId="6647" xr:uid="{A4107CE1-FE22-481F-861A-6AF06EB2DCCE}"/>
    <cellStyle name="Comma 19 2 2 3 2 2 2 3" xfId="6648" xr:uid="{634CDC3E-5E58-41E3-9211-6B69F5AE13BB}"/>
    <cellStyle name="Comma 19 2 2 3 2 2 3" xfId="6649" xr:uid="{C4A4A1CE-548E-4C2B-8C77-200F69ECDD08}"/>
    <cellStyle name="Comma 19 2 2 3 2 2 3 2" xfId="6650" xr:uid="{AE4C9266-2EC2-41F1-9D1B-A5D9B99C588F}"/>
    <cellStyle name="Comma 19 2 2 3 2 2 4" xfId="6651" xr:uid="{E4079C55-F8FC-4BD4-9B78-1440B841F6BA}"/>
    <cellStyle name="Comma 19 2 2 3 2 2 5" xfId="6652" xr:uid="{489B0E8F-E055-45C8-8D72-D7F8B9CFE881}"/>
    <cellStyle name="Comma 19 2 2 3 2 3" xfId="6653" xr:uid="{C2998D94-140B-4C68-8A59-6F1D99B63A8E}"/>
    <cellStyle name="Comma 19 2 2 3 2 3 2" xfId="6654" xr:uid="{E25A08EA-E713-41DB-81BE-A775F9399FA2}"/>
    <cellStyle name="Comma 19 2 2 3 2 3 2 2" xfId="6655" xr:uid="{A8E3ED08-45AE-43C0-B173-65AC8D9593AD}"/>
    <cellStyle name="Comma 19 2 2 3 2 3 3" xfId="6656" xr:uid="{CFF1AA92-7FAB-429F-BD1C-77FE7599EA66}"/>
    <cellStyle name="Comma 19 2 2 3 2 4" xfId="6657" xr:uid="{5213333C-701D-4F11-91A7-60B809532874}"/>
    <cellStyle name="Comma 19 2 2 3 2 4 2" xfId="6658" xr:uid="{6A631F38-F6E4-4027-9054-68A55DF5C3DE}"/>
    <cellStyle name="Comma 19 2 2 3 2 5" xfId="6659" xr:uid="{B9F1438A-7AD0-4072-A2CB-198A5B93EA5F}"/>
    <cellStyle name="Comma 19 2 2 3 2 6" xfId="6660" xr:uid="{FA2B4D05-2826-4F43-8BB8-07E6FCBE79EA}"/>
    <cellStyle name="Comma 19 2 2 3 3" xfId="6661" xr:uid="{73F45AB3-A22A-45CF-A545-053D19D837C2}"/>
    <cellStyle name="Comma 19 2 2 3 3 2" xfId="6662" xr:uid="{BC46DCC8-BED0-407B-ADCA-4B0C3EC04A5F}"/>
    <cellStyle name="Comma 19 2 2 3 3 2 2" xfId="6663" xr:uid="{F4D54AA1-C29A-4D46-9C34-54D1DFB9817A}"/>
    <cellStyle name="Comma 19 2 2 3 3 2 2 2" xfId="6664" xr:uid="{A766C7BA-0E69-47A5-8FC8-71B576BED246}"/>
    <cellStyle name="Comma 19 2 2 3 3 2 3" xfId="6665" xr:uid="{0C9DDCAA-1918-47A5-8809-F09D62F48872}"/>
    <cellStyle name="Comma 19 2 2 3 3 3" xfId="6666" xr:uid="{766EDF9F-145E-41A5-A9F0-D37C48BB85FA}"/>
    <cellStyle name="Comma 19 2 2 3 3 3 2" xfId="6667" xr:uid="{B0AAA5DE-53A3-41FD-8F81-E5DF6278AE70}"/>
    <cellStyle name="Comma 19 2 2 3 3 4" xfId="6668" xr:uid="{A220FE6C-95F0-497E-A819-9EFE1BD55624}"/>
    <cellStyle name="Comma 19 2 2 3 3 5" xfId="6669" xr:uid="{35D6EB01-71D4-464A-910D-C9C425846599}"/>
    <cellStyle name="Comma 19 2 2 3 4" xfId="6670" xr:uid="{959D3A89-BD10-40DB-971C-6DF99BA7515C}"/>
    <cellStyle name="Comma 19 2 2 3 4 2" xfId="6671" xr:uid="{5BBD1C7E-C347-409D-83BD-E0C3905F38F8}"/>
    <cellStyle name="Comma 19 2 2 3 4 2 2" xfId="6672" xr:uid="{32692E72-A0EE-4D56-A378-8B07169D922D}"/>
    <cellStyle name="Comma 19 2 2 3 4 3" xfId="6673" xr:uid="{D98C57C4-79AD-48DF-A914-7F8BFEF38A5F}"/>
    <cellStyle name="Comma 19 2 2 3 4 4" xfId="6674" xr:uid="{0855BDAC-BF9A-451A-A94D-2403F38F21E4}"/>
    <cellStyle name="Comma 19 2 2 3 5" xfId="6675" xr:uid="{EAF28D79-03C6-46C2-9275-FB9F27B53890}"/>
    <cellStyle name="Comma 19 2 2 3 5 2" xfId="6676" xr:uid="{058144CC-02A0-4D13-9E33-F66324C267E5}"/>
    <cellStyle name="Comma 19 2 2 3 6" xfId="6677" xr:uid="{11C392A0-324B-471A-B1D6-81A0E8909C2A}"/>
    <cellStyle name="Comma 19 2 2 3 6 2" xfId="6678" xr:uid="{A235551A-DF89-45E1-995A-F79FAB33D17C}"/>
    <cellStyle name="Comma 19 2 2 3 7" xfId="6679" xr:uid="{1DEBFA59-16EE-4E2B-92B2-81861276AEF1}"/>
    <cellStyle name="Comma 19 2 2 4" xfId="6680" xr:uid="{2CC7EAB6-0F31-4EC5-BCFA-9C8D8779EC8E}"/>
    <cellStyle name="Comma 19 2 2 4 2" xfId="6681" xr:uid="{70927B2B-F51F-4393-B0AA-3C39ADB9C06F}"/>
    <cellStyle name="Comma 19 2 2 4 2 2" xfId="6682" xr:uid="{B6171B9F-4535-412B-AC2B-7BAA9D64CAAD}"/>
    <cellStyle name="Comma 19 2 2 4 2 2 2" xfId="6683" xr:uid="{9643DF40-E122-401B-8029-7C5BAD984E5F}"/>
    <cellStyle name="Comma 19 2 2 4 2 2 2 2" xfId="6684" xr:uid="{802D080C-A9AC-46F0-94E2-F68C4A8A1FA8}"/>
    <cellStyle name="Comma 19 2 2 4 2 2 3" xfId="6685" xr:uid="{8FB0F7A6-A513-4849-A654-CB45BF3C3759}"/>
    <cellStyle name="Comma 19 2 2 4 2 3" xfId="6686" xr:uid="{0B83B8CD-5ACB-4E1E-B090-202E49D582C2}"/>
    <cellStyle name="Comma 19 2 2 4 2 3 2" xfId="6687" xr:uid="{38124B38-191A-4CAE-B205-809C92521E8D}"/>
    <cellStyle name="Comma 19 2 2 4 2 4" xfId="6688" xr:uid="{CDE410ED-F520-4F1F-9426-7D24667EAA21}"/>
    <cellStyle name="Comma 19 2 2 4 2 5" xfId="6689" xr:uid="{A9CEAD11-8815-4BF1-B6B2-728658E98C1D}"/>
    <cellStyle name="Comma 19 2 2 4 3" xfId="6690" xr:uid="{3B7E91AD-7295-45C0-BE72-06CE95E43767}"/>
    <cellStyle name="Comma 19 2 2 4 3 2" xfId="6691" xr:uid="{C15ADFD8-32CE-48CF-9282-BE93067BBE18}"/>
    <cellStyle name="Comma 19 2 2 4 3 2 2" xfId="6692" xr:uid="{EFBA26F8-04D7-4BCA-88EF-7926683CCB16}"/>
    <cellStyle name="Comma 19 2 2 4 3 3" xfId="6693" xr:uid="{92B39D2D-1ECD-4360-9F5C-0BF8CF56FD41}"/>
    <cellStyle name="Comma 19 2 2 4 4" xfId="6694" xr:uid="{B10B20B3-77AF-4C57-8558-DA2200AE27F6}"/>
    <cellStyle name="Comma 19 2 2 4 4 2" xfId="6695" xr:uid="{3DEF6F85-131F-437D-80D4-851334088F82}"/>
    <cellStyle name="Comma 19 2 2 4 5" xfId="6696" xr:uid="{3CF4DD68-260C-42D3-8317-B611412F0CC6}"/>
    <cellStyle name="Comma 19 2 2 4 6" xfId="6697" xr:uid="{3A9F6B3D-00BE-4A0B-B470-CAADED504502}"/>
    <cellStyle name="Comma 19 2 2 5" xfId="6698" xr:uid="{C29D5AAD-719B-4BD8-9D37-D99ED4C7C8E8}"/>
    <cellStyle name="Comma 19 2 2 5 2" xfId="6699" xr:uid="{A263CEF7-FD8F-445B-8FAC-26198B8E598B}"/>
    <cellStyle name="Comma 19 2 2 5 2 2" xfId="6700" xr:uid="{7DB6081A-8CB7-43C7-948E-F09FBF9D94DB}"/>
    <cellStyle name="Comma 19 2 2 5 2 2 2" xfId="6701" xr:uid="{C9AE2991-905A-4446-BE38-7CAB8E850389}"/>
    <cellStyle name="Comma 19 2 2 5 2 3" xfId="6702" xr:uid="{0DC672D2-FFD9-41F1-B3C2-6A4422F04435}"/>
    <cellStyle name="Comma 19 2 2 5 3" xfId="6703" xr:uid="{8E928218-C36A-4D5F-8D9C-85A698A5EBA7}"/>
    <cellStyle name="Comma 19 2 2 5 3 2" xfId="6704" xr:uid="{449E5596-99C8-4B57-A980-BC64B158EDB7}"/>
    <cellStyle name="Comma 19 2 2 5 4" xfId="6705" xr:uid="{23963DBA-1684-4FA0-8057-0CB2347A300A}"/>
    <cellStyle name="Comma 19 2 2 5 5" xfId="6706" xr:uid="{85226EDA-D20A-4B62-9F4A-9848CA37DF12}"/>
    <cellStyle name="Comma 19 2 2 6" xfId="6707" xr:uid="{BF55B612-B90D-4CC2-A19A-84B47F9DF3A0}"/>
    <cellStyle name="Comma 19 2 2 6 2" xfId="6708" xr:uid="{DE3BD63A-AC13-4220-99A0-02E30DBFF73C}"/>
    <cellStyle name="Comma 19 2 2 6 2 2" xfId="6709" xr:uid="{EC5BEA1E-581F-433D-9FFD-0D6B103B1BF9}"/>
    <cellStyle name="Comma 19 2 2 6 2 2 2" xfId="6710" xr:uid="{6FEA9172-DAE0-4A61-9E09-4BADADA34E29}"/>
    <cellStyle name="Comma 19 2 2 6 2 3" xfId="6711" xr:uid="{BAAD0C6F-0C0F-406B-AD7B-DB7E03AE9A76}"/>
    <cellStyle name="Comma 19 2 2 6 3" xfId="6712" xr:uid="{873268A9-5C62-493B-B927-0393B095C7B6}"/>
    <cellStyle name="Comma 19 2 2 6 3 2" xfId="6713" xr:uid="{2CE6E4D4-2979-4F3F-B8FC-A4BA497E3132}"/>
    <cellStyle name="Comma 19 2 2 6 4" xfId="6714" xr:uid="{1E417D10-6EC8-4539-8657-99EA61049846}"/>
    <cellStyle name="Comma 19 2 2 6 5" xfId="6715" xr:uid="{87476315-E440-42DA-8434-973F15023E69}"/>
    <cellStyle name="Comma 19 2 2 7" xfId="6716" xr:uid="{6A8B03C4-450A-4CD3-BECF-119C2CDD34D1}"/>
    <cellStyle name="Comma 19 2 2 7 2" xfId="6717" xr:uid="{CED74A4F-FD06-43A3-9ABE-14AEA1D6A4FF}"/>
    <cellStyle name="Comma 19 2 2 7 2 2" xfId="6718" xr:uid="{68634FA4-1446-49D5-A1C2-50E06E20EB43}"/>
    <cellStyle name="Comma 19 2 2 7 3" xfId="6719" xr:uid="{85AC5A9B-A2FC-425C-A341-2A3BCA667E65}"/>
    <cellStyle name="Comma 19 2 2 7 4" xfId="6720" xr:uid="{5251CA44-3F4F-4C9E-BA89-F7493D8F32A3}"/>
    <cellStyle name="Comma 19 2 2 8" xfId="6721" xr:uid="{A912A193-C43A-4862-960F-E564AF7C9484}"/>
    <cellStyle name="Comma 19 2 2 8 2" xfId="6722" xr:uid="{91A0DE4A-4AC9-4ADA-BA37-C9FB9A930F3C}"/>
    <cellStyle name="Comma 19 2 2 9" xfId="6723" xr:uid="{31CEB5B7-2B2D-4BB2-93A4-29D4C831F712}"/>
    <cellStyle name="Comma 19 2 2 9 2" xfId="6724" xr:uid="{2376AD0C-E49D-4ABE-8AA1-847129B1E894}"/>
    <cellStyle name="Comma 19 2 3" xfId="6725" xr:uid="{9B3B6731-3C57-4101-AC89-125B63840E93}"/>
    <cellStyle name="Comma 19 2 3 2" xfId="6726" xr:uid="{B73DC86C-D490-46A6-9A88-33766E84C482}"/>
    <cellStyle name="Comma 19 2 3 2 2" xfId="6727" xr:uid="{AFF7F379-4B16-41D0-9437-21CBE5F008DE}"/>
    <cellStyle name="Comma 19 2 3 2 2 2" xfId="6728" xr:uid="{4CD05431-1F63-4FCB-B32C-9797B680B761}"/>
    <cellStyle name="Comma 19 2 3 2 2 2 2" xfId="6729" xr:uid="{4F0CFA33-E39C-4F0D-A0AB-564A1D5F8C5B}"/>
    <cellStyle name="Comma 19 2 3 2 2 2 2 2" xfId="6730" xr:uid="{DEAE9759-6206-4C02-8EC0-193CF750D285}"/>
    <cellStyle name="Comma 19 2 3 2 2 2 3" xfId="6731" xr:uid="{77402DEB-4E6D-4141-9923-6945BA907ACD}"/>
    <cellStyle name="Comma 19 2 3 2 2 3" xfId="6732" xr:uid="{44A08EA8-1CE0-4531-8C39-12DD0F1D3F9D}"/>
    <cellStyle name="Comma 19 2 3 2 2 3 2" xfId="6733" xr:uid="{5A1555EB-470E-4E0C-876B-25A83AC5F4CB}"/>
    <cellStyle name="Comma 19 2 3 2 2 4" xfId="6734" xr:uid="{8FDC10C2-6A80-4507-A32D-A09CAB868BCE}"/>
    <cellStyle name="Comma 19 2 3 2 2 5" xfId="6735" xr:uid="{2883DD1E-D7B7-4E3B-B728-CB5704BA1697}"/>
    <cellStyle name="Comma 19 2 3 2 3" xfId="6736" xr:uid="{91A9C565-A8AD-43FB-9537-CD777BB4A011}"/>
    <cellStyle name="Comma 19 2 3 2 3 2" xfId="6737" xr:uid="{ADD0461F-E925-4522-B7DA-8028E7CECCFD}"/>
    <cellStyle name="Comma 19 2 3 2 3 2 2" xfId="6738" xr:uid="{E7B3CE86-0E0B-402F-B79C-77459D52E4E3}"/>
    <cellStyle name="Comma 19 2 3 2 3 3" xfId="6739" xr:uid="{C42613EB-15CB-4187-A4B1-C45492EE5D58}"/>
    <cellStyle name="Comma 19 2 3 2 4" xfId="6740" xr:uid="{72A2535B-EF2D-4A9D-899E-1072E89999DE}"/>
    <cellStyle name="Comma 19 2 3 2 4 2" xfId="6741" xr:uid="{05F019D1-3C0D-4E0A-9702-F41AEEA864C7}"/>
    <cellStyle name="Comma 19 2 3 2 5" xfId="6742" xr:uid="{C50AA65F-014B-430B-A4BA-CEC0DAC599C9}"/>
    <cellStyle name="Comma 19 2 3 2 6" xfId="6743" xr:uid="{F773D5AD-519A-40E3-9569-09BCE6E95EB3}"/>
    <cellStyle name="Comma 19 2 3 3" xfId="6744" xr:uid="{440BD724-1EC1-4B70-A2C0-681CC5825FA5}"/>
    <cellStyle name="Comma 19 2 3 3 2" xfId="6745" xr:uid="{F9E168EE-916F-426D-9C9E-F78D90ABE6A4}"/>
    <cellStyle name="Comma 19 2 3 3 2 2" xfId="6746" xr:uid="{98AD2EA6-E131-43AD-9221-68B39AF89CA9}"/>
    <cellStyle name="Comma 19 2 3 3 2 2 2" xfId="6747" xr:uid="{D7E8B179-1CA8-4F6D-8A2B-5B2FF53B0C71}"/>
    <cellStyle name="Comma 19 2 3 3 2 3" xfId="6748" xr:uid="{76CE0DCE-8837-4059-9722-15A0B54DED7E}"/>
    <cellStyle name="Comma 19 2 3 3 3" xfId="6749" xr:uid="{6AA37D1F-B703-45F6-9629-E0784E81E878}"/>
    <cellStyle name="Comma 19 2 3 3 3 2" xfId="6750" xr:uid="{94643196-80BA-479D-88C5-C6BC65DC416E}"/>
    <cellStyle name="Comma 19 2 3 3 4" xfId="6751" xr:uid="{7F4FA6CA-848B-409B-80B6-29FE9B2D28CC}"/>
    <cellStyle name="Comma 19 2 3 3 5" xfId="6752" xr:uid="{DAEBE2FB-2F58-4BEB-9032-3EAEA23E5849}"/>
    <cellStyle name="Comma 19 2 3 4" xfId="6753" xr:uid="{B6D98682-33A0-4F5E-B7CE-A6F947477477}"/>
    <cellStyle name="Comma 19 2 3 4 2" xfId="6754" xr:uid="{F5750A25-2AFE-4600-A1D4-81CCA99AA82A}"/>
    <cellStyle name="Comma 19 2 3 4 2 2" xfId="6755" xr:uid="{803D7522-D913-4D34-A4DA-B7004D3FCB6F}"/>
    <cellStyle name="Comma 19 2 3 4 3" xfId="6756" xr:uid="{E90E84B6-4864-4581-A072-DBF73A713FF6}"/>
    <cellStyle name="Comma 19 2 3 4 4" xfId="6757" xr:uid="{82442486-B102-41EC-835A-6129B5E74084}"/>
    <cellStyle name="Comma 19 2 3 5" xfId="6758" xr:uid="{21B260A5-9AE0-4FC0-BD74-DD73B897512F}"/>
    <cellStyle name="Comma 19 2 3 5 2" xfId="6759" xr:uid="{35C1FCA1-D225-45A6-890F-1B32E423255F}"/>
    <cellStyle name="Comma 19 2 3 6" xfId="6760" xr:uid="{F54408D1-A98F-48DB-9219-10C60997D40C}"/>
    <cellStyle name="Comma 19 2 3 6 2" xfId="6761" xr:uid="{CB9A7A94-D571-46A3-BFD7-97C22A636577}"/>
    <cellStyle name="Comma 19 2 3 7" xfId="6762" xr:uid="{BC916CD5-BA43-418B-9500-8D99212101AA}"/>
    <cellStyle name="Comma 19 2 4" xfId="6763" xr:uid="{55E38004-726E-4B53-980E-1C4BD014FB5F}"/>
    <cellStyle name="Comma 19 2 4 2" xfId="6764" xr:uid="{EBF28C63-19C7-4806-A17B-3AA4B358AE7C}"/>
    <cellStyle name="Comma 19 2 4 2 2" xfId="6765" xr:uid="{7037DBBB-F544-4AB5-BDD5-7C74D69FD219}"/>
    <cellStyle name="Comma 19 2 4 2 2 2" xfId="6766" xr:uid="{2CD04D24-9F5B-4603-88E6-C4142D23A9D4}"/>
    <cellStyle name="Comma 19 2 4 2 2 2 2" xfId="6767" xr:uid="{5C4B65D2-59C9-4714-A51E-860979FF9A01}"/>
    <cellStyle name="Comma 19 2 4 2 2 2 2 2" xfId="6768" xr:uid="{2207707D-CA62-4A08-A57F-5A83065C6C41}"/>
    <cellStyle name="Comma 19 2 4 2 2 2 3" xfId="6769" xr:uid="{68C308A2-2C54-4F34-A429-A2A1BDD9CC16}"/>
    <cellStyle name="Comma 19 2 4 2 2 3" xfId="6770" xr:uid="{A47E24A1-D344-4E11-A1DA-894A858E7A2E}"/>
    <cellStyle name="Comma 19 2 4 2 2 3 2" xfId="6771" xr:uid="{5B27C5FA-0C28-4B68-9408-44724AE95C11}"/>
    <cellStyle name="Comma 19 2 4 2 2 4" xfId="6772" xr:uid="{CDC17534-31C3-4E0E-AE85-95CA1EEAC98C}"/>
    <cellStyle name="Comma 19 2 4 2 2 5" xfId="6773" xr:uid="{FFA1DF0A-C227-41D9-A8D7-85539BA82ECD}"/>
    <cellStyle name="Comma 19 2 4 2 3" xfId="6774" xr:uid="{C68CB210-89D3-4B3A-88A2-52547277EB80}"/>
    <cellStyle name="Comma 19 2 4 2 3 2" xfId="6775" xr:uid="{93804F46-C502-407D-81C7-ECC0E8225AC4}"/>
    <cellStyle name="Comma 19 2 4 2 3 2 2" xfId="6776" xr:uid="{204E4909-5220-4317-A235-0A08E17EAB14}"/>
    <cellStyle name="Comma 19 2 4 2 3 3" xfId="6777" xr:uid="{DA5B6F16-B726-4207-B05F-58AFFC97A151}"/>
    <cellStyle name="Comma 19 2 4 2 4" xfId="6778" xr:uid="{EA88B317-7086-4217-A5FB-D0C96596AFB4}"/>
    <cellStyle name="Comma 19 2 4 2 4 2" xfId="6779" xr:uid="{3D4786CF-EC32-4548-92F0-4E920656C9F7}"/>
    <cellStyle name="Comma 19 2 4 2 5" xfId="6780" xr:uid="{C648632C-39FC-4E67-82B6-B92306A0918D}"/>
    <cellStyle name="Comma 19 2 4 2 6" xfId="6781" xr:uid="{40C4D9B6-4D4B-4415-A3F1-129CE4B67BA7}"/>
    <cellStyle name="Comma 19 2 4 3" xfId="6782" xr:uid="{1A940589-5135-4DB8-8F23-06994F8A6936}"/>
    <cellStyle name="Comma 19 2 4 3 2" xfId="6783" xr:uid="{3A94F7AF-9B49-4B58-895C-5780EF335A6E}"/>
    <cellStyle name="Comma 19 2 4 3 2 2" xfId="6784" xr:uid="{037A52C6-0798-4B34-8AAA-DDFE9C97489F}"/>
    <cellStyle name="Comma 19 2 4 3 2 2 2" xfId="6785" xr:uid="{79F7077F-08D0-4EEC-8125-1B45C71902DB}"/>
    <cellStyle name="Comma 19 2 4 3 2 3" xfId="6786" xr:uid="{4A2ED610-1E5B-406C-8B3F-E3D9DA67C428}"/>
    <cellStyle name="Comma 19 2 4 3 3" xfId="6787" xr:uid="{640A82EE-BBE3-4527-A35E-14CCFC25BB2A}"/>
    <cellStyle name="Comma 19 2 4 3 3 2" xfId="6788" xr:uid="{7721F940-31BA-4795-8DCC-435E87D9879B}"/>
    <cellStyle name="Comma 19 2 4 3 4" xfId="6789" xr:uid="{8B126067-ED7E-49B7-9E73-6F97E8C48165}"/>
    <cellStyle name="Comma 19 2 4 3 5" xfId="6790" xr:uid="{09FC378F-F6FE-42B9-85BC-28AE98E3908B}"/>
    <cellStyle name="Comma 19 2 4 4" xfId="6791" xr:uid="{FA285013-06C8-451C-BD66-031B64A346A6}"/>
    <cellStyle name="Comma 19 2 4 4 2" xfId="6792" xr:uid="{E1887EDC-DE2E-4267-BDA0-12B71B461C7D}"/>
    <cellStyle name="Comma 19 2 4 4 2 2" xfId="6793" xr:uid="{77991B7B-66BB-4DF8-B9A6-387342A90F79}"/>
    <cellStyle name="Comma 19 2 4 4 3" xfId="6794" xr:uid="{E8436619-CC50-491E-BAF9-8ADCDEFB5CA8}"/>
    <cellStyle name="Comma 19 2 4 4 4" xfId="6795" xr:uid="{52BE38CF-64A9-40FC-84DF-023747315A98}"/>
    <cellStyle name="Comma 19 2 4 5" xfId="6796" xr:uid="{1296F3FA-DE5E-482D-B26F-D65AE549DA44}"/>
    <cellStyle name="Comma 19 2 4 5 2" xfId="6797" xr:uid="{09A4F927-F0C7-4D52-8DF9-E7FB2DA3E3F6}"/>
    <cellStyle name="Comma 19 2 4 6" xfId="6798" xr:uid="{3E7577A8-3DCD-40F2-9A7E-6C826040BEAF}"/>
    <cellStyle name="Comma 19 2 4 6 2" xfId="6799" xr:uid="{FE1A90E1-1ECA-45FC-A62B-9F874E3272CD}"/>
    <cellStyle name="Comma 19 2 4 7" xfId="6800" xr:uid="{983EE7C9-2F1E-4471-9056-EC961656FC2F}"/>
    <cellStyle name="Comma 19 2 5" xfId="6801" xr:uid="{0BCA70C6-6F62-4A09-B074-309D9CD6F142}"/>
    <cellStyle name="Comma 19 2 5 2" xfId="6802" xr:uid="{D14C9108-4765-4941-8A66-26EBA48B9983}"/>
    <cellStyle name="Comma 19 2 5 2 2" xfId="6803" xr:uid="{8C55AFE7-01E1-4AAF-9D1E-40A6C3E52DBE}"/>
    <cellStyle name="Comma 19 2 5 2 2 2" xfId="6804" xr:uid="{4159A0A8-88FF-465C-88D9-1414ABAA1487}"/>
    <cellStyle name="Comma 19 2 5 2 2 2 2" xfId="6805" xr:uid="{7ABBE6AA-1EC6-4A9F-8588-A41CE160F553}"/>
    <cellStyle name="Comma 19 2 5 2 2 3" xfId="6806" xr:uid="{9445407F-13BE-4FFA-B9EE-E39161F7E07E}"/>
    <cellStyle name="Comma 19 2 5 2 3" xfId="6807" xr:uid="{9B40117F-4781-4A74-8B3F-92B877D3399E}"/>
    <cellStyle name="Comma 19 2 5 2 3 2" xfId="6808" xr:uid="{0F95E365-A264-4175-AF60-1B48E109F7B7}"/>
    <cellStyle name="Comma 19 2 5 2 4" xfId="6809" xr:uid="{9F64574B-07E0-4BEF-93C1-8568E199CCC7}"/>
    <cellStyle name="Comma 19 2 5 2 5" xfId="6810" xr:uid="{05C25467-2336-4B0A-BE24-3690D66687D4}"/>
    <cellStyle name="Comma 19 2 5 3" xfId="6811" xr:uid="{623C69B7-BCB8-4715-A20F-64C3A2C5FC49}"/>
    <cellStyle name="Comma 19 2 5 3 2" xfId="6812" xr:uid="{F7150F0A-3C1E-4380-8097-821586F5AD7B}"/>
    <cellStyle name="Comma 19 2 5 3 2 2" xfId="6813" xr:uid="{5F8023D7-09E8-4830-AFFD-4D523B30554E}"/>
    <cellStyle name="Comma 19 2 5 3 3" xfId="6814" xr:uid="{F75EC46B-E362-403D-A878-4FE5158CF87A}"/>
    <cellStyle name="Comma 19 2 5 4" xfId="6815" xr:uid="{2D4C2A2E-EAF8-445F-992A-37B14339CB50}"/>
    <cellStyle name="Comma 19 2 5 4 2" xfId="6816" xr:uid="{6DAE6C50-4C81-4C9B-B321-51D96786B475}"/>
    <cellStyle name="Comma 19 2 5 5" xfId="6817" xr:uid="{83B61BD1-BDDA-450A-AB30-73C9B773E940}"/>
    <cellStyle name="Comma 19 2 5 6" xfId="6818" xr:uid="{6086E766-844E-4AAB-A5CB-5A905440907D}"/>
    <cellStyle name="Comma 19 2 6" xfId="6819" xr:uid="{D5021C42-073D-410F-B4AB-66D04381D700}"/>
    <cellStyle name="Comma 19 2 6 2" xfId="6820" xr:uid="{F5C0FD79-8B05-404C-999E-03FE830F045E}"/>
    <cellStyle name="Comma 19 2 6 2 2" xfId="6821" xr:uid="{92AAE1F3-CCAE-4AEB-BDF6-E93F5A4440AA}"/>
    <cellStyle name="Comma 19 2 6 2 2 2" xfId="6822" xr:uid="{1F291A3B-A7D7-4EDE-9E90-7918F216ACDD}"/>
    <cellStyle name="Comma 19 2 6 2 3" xfId="6823" xr:uid="{F92C1E32-2CD7-44B7-8D09-82A69BE53F14}"/>
    <cellStyle name="Comma 19 2 6 3" xfId="6824" xr:uid="{1484088A-2D74-4DC5-87C1-05E0F82DAE65}"/>
    <cellStyle name="Comma 19 2 6 3 2" xfId="6825" xr:uid="{DBE1CCD0-FF3E-44EB-9AA7-360A284516FF}"/>
    <cellStyle name="Comma 19 2 6 4" xfId="6826" xr:uid="{1C32E4DF-6240-4E27-A85F-70D7FAD7294A}"/>
    <cellStyle name="Comma 19 2 6 5" xfId="6827" xr:uid="{7D81AD9C-A284-4A96-9538-6B58ECE3452E}"/>
    <cellStyle name="Comma 19 2 7" xfId="6828" xr:uid="{708F594E-D959-4EEF-A181-A9B8F436D767}"/>
    <cellStyle name="Comma 19 2 7 2" xfId="6829" xr:uid="{094F01CD-6D51-45C1-BD43-AB8375D79304}"/>
    <cellStyle name="Comma 19 2 7 2 2" xfId="6830" xr:uid="{63C0B47D-8177-414E-8330-D791255957EA}"/>
    <cellStyle name="Comma 19 2 7 2 2 2" xfId="6831" xr:uid="{20004E77-4BC8-4FC9-BC67-17A2499873DB}"/>
    <cellStyle name="Comma 19 2 7 2 3" xfId="6832" xr:uid="{8B208F06-D990-4419-B0E9-AF2614EF04D4}"/>
    <cellStyle name="Comma 19 2 7 3" xfId="6833" xr:uid="{BE182EB4-8AFC-4178-99D9-CF43C5C84DEB}"/>
    <cellStyle name="Comma 19 2 7 3 2" xfId="6834" xr:uid="{0CE5C536-B98A-4B7F-9A88-744C5516D4BD}"/>
    <cellStyle name="Comma 19 2 7 4" xfId="6835" xr:uid="{27EE27AD-705B-4517-8862-E3F6FA9B7888}"/>
    <cellStyle name="Comma 19 2 7 5" xfId="6836" xr:uid="{25072770-98B2-4208-A81A-F49F07F0E477}"/>
    <cellStyle name="Comma 19 2 8" xfId="6837" xr:uid="{93CCAFE2-5298-4BF7-8775-5A2F2ACCC031}"/>
    <cellStyle name="Comma 19 2 8 2" xfId="6838" xr:uid="{3FCBFCCC-A982-445B-BAFA-056FEF9790E2}"/>
    <cellStyle name="Comma 19 2 8 2 2" xfId="6839" xr:uid="{18613D1A-89B8-4805-BEBC-197AF9520362}"/>
    <cellStyle name="Comma 19 2 8 3" xfId="6840" xr:uid="{CF8A4E8A-5A0E-474E-933B-CB35FDB112AF}"/>
    <cellStyle name="Comma 19 2 8 4" xfId="6841" xr:uid="{F7A1E8BF-14CD-4219-A174-37484C0B028C}"/>
    <cellStyle name="Comma 19 2 9" xfId="6842" xr:uid="{E246BFCC-B08C-473F-BBDA-0453A84F670E}"/>
    <cellStyle name="Comma 19 2 9 2" xfId="6843" xr:uid="{B0AD065E-E0F9-4140-B120-A28643A8AF86}"/>
    <cellStyle name="Comma 19 3" xfId="6844" xr:uid="{FAF19484-76AC-4DB6-A56B-C9212ABC4509}"/>
    <cellStyle name="Comma 19 3 10" xfId="6845" xr:uid="{4DF52901-7878-4C45-BCC9-5E3B011CB600}"/>
    <cellStyle name="Comma 19 3 2" xfId="6846" xr:uid="{743E7CDD-D04F-432D-8D70-A24008D6B0B1}"/>
    <cellStyle name="Comma 19 3 2 2" xfId="6847" xr:uid="{C17A71D3-96D1-4168-B0A6-9D804944E706}"/>
    <cellStyle name="Comma 19 3 2 2 2" xfId="6848" xr:uid="{7B6BA6AB-4001-4DDB-B27A-25664D8731FD}"/>
    <cellStyle name="Comma 19 3 2 2 2 2" xfId="6849" xr:uid="{B9DDC3C2-5ABF-49AE-A091-D59D97D854DC}"/>
    <cellStyle name="Comma 19 3 2 2 2 2 2" xfId="6850" xr:uid="{3AE20ED8-77A0-4D5E-8EA5-F70EF77DC0A4}"/>
    <cellStyle name="Comma 19 3 2 2 2 2 2 2" xfId="6851" xr:uid="{0D985186-88D9-4CD1-8FDD-90A608397514}"/>
    <cellStyle name="Comma 19 3 2 2 2 2 3" xfId="6852" xr:uid="{050734EB-8BBA-47CA-8489-F8E490AD9083}"/>
    <cellStyle name="Comma 19 3 2 2 2 3" xfId="6853" xr:uid="{1AB9BEA9-BC87-475F-AEC0-58AEA94BE181}"/>
    <cellStyle name="Comma 19 3 2 2 2 3 2" xfId="6854" xr:uid="{79E7F265-68EE-4A68-9C70-D48BB787BAF3}"/>
    <cellStyle name="Comma 19 3 2 2 2 4" xfId="6855" xr:uid="{2B572864-5978-4910-AADC-1DB98AF845D7}"/>
    <cellStyle name="Comma 19 3 2 2 2 5" xfId="6856" xr:uid="{9160D9A4-EF4C-47FD-A145-8388B39C3A81}"/>
    <cellStyle name="Comma 19 3 2 2 3" xfId="6857" xr:uid="{C01ABE53-93B9-4835-AE50-2D3065480EA6}"/>
    <cellStyle name="Comma 19 3 2 2 3 2" xfId="6858" xr:uid="{0668346D-B0DA-4F92-9C32-B89BFA95B173}"/>
    <cellStyle name="Comma 19 3 2 2 3 2 2" xfId="6859" xr:uid="{CB29C5E6-00CA-406E-A896-E894FBBB1C03}"/>
    <cellStyle name="Comma 19 3 2 2 3 3" xfId="6860" xr:uid="{FB0BA04C-63E2-44D6-B748-D16AAD0A9079}"/>
    <cellStyle name="Comma 19 3 2 2 4" xfId="6861" xr:uid="{80C70D44-9397-4EE4-A3AC-F399404FFEA1}"/>
    <cellStyle name="Comma 19 3 2 2 4 2" xfId="6862" xr:uid="{F6F4C38F-9C36-4548-82D8-0BC37EA80A53}"/>
    <cellStyle name="Comma 19 3 2 2 5" xfId="6863" xr:uid="{9E404A8F-EB70-40E4-A63A-40E83E683062}"/>
    <cellStyle name="Comma 19 3 2 2 6" xfId="6864" xr:uid="{65ABD8FB-839A-4DD4-9951-7C6FB5ED5EB0}"/>
    <cellStyle name="Comma 19 3 2 3" xfId="6865" xr:uid="{875F553D-ECDC-462A-AAE0-9C1EA8371DAF}"/>
    <cellStyle name="Comma 19 3 2 3 2" xfId="6866" xr:uid="{5CE5F20E-6689-4B13-AC22-AE47C52CCBD5}"/>
    <cellStyle name="Comma 19 3 2 3 2 2" xfId="6867" xr:uid="{8637A11B-9E97-41F0-9519-A4A541B84F44}"/>
    <cellStyle name="Comma 19 3 2 3 2 2 2" xfId="6868" xr:uid="{E9E49AAD-3013-4B6F-A318-F12434194E41}"/>
    <cellStyle name="Comma 19 3 2 3 2 3" xfId="6869" xr:uid="{61A5292A-7257-4F7D-A7E8-FCB3314725C2}"/>
    <cellStyle name="Comma 19 3 2 3 3" xfId="6870" xr:uid="{B4C0DD6A-9255-455C-AC9D-C7E9F34C284D}"/>
    <cellStyle name="Comma 19 3 2 3 3 2" xfId="6871" xr:uid="{100E81B9-273C-4A13-AAB9-D588F8FA701E}"/>
    <cellStyle name="Comma 19 3 2 3 4" xfId="6872" xr:uid="{B1013B02-7590-46FC-931A-9725942DD89A}"/>
    <cellStyle name="Comma 19 3 2 3 5" xfId="6873" xr:uid="{5C0717D7-8785-4D30-B4B2-EE85730C6009}"/>
    <cellStyle name="Comma 19 3 2 4" xfId="6874" xr:uid="{CD281442-15CD-49F1-BA27-2FAB91B9D0CB}"/>
    <cellStyle name="Comma 19 3 2 4 2" xfId="6875" xr:uid="{CE11F40D-3F9E-48D2-91CD-F731D5EB9942}"/>
    <cellStyle name="Comma 19 3 2 4 2 2" xfId="6876" xr:uid="{0EC7E047-002E-4105-A115-06DE65A1905B}"/>
    <cellStyle name="Comma 19 3 2 4 3" xfId="6877" xr:uid="{03410EE2-A8CE-409C-AA36-319BA286530F}"/>
    <cellStyle name="Comma 19 3 2 4 4" xfId="6878" xr:uid="{958C59B1-F398-4EC3-8737-D6D0D67CE7DD}"/>
    <cellStyle name="Comma 19 3 2 5" xfId="6879" xr:uid="{05AD12AD-8526-4984-8340-EAE296B0FC63}"/>
    <cellStyle name="Comma 19 3 2 5 2" xfId="6880" xr:uid="{94500F4E-D01A-4F52-975A-2F1B32E0BAD8}"/>
    <cellStyle name="Comma 19 3 2 6" xfId="6881" xr:uid="{42EB7098-3B0A-46AF-B890-ECF4EF573978}"/>
    <cellStyle name="Comma 19 3 2 6 2" xfId="6882" xr:uid="{3291DE9F-99BB-4F77-B610-84A62C535412}"/>
    <cellStyle name="Comma 19 3 2 7" xfId="6883" xr:uid="{E28853C1-3EB7-467D-9D1F-BB88991B4CFB}"/>
    <cellStyle name="Comma 19 3 3" xfId="6884" xr:uid="{F1C95679-D448-435B-BF9B-06AD2A4384A2}"/>
    <cellStyle name="Comma 19 3 3 2" xfId="6885" xr:uid="{85622785-BE55-460A-9FEC-DDB0D868AB0E}"/>
    <cellStyle name="Comma 19 3 3 2 2" xfId="6886" xr:uid="{B6F52026-24F4-454E-846B-ED33420B2594}"/>
    <cellStyle name="Comma 19 3 3 2 2 2" xfId="6887" xr:uid="{2B3ADD60-B863-43EA-B175-1BBECBDE99F1}"/>
    <cellStyle name="Comma 19 3 3 2 2 2 2" xfId="6888" xr:uid="{E47DD2B6-B31E-4AC8-9FDE-6154C92A1BEA}"/>
    <cellStyle name="Comma 19 3 3 2 2 2 2 2" xfId="6889" xr:uid="{0E785E2E-5F8F-409B-AC14-A5BF3C675829}"/>
    <cellStyle name="Comma 19 3 3 2 2 2 3" xfId="6890" xr:uid="{A82D9F81-BD6B-4E12-A723-DEF07E59F7D3}"/>
    <cellStyle name="Comma 19 3 3 2 2 3" xfId="6891" xr:uid="{482DD127-7D6E-40F3-B508-10D86606D412}"/>
    <cellStyle name="Comma 19 3 3 2 2 3 2" xfId="6892" xr:uid="{3D597CD7-C841-495E-8E86-06DC46DB20A9}"/>
    <cellStyle name="Comma 19 3 3 2 2 4" xfId="6893" xr:uid="{E52997D6-ED75-47DB-A948-4AA537768890}"/>
    <cellStyle name="Comma 19 3 3 2 2 5" xfId="6894" xr:uid="{84D6DE47-958B-4B27-8DA1-4D3CA83CFE17}"/>
    <cellStyle name="Comma 19 3 3 2 3" xfId="6895" xr:uid="{7FD27F57-C441-454C-AC95-AE6E5A8F7399}"/>
    <cellStyle name="Comma 19 3 3 2 3 2" xfId="6896" xr:uid="{1CFF9909-BD2C-42FF-B989-7B2957F22966}"/>
    <cellStyle name="Comma 19 3 3 2 3 2 2" xfId="6897" xr:uid="{90F982E3-2712-4BE3-A181-D078107A9A16}"/>
    <cellStyle name="Comma 19 3 3 2 3 3" xfId="6898" xr:uid="{2DBD05B7-69B6-4F5D-9336-E14F3CE3D4D2}"/>
    <cellStyle name="Comma 19 3 3 2 4" xfId="6899" xr:uid="{3BA00EB5-25B6-40BE-8A72-02D173988FE3}"/>
    <cellStyle name="Comma 19 3 3 2 4 2" xfId="6900" xr:uid="{04D58857-9D9B-4B03-81EA-9D10A16088EA}"/>
    <cellStyle name="Comma 19 3 3 2 5" xfId="6901" xr:uid="{1FDC7B3D-2DD3-47EC-99D0-8749D5214DC9}"/>
    <cellStyle name="Comma 19 3 3 2 6" xfId="6902" xr:uid="{A520137A-ABB7-4FBE-93D8-F0B782902CCB}"/>
    <cellStyle name="Comma 19 3 3 3" xfId="6903" xr:uid="{7686B7AD-6071-402D-BB2A-E1B60F1EEDEF}"/>
    <cellStyle name="Comma 19 3 3 3 2" xfId="6904" xr:uid="{F439A0D7-383A-4903-8AD3-CF005C2DE8DA}"/>
    <cellStyle name="Comma 19 3 3 3 2 2" xfId="6905" xr:uid="{E9798F2B-92B7-4530-B4AE-5410CB4A6999}"/>
    <cellStyle name="Comma 19 3 3 3 2 2 2" xfId="6906" xr:uid="{E904EB1C-5CD3-41BD-B5A8-25AFDA11112E}"/>
    <cellStyle name="Comma 19 3 3 3 2 3" xfId="6907" xr:uid="{0F11437D-F567-4F71-B2A2-E27793F80AD4}"/>
    <cellStyle name="Comma 19 3 3 3 3" xfId="6908" xr:uid="{8C89353B-7A60-425A-B6FE-94E1E6321CFD}"/>
    <cellStyle name="Comma 19 3 3 3 3 2" xfId="6909" xr:uid="{5E8940C2-DF4B-476D-98B0-28CE3F2C6EDA}"/>
    <cellStyle name="Comma 19 3 3 3 4" xfId="6910" xr:uid="{70157FDE-7D7B-4D29-B2AA-7975B9C8248F}"/>
    <cellStyle name="Comma 19 3 3 3 5" xfId="6911" xr:uid="{08439D22-DFC8-4045-8212-40CC77C6BEC0}"/>
    <cellStyle name="Comma 19 3 3 4" xfId="6912" xr:uid="{1C3AD98C-B302-433C-9492-716A3436E3AD}"/>
    <cellStyle name="Comma 19 3 3 4 2" xfId="6913" xr:uid="{437C296E-437C-47F2-BAAB-87767687C947}"/>
    <cellStyle name="Comma 19 3 3 4 2 2" xfId="6914" xr:uid="{051CADF4-EA0C-40D3-A59F-555A4AA1755A}"/>
    <cellStyle name="Comma 19 3 3 4 3" xfId="6915" xr:uid="{ECD44BDF-35C0-4698-8276-B844E4423053}"/>
    <cellStyle name="Comma 19 3 3 4 4" xfId="6916" xr:uid="{905CFAD3-3F3E-41FD-8E6D-46D4879E2DEE}"/>
    <cellStyle name="Comma 19 3 3 5" xfId="6917" xr:uid="{638A2A82-EC21-4A84-ADB1-F31D56BB4BE8}"/>
    <cellStyle name="Comma 19 3 3 5 2" xfId="6918" xr:uid="{C06EC9EB-D1A1-4F98-A78B-180BFE7D6A02}"/>
    <cellStyle name="Comma 19 3 3 6" xfId="6919" xr:uid="{01FC1DB3-8B14-4E00-ABDE-74729E50256D}"/>
    <cellStyle name="Comma 19 3 3 6 2" xfId="6920" xr:uid="{0785A82B-EF3A-4E14-8EB2-962DAD622600}"/>
    <cellStyle name="Comma 19 3 3 7" xfId="6921" xr:uid="{51782A94-948F-4E27-9B69-3293AF9D8C4D}"/>
    <cellStyle name="Comma 19 3 4" xfId="6922" xr:uid="{52A28FB5-9F8B-45EB-A63B-7837AED8188C}"/>
    <cellStyle name="Comma 19 3 4 2" xfId="6923" xr:uid="{2B5DD060-F217-42D3-9827-413D02B3959D}"/>
    <cellStyle name="Comma 19 3 4 2 2" xfId="6924" xr:uid="{F9F68DB5-656C-4AE7-B9A2-6C32C08B3CB4}"/>
    <cellStyle name="Comma 19 3 4 2 2 2" xfId="6925" xr:uid="{114918EA-9193-4990-9E91-FDFEA9D32F86}"/>
    <cellStyle name="Comma 19 3 4 2 2 2 2" xfId="6926" xr:uid="{6C0C3F30-2B8F-430E-92C0-C75CB83D4745}"/>
    <cellStyle name="Comma 19 3 4 2 2 3" xfId="6927" xr:uid="{02F4A914-AF07-4784-AE41-34D2793C2C16}"/>
    <cellStyle name="Comma 19 3 4 2 3" xfId="6928" xr:uid="{26D5AA7E-B483-46A2-A260-099D99B3FF19}"/>
    <cellStyle name="Comma 19 3 4 2 3 2" xfId="6929" xr:uid="{D96A9BE7-AE98-4FBC-A39F-E21A307DD498}"/>
    <cellStyle name="Comma 19 3 4 2 4" xfId="6930" xr:uid="{BDFAC728-528D-45A5-B666-0D03FA9915A3}"/>
    <cellStyle name="Comma 19 3 4 2 5" xfId="6931" xr:uid="{63C6CBA2-6767-478A-93F2-EE6DCC418F22}"/>
    <cellStyle name="Comma 19 3 4 3" xfId="6932" xr:uid="{92B569C3-1AD6-4853-B9D9-6DC8E83F7ECF}"/>
    <cellStyle name="Comma 19 3 4 3 2" xfId="6933" xr:uid="{A8378A20-E4A9-4B57-89C4-DC8ECB29EEFA}"/>
    <cellStyle name="Comma 19 3 4 3 2 2" xfId="6934" xr:uid="{60289EAA-2BD6-4C25-BB36-6FF9A566C894}"/>
    <cellStyle name="Comma 19 3 4 3 3" xfId="6935" xr:uid="{C2124275-3E2E-40F2-8D6D-7DABDA8C074E}"/>
    <cellStyle name="Comma 19 3 4 4" xfId="6936" xr:uid="{E4F3F62A-7CD7-4F12-A48E-5ED56742CC38}"/>
    <cellStyle name="Comma 19 3 4 4 2" xfId="6937" xr:uid="{B5664F45-F281-4307-A9FD-A92DDB46FDE9}"/>
    <cellStyle name="Comma 19 3 4 5" xfId="6938" xr:uid="{91E32ED4-3726-4573-86FA-6B3A5639400B}"/>
    <cellStyle name="Comma 19 3 4 6" xfId="6939" xr:uid="{5592F7C9-D9DC-4F37-A5E5-82F36A059535}"/>
    <cellStyle name="Comma 19 3 5" xfId="6940" xr:uid="{2E3C9571-AF1C-4622-923E-F1D524414D4F}"/>
    <cellStyle name="Comma 19 3 5 2" xfId="6941" xr:uid="{DBD23958-D1EC-40F9-8F31-D42FB619E649}"/>
    <cellStyle name="Comma 19 3 5 2 2" xfId="6942" xr:uid="{19056998-B51B-4868-9D30-9E907839C3C3}"/>
    <cellStyle name="Comma 19 3 5 2 2 2" xfId="6943" xr:uid="{F1C67653-A91C-4C9B-AA34-6A32B6314CD3}"/>
    <cellStyle name="Comma 19 3 5 2 3" xfId="6944" xr:uid="{E3914932-A594-4107-B438-ED6104D3AB5B}"/>
    <cellStyle name="Comma 19 3 5 3" xfId="6945" xr:uid="{0511EFCE-1580-4E1A-BDEE-9AFB4C76D502}"/>
    <cellStyle name="Comma 19 3 5 3 2" xfId="6946" xr:uid="{4528B709-8AD5-485D-A4C6-187A70D2E77C}"/>
    <cellStyle name="Comma 19 3 5 4" xfId="6947" xr:uid="{D8654E4F-86A3-4E85-9249-C2F87AFF18DF}"/>
    <cellStyle name="Comma 19 3 5 5" xfId="6948" xr:uid="{F21AC1CB-2D73-4A07-8BC0-E150C911590C}"/>
    <cellStyle name="Comma 19 3 6" xfId="6949" xr:uid="{5F213A16-37AC-4F21-8C73-A57FA450155D}"/>
    <cellStyle name="Comma 19 3 6 2" xfId="6950" xr:uid="{CFF58826-2340-4EC5-9F48-173559C47678}"/>
    <cellStyle name="Comma 19 3 6 2 2" xfId="6951" xr:uid="{2DA1626E-1FC5-46EA-B380-4FFEA11F6A7A}"/>
    <cellStyle name="Comma 19 3 6 2 2 2" xfId="6952" xr:uid="{B2251847-D968-4AD5-BC72-3B76918520C1}"/>
    <cellStyle name="Comma 19 3 6 2 3" xfId="6953" xr:uid="{5D3D0531-7DE7-47AB-AF89-2D991FF20782}"/>
    <cellStyle name="Comma 19 3 6 3" xfId="6954" xr:uid="{6FE05C0F-9FCD-4C50-A622-5A3F45562074}"/>
    <cellStyle name="Comma 19 3 6 3 2" xfId="6955" xr:uid="{FADFDD7B-6E29-4B30-BC7E-4473EF9EFFEF}"/>
    <cellStyle name="Comma 19 3 6 4" xfId="6956" xr:uid="{EB3F29D6-B360-4DF0-A832-88EC302E92BA}"/>
    <cellStyle name="Comma 19 3 6 5" xfId="6957" xr:uid="{2CECA6B6-96A4-4198-B2FD-ADD5C2960C93}"/>
    <cellStyle name="Comma 19 3 7" xfId="6958" xr:uid="{9A559A5F-A804-474F-8D39-C29BB73AB5B1}"/>
    <cellStyle name="Comma 19 3 7 2" xfId="6959" xr:uid="{C407D964-F0DC-4EA8-8613-8D9743A8BD09}"/>
    <cellStyle name="Comma 19 3 7 2 2" xfId="6960" xr:uid="{1FF45966-D96F-4EED-8A84-677106804536}"/>
    <cellStyle name="Comma 19 3 7 3" xfId="6961" xr:uid="{65F25974-ADC3-44E1-8223-DC0365D3E695}"/>
    <cellStyle name="Comma 19 3 7 4" xfId="6962" xr:uid="{B11A2131-A57F-4E06-8A87-E02CEB4966E2}"/>
    <cellStyle name="Comma 19 3 8" xfId="6963" xr:uid="{F230850C-3FF4-47D5-A4B5-9CA785AA4482}"/>
    <cellStyle name="Comma 19 3 8 2" xfId="6964" xr:uid="{233110B2-F124-4B70-8BD4-48E6918748E6}"/>
    <cellStyle name="Comma 19 3 9" xfId="6965" xr:uid="{5261FCB7-FA4B-4FE9-AB07-BD455A6EEFB3}"/>
    <cellStyle name="Comma 19 3 9 2" xfId="6966" xr:uid="{F1CB803A-8E82-4FE5-A6C0-8850B3238CA4}"/>
    <cellStyle name="Comma 19 4" xfId="6967" xr:uid="{0AF5C7F2-A989-4608-87B4-FE0D3DC86885}"/>
    <cellStyle name="Comma 19 4 2" xfId="6968" xr:uid="{BB04B055-8F2C-4DE5-AB57-4F4915F90A54}"/>
    <cellStyle name="Comma 19 4 2 2" xfId="6969" xr:uid="{5317AAEC-FAFA-4DA8-BA7C-A032B9D34D9C}"/>
    <cellStyle name="Comma 19 4 2 2 2" xfId="6970" xr:uid="{CC0BD7FC-8247-4928-AB49-59B896F58C0C}"/>
    <cellStyle name="Comma 19 4 2 2 2 2" xfId="6971" xr:uid="{F39D47FF-0DBC-4781-B07F-E384B4C9BFBB}"/>
    <cellStyle name="Comma 19 4 2 2 2 2 2" xfId="6972" xr:uid="{36DF7989-7A2E-4F7A-8BE3-61EE86C53527}"/>
    <cellStyle name="Comma 19 4 2 2 2 3" xfId="6973" xr:uid="{944F30A1-EB1D-4A20-8F3D-C9F95268C9D8}"/>
    <cellStyle name="Comma 19 4 2 2 3" xfId="6974" xr:uid="{222E7194-C832-4DA6-8A1C-F0D3F61A9396}"/>
    <cellStyle name="Comma 19 4 2 2 3 2" xfId="6975" xr:uid="{5679378F-CB1E-4AFC-970E-45F759182354}"/>
    <cellStyle name="Comma 19 4 2 2 4" xfId="6976" xr:uid="{8879AEAA-ACC1-4032-869A-3D18F3CBB320}"/>
    <cellStyle name="Comma 19 4 2 2 5" xfId="6977" xr:uid="{8CDD5B50-6D53-4585-9EC4-A4761BD40E08}"/>
    <cellStyle name="Comma 19 4 2 3" xfId="6978" xr:uid="{CD67DD8B-C4EB-4432-95A1-596E39DABFF8}"/>
    <cellStyle name="Comma 19 4 2 3 2" xfId="6979" xr:uid="{EF50C671-B3EA-48FA-8B83-3FCAC241C99C}"/>
    <cellStyle name="Comma 19 4 2 3 2 2" xfId="6980" xr:uid="{1F9FB341-FCA7-451C-A2F6-B4834BEE1E33}"/>
    <cellStyle name="Comma 19 4 2 3 3" xfId="6981" xr:uid="{266C6113-8E7B-41B7-BE3F-385040B3F051}"/>
    <cellStyle name="Comma 19 4 2 4" xfId="6982" xr:uid="{A27A2DF8-41A5-4DA7-A122-326F53001A4A}"/>
    <cellStyle name="Comma 19 4 2 4 2" xfId="6983" xr:uid="{9BDACFEE-60EA-4BAD-986D-454A0506BCFA}"/>
    <cellStyle name="Comma 19 4 2 5" xfId="6984" xr:uid="{3B05DB79-7759-46E6-85E9-9BEBC0B58DF4}"/>
    <cellStyle name="Comma 19 4 2 6" xfId="6985" xr:uid="{08DDB187-694F-43E5-984D-91B7340DAB49}"/>
    <cellStyle name="Comma 19 4 3" xfId="6986" xr:uid="{EAD02233-7C6E-45DB-802E-6A75F31BD5CF}"/>
    <cellStyle name="Comma 19 4 3 2" xfId="6987" xr:uid="{674EADEB-99AA-4E0C-A250-C3F45D37A80D}"/>
    <cellStyle name="Comma 19 4 3 2 2" xfId="6988" xr:uid="{F8C782B8-B9B5-47FF-AECE-4AC1B56533E4}"/>
    <cellStyle name="Comma 19 4 3 2 2 2" xfId="6989" xr:uid="{6EF96DF6-4FCC-4189-A3B1-D6A58229B060}"/>
    <cellStyle name="Comma 19 4 3 2 3" xfId="6990" xr:uid="{E5A5CB1F-ABDC-4AED-A78E-C0C82346984D}"/>
    <cellStyle name="Comma 19 4 3 3" xfId="6991" xr:uid="{D76D4999-802F-4012-89B2-25A674941503}"/>
    <cellStyle name="Comma 19 4 3 3 2" xfId="6992" xr:uid="{61E72A8E-ECA5-47D0-B5B1-D654637AEEFC}"/>
    <cellStyle name="Comma 19 4 3 4" xfId="6993" xr:uid="{DE96B954-8280-4C67-BFDB-CDDE75216482}"/>
    <cellStyle name="Comma 19 4 3 5" xfId="6994" xr:uid="{D9594E27-D21A-46BA-833A-9C76CADECEAE}"/>
    <cellStyle name="Comma 19 4 4" xfId="6995" xr:uid="{62851175-40FF-468A-9DC8-182A4BE45EB9}"/>
    <cellStyle name="Comma 19 4 4 2" xfId="6996" xr:uid="{D59EF324-D748-4043-89C0-0BF8F5DE7DD7}"/>
    <cellStyle name="Comma 19 4 4 2 2" xfId="6997" xr:uid="{13BC3D03-D567-4B71-87C3-1F3381A7DA9B}"/>
    <cellStyle name="Comma 19 4 4 2 2 2" xfId="6998" xr:uid="{7DD569E9-CB74-4094-8426-A6213AB1A7A2}"/>
    <cellStyle name="Comma 19 4 4 2 3" xfId="6999" xr:uid="{4862E838-85E5-448E-B017-6E6412817B87}"/>
    <cellStyle name="Comma 19 4 4 3" xfId="7000" xr:uid="{1F2325EB-293F-45E7-B156-93480769D8D0}"/>
    <cellStyle name="Comma 19 4 4 3 2" xfId="7001" xr:uid="{46C0EEDF-D9D2-47F1-83F0-5184D8ECC211}"/>
    <cellStyle name="Comma 19 4 4 4" xfId="7002" xr:uid="{69B80183-AAFE-4633-86A6-D1ECF7ADDC77}"/>
    <cellStyle name="Comma 19 4 4 5" xfId="7003" xr:uid="{DF1506A0-0FB6-4FB3-9A0B-FAB81DC7318F}"/>
    <cellStyle name="Comma 19 4 5" xfId="7004" xr:uid="{AD049D35-DE75-404B-8E70-F815073D862A}"/>
    <cellStyle name="Comma 19 4 5 2" xfId="7005" xr:uid="{151B0D76-C33A-487E-B921-5828730D5979}"/>
    <cellStyle name="Comma 19 4 5 2 2" xfId="7006" xr:uid="{4676685C-0373-4193-9D4A-FF45174F5FB1}"/>
    <cellStyle name="Comma 19 4 5 3" xfId="7007" xr:uid="{A6AF1691-0BDB-4E6E-9DDA-AEFCFD48CBCD}"/>
    <cellStyle name="Comma 19 4 5 4" xfId="7008" xr:uid="{CD484A0C-92B1-4C07-9745-91BCC9DB39B4}"/>
    <cellStyle name="Comma 19 4 6" xfId="7009" xr:uid="{481F0DDD-9D83-4B20-9B82-E6F9F2308332}"/>
    <cellStyle name="Comma 19 4 6 2" xfId="7010" xr:uid="{DD8F6CC3-A97E-484C-AB28-0C0D6C6F7536}"/>
    <cellStyle name="Comma 19 4 7" xfId="7011" xr:uid="{06838D81-CE87-4262-9DC7-844CC7C184D3}"/>
    <cellStyle name="Comma 19 4 7 2" xfId="7012" xr:uid="{AD3033AD-F732-4FEE-8D30-F852261C83AE}"/>
    <cellStyle name="Comma 19 4 8" xfId="7013" xr:uid="{06ABED0C-A802-4520-9ADA-8CB516B91885}"/>
    <cellStyle name="Comma 19 5" xfId="7014" xr:uid="{0DB16F7B-9ED5-47FE-A160-636C7B491846}"/>
    <cellStyle name="Comma 19 5 2" xfId="7015" xr:uid="{711C1D01-7573-4BEC-B590-91DB5236E909}"/>
    <cellStyle name="Comma 19 5 2 2" xfId="7016" xr:uid="{2A13CFE5-7AD4-4C3E-AEF0-96D27DA3EB79}"/>
    <cellStyle name="Comma 19 5 2 2 2" xfId="7017" xr:uid="{5821E7F4-BFA8-4BB9-BAE6-B1481C24E89C}"/>
    <cellStyle name="Comma 19 5 2 2 2 2" xfId="7018" xr:uid="{05115685-6196-43F3-AB89-FC891B99AFA7}"/>
    <cellStyle name="Comma 19 5 2 2 2 2 2" xfId="7019" xr:uid="{2FE6AA42-F2C0-4BE6-B6F2-C9249805004E}"/>
    <cellStyle name="Comma 19 5 2 2 2 3" xfId="7020" xr:uid="{673FEA9C-6D58-4AEF-8D82-54F2842AAF5E}"/>
    <cellStyle name="Comma 19 5 2 2 3" xfId="7021" xr:uid="{C15B179A-A6C1-4C28-B1FF-F102ABC59CE7}"/>
    <cellStyle name="Comma 19 5 2 2 3 2" xfId="7022" xr:uid="{ACE72193-7A16-4831-BDA3-4ABC0CBAE3AC}"/>
    <cellStyle name="Comma 19 5 2 2 4" xfId="7023" xr:uid="{D46C77FF-15E1-493B-8A63-FC9A877DEB24}"/>
    <cellStyle name="Comma 19 5 2 2 5" xfId="7024" xr:uid="{EFD4FD0B-2725-4B70-AF7C-5C971FD28E11}"/>
    <cellStyle name="Comma 19 5 2 3" xfId="7025" xr:uid="{25D545DE-5EDF-41F9-83ED-D5A59D214AA1}"/>
    <cellStyle name="Comma 19 5 2 3 2" xfId="7026" xr:uid="{86EE992F-979D-48AB-B9D2-6C1653106806}"/>
    <cellStyle name="Comma 19 5 2 3 2 2" xfId="7027" xr:uid="{F1EA1E1D-52B3-4270-A111-E8AACFAFE75F}"/>
    <cellStyle name="Comma 19 5 2 3 3" xfId="7028" xr:uid="{447AB93E-5C27-438A-9294-C4D78FCFE66F}"/>
    <cellStyle name="Comma 19 5 2 4" xfId="7029" xr:uid="{1F371832-FFF0-493D-99E6-E2A6605ABBB8}"/>
    <cellStyle name="Comma 19 5 2 4 2" xfId="7030" xr:uid="{10D2A136-6130-4C97-A05B-8FAC2C949BC1}"/>
    <cellStyle name="Comma 19 5 2 5" xfId="7031" xr:uid="{6DAAED73-537D-4EF5-B358-9F88448D4DC1}"/>
    <cellStyle name="Comma 19 5 2 6" xfId="7032" xr:uid="{FA513EE0-5FBA-4099-AF69-0E02F3BA03CB}"/>
    <cellStyle name="Comma 19 5 3" xfId="7033" xr:uid="{C0680C00-7191-468A-B3D7-42AE93FF302D}"/>
    <cellStyle name="Comma 19 5 3 2" xfId="7034" xr:uid="{E7C30AE8-7BC1-4428-9851-EFD45DF18871}"/>
    <cellStyle name="Comma 19 5 3 2 2" xfId="7035" xr:uid="{E76627DB-7CDA-46B6-AA23-C9E1D841F8E3}"/>
    <cellStyle name="Comma 19 5 3 2 2 2" xfId="7036" xr:uid="{FB711204-6FF3-4871-B504-DB007723C8F4}"/>
    <cellStyle name="Comma 19 5 3 2 3" xfId="7037" xr:uid="{9B30ECE5-7338-4A96-A31A-A62E56DF155C}"/>
    <cellStyle name="Comma 19 5 3 3" xfId="7038" xr:uid="{A0BC0D9A-9919-4D73-A21D-6F18A2B444F3}"/>
    <cellStyle name="Comma 19 5 3 3 2" xfId="7039" xr:uid="{34BF7BE1-8364-46C3-97BC-843A6163A69B}"/>
    <cellStyle name="Comma 19 5 3 4" xfId="7040" xr:uid="{30B90E32-DA37-4A97-A807-CCE6D1BDD568}"/>
    <cellStyle name="Comma 19 5 3 5" xfId="7041" xr:uid="{EDA2469D-3272-4D97-A298-6D6899C3B497}"/>
    <cellStyle name="Comma 19 5 4" xfId="7042" xr:uid="{8B6AD096-38ED-45E9-B1DA-3385F0176CAA}"/>
    <cellStyle name="Comma 19 5 4 2" xfId="7043" xr:uid="{E9ED8159-AF27-4CAA-BAFB-613BE063A1B2}"/>
    <cellStyle name="Comma 19 5 4 2 2" xfId="7044" xr:uid="{CB2E4ED7-4874-46BD-8E5C-DF9A011D393D}"/>
    <cellStyle name="Comma 19 5 4 3" xfId="7045" xr:uid="{861C9B52-910C-49A1-8E1D-8151C001E86A}"/>
    <cellStyle name="Comma 19 5 4 4" xfId="7046" xr:uid="{0BF26F8D-CDFA-4EE1-BC3E-0F41A46850B3}"/>
    <cellStyle name="Comma 19 5 5" xfId="7047" xr:uid="{0E70D93B-C269-4B0D-8BB5-B2E2D9AE4B91}"/>
    <cellStyle name="Comma 19 5 5 2" xfId="7048" xr:uid="{89C26EAF-4E19-4DBA-AB68-425DEF70E89E}"/>
    <cellStyle name="Comma 19 5 6" xfId="7049" xr:uid="{96273ED7-A36A-4302-80E2-61422D08DDFC}"/>
    <cellStyle name="Comma 19 5 6 2" xfId="7050" xr:uid="{F55A94E5-CB3A-480B-8144-D9B30057643E}"/>
    <cellStyle name="Comma 19 5 7" xfId="7051" xr:uid="{411FA990-6EEC-4545-A0C1-EA286FD849A4}"/>
    <cellStyle name="Comma 19 6" xfId="7052" xr:uid="{6E7FB455-B111-4EA7-BEA4-BC273FF8CC51}"/>
    <cellStyle name="Comma 19 6 2" xfId="7053" xr:uid="{6EF51B17-EAD5-4CFA-81B2-49AFBF0D05D6}"/>
    <cellStyle name="Comma 19 6 2 2" xfId="7054" xr:uid="{51AF1EAE-0576-41B8-9390-E652A11A22D9}"/>
    <cellStyle name="Comma 19 6 2 2 2" xfId="7055" xr:uid="{31E58231-2BBD-45F7-A543-F8AEB37778C5}"/>
    <cellStyle name="Comma 19 6 2 2 2 2" xfId="7056" xr:uid="{444D59C8-9748-44E8-985E-37C859D1F4F5}"/>
    <cellStyle name="Comma 19 6 2 2 2 2 2" xfId="7057" xr:uid="{E6653B0B-CD2C-45F9-8F7A-C1C49072E49C}"/>
    <cellStyle name="Comma 19 6 2 2 2 3" xfId="7058" xr:uid="{F9624A98-3319-4002-96CC-9F8ACA6008CE}"/>
    <cellStyle name="Comma 19 6 2 2 3" xfId="7059" xr:uid="{F6E6FDE7-E81A-4B0F-A87D-DCCDA46C616F}"/>
    <cellStyle name="Comma 19 6 2 2 3 2" xfId="7060" xr:uid="{02D3D68C-0E2A-4FC9-850F-25BFD54CA468}"/>
    <cellStyle name="Comma 19 6 2 2 4" xfId="7061" xr:uid="{482D4629-CFD1-4F3E-A82B-D68E50380644}"/>
    <cellStyle name="Comma 19 6 2 2 5" xfId="7062" xr:uid="{C33F662C-B19D-4CCE-8BBA-4C669ED9FC1A}"/>
    <cellStyle name="Comma 19 6 2 3" xfId="7063" xr:uid="{84AF39F7-6866-471F-B7AD-2F4029108080}"/>
    <cellStyle name="Comma 19 6 2 3 2" xfId="7064" xr:uid="{5AA93196-6BD4-4BDE-AAB9-5C56BE19C00F}"/>
    <cellStyle name="Comma 19 6 2 3 2 2" xfId="7065" xr:uid="{E053E8F8-B3D7-45D3-B701-00AC48F9947B}"/>
    <cellStyle name="Comma 19 6 2 3 3" xfId="7066" xr:uid="{00311FEF-1132-4F80-A478-478924CC217E}"/>
    <cellStyle name="Comma 19 6 2 4" xfId="7067" xr:uid="{B7F62CF9-49F9-489D-A407-59FAFE31E85D}"/>
    <cellStyle name="Comma 19 6 2 4 2" xfId="7068" xr:uid="{F4D509A3-616B-4E91-A650-F0FFC869F1A3}"/>
    <cellStyle name="Comma 19 6 2 5" xfId="7069" xr:uid="{DC5B9FB5-49B0-418C-956B-3657BF2C3B34}"/>
    <cellStyle name="Comma 19 6 2 6" xfId="7070" xr:uid="{7D590F1E-7B68-45FD-9AB0-A042AA293DDD}"/>
    <cellStyle name="Comma 19 6 3" xfId="7071" xr:uid="{88C36DFE-5DAE-44D7-9A2D-B638CAC31E08}"/>
    <cellStyle name="Comma 19 6 3 2" xfId="7072" xr:uid="{461E50DC-14C6-470D-A045-6E9F2EB40997}"/>
    <cellStyle name="Comma 19 6 3 2 2" xfId="7073" xr:uid="{7F24269A-0A04-4412-88F5-C8E2FB8F6DB0}"/>
    <cellStyle name="Comma 19 6 3 2 2 2" xfId="7074" xr:uid="{2DAD8E1A-3F32-4B82-8BF5-A52C00C2B90A}"/>
    <cellStyle name="Comma 19 6 3 2 3" xfId="7075" xr:uid="{9BEDF76B-46B1-4EB6-99B1-BDDDB220BBF6}"/>
    <cellStyle name="Comma 19 6 3 3" xfId="7076" xr:uid="{773777EE-EF9D-40DE-94B0-EA2D6B3E9E1A}"/>
    <cellStyle name="Comma 19 6 3 3 2" xfId="7077" xr:uid="{B9F2A40D-4840-4B9A-ADE9-F07470BB1F93}"/>
    <cellStyle name="Comma 19 6 3 4" xfId="7078" xr:uid="{37165AD0-A85E-4214-B793-89DD20587C17}"/>
    <cellStyle name="Comma 19 6 3 5" xfId="7079" xr:uid="{03FA42DC-A6E8-437D-BE66-8F43B483CFE5}"/>
    <cellStyle name="Comma 19 6 4" xfId="7080" xr:uid="{A6CC47B0-280E-473A-80D0-511601B2A858}"/>
    <cellStyle name="Comma 19 6 4 2" xfId="7081" xr:uid="{650E1E8F-C46B-4131-B2AF-BA858A20DFCD}"/>
    <cellStyle name="Comma 19 6 4 2 2" xfId="7082" xr:uid="{2CCDE5EE-503C-425A-A213-CF428C4B1488}"/>
    <cellStyle name="Comma 19 6 4 3" xfId="7083" xr:uid="{4335FCBC-C6DB-4C22-BC84-8BB86BA102E1}"/>
    <cellStyle name="Comma 19 6 4 4" xfId="7084" xr:uid="{59DBFDD2-9DFB-4EDF-8F5C-C4F94CFA0FBE}"/>
    <cellStyle name="Comma 19 6 5" xfId="7085" xr:uid="{536D689A-1E07-426F-890C-1640F7707E6E}"/>
    <cellStyle name="Comma 19 6 5 2" xfId="7086" xr:uid="{067D75E6-E391-4968-BCF3-A3FAC9CFEB8B}"/>
    <cellStyle name="Comma 19 6 6" xfId="7087" xr:uid="{C201E215-6DB3-4C3F-9A93-ED11A98928C4}"/>
    <cellStyle name="Comma 19 6 6 2" xfId="7088" xr:uid="{4C8ADA4E-B963-4B6D-90E8-3B757AFAC4F9}"/>
    <cellStyle name="Comma 19 6 7" xfId="7089" xr:uid="{D1645BBF-6F90-4118-980E-0A0E72811735}"/>
    <cellStyle name="Comma 19 7" xfId="7090" xr:uid="{9F9D53D3-5417-45CD-9655-461708CF8BB4}"/>
    <cellStyle name="Comma 19 7 2" xfId="7091" xr:uid="{34109074-C83A-4C16-99DC-B1A592F8378D}"/>
    <cellStyle name="Comma 19 7 2 2" xfId="7092" xr:uid="{F8C31799-8424-42ED-BF33-558A405E08E4}"/>
    <cellStyle name="Comma 19 7 2 2 2" xfId="7093" xr:uid="{87E1A107-98F5-4E85-85D2-8339AE647A78}"/>
    <cellStyle name="Comma 19 7 2 2 2 2" xfId="7094" xr:uid="{7E303F15-7CF0-42A5-B58D-638CF162D694}"/>
    <cellStyle name="Comma 19 7 2 2 3" xfId="7095" xr:uid="{515BA9E6-876A-4410-8769-DA79591A39A6}"/>
    <cellStyle name="Comma 19 7 2 3" xfId="7096" xr:uid="{E0DE2DB8-7837-480F-86A0-09BE1449FEA4}"/>
    <cellStyle name="Comma 19 7 2 3 2" xfId="7097" xr:uid="{728A4EE2-839E-4067-BC7C-395650E82EAF}"/>
    <cellStyle name="Comma 19 7 2 4" xfId="7098" xr:uid="{62FF7941-B050-444D-ABB9-9045812B37DE}"/>
    <cellStyle name="Comma 19 7 2 5" xfId="7099" xr:uid="{A5BF24CA-7756-4246-9AB3-56669BAA471D}"/>
    <cellStyle name="Comma 19 7 3" xfId="7100" xr:uid="{17BD4508-5856-424B-85F2-1B9C22EE692F}"/>
    <cellStyle name="Comma 19 7 3 2" xfId="7101" xr:uid="{B592F63B-F8A1-46B8-A1B0-E9BEB919EB36}"/>
    <cellStyle name="Comma 19 7 3 2 2" xfId="7102" xr:uid="{7A68AE6D-EB4B-44D4-BD8E-762EBEB3B19A}"/>
    <cellStyle name="Comma 19 7 3 3" xfId="7103" xr:uid="{9E1FB2D6-642F-42CD-8D43-4B6E3ACDFFE3}"/>
    <cellStyle name="Comma 19 7 4" xfId="7104" xr:uid="{1B6C1EFC-A1A0-4E08-9969-5A07C1029DE5}"/>
    <cellStyle name="Comma 19 7 4 2" xfId="7105" xr:uid="{82736BD8-CE82-41B7-8EB9-4FD1AF98650F}"/>
    <cellStyle name="Comma 19 7 5" xfId="7106" xr:uid="{A96C88B5-E0CB-4707-BB41-2A351BD5F4A6}"/>
    <cellStyle name="Comma 19 7 6" xfId="7107" xr:uid="{63D51733-BAAA-4B72-B275-333E0FDB0A35}"/>
    <cellStyle name="Comma 19 8" xfId="7108" xr:uid="{0B958FEE-95C2-46E4-87DB-ED717862E660}"/>
    <cellStyle name="Comma 19 8 2" xfId="7109" xr:uid="{9E1642E6-DCDD-46BC-B61C-EE57CC7913CE}"/>
    <cellStyle name="Comma 19 8 2 2" xfId="7110" xr:uid="{34342254-C3E2-447D-A2D9-E9F8B1EA9B47}"/>
    <cellStyle name="Comma 19 8 2 2 2" xfId="7111" xr:uid="{837A9DDD-3D26-46CB-AB20-49891B009351}"/>
    <cellStyle name="Comma 19 8 2 3" xfId="7112" xr:uid="{5C82F321-0976-4FE1-8694-85CDB1168006}"/>
    <cellStyle name="Comma 19 8 3" xfId="7113" xr:uid="{B3E4FA3B-9117-43AF-84F0-41E855CA4B42}"/>
    <cellStyle name="Comma 19 8 3 2" xfId="7114" xr:uid="{9C4D2CB1-A9C6-4B63-8BAB-07FB5019F062}"/>
    <cellStyle name="Comma 19 8 4" xfId="7115" xr:uid="{340467EC-BBC3-4E63-8A19-EC3F248D1160}"/>
    <cellStyle name="Comma 19 8 5" xfId="7116" xr:uid="{B5E34A8E-FF2B-47B6-929D-32DC8DEEEF36}"/>
    <cellStyle name="Comma 19 9" xfId="7117" xr:uid="{FAB3FC0B-2075-4020-B9B6-96B428F4B44D}"/>
    <cellStyle name="Comma 19 9 2" xfId="7118" xr:uid="{2F801E9F-49F7-41D5-9AFF-88C6CDE61FE2}"/>
    <cellStyle name="Comma 19 9 2 2" xfId="7119" xr:uid="{BB522B5E-4898-458F-9116-4E9AFC335BAE}"/>
    <cellStyle name="Comma 19 9 2 2 2" xfId="7120" xr:uid="{3FDA1373-3E9D-4B20-9478-11C5430703CA}"/>
    <cellStyle name="Comma 19 9 2 3" xfId="7121" xr:uid="{7D88C2E2-EB71-4196-9352-B1E9EC9DE8A4}"/>
    <cellStyle name="Comma 19 9 3" xfId="7122" xr:uid="{F3E569A5-FC3E-4E5A-B907-98AA54EEEBB9}"/>
    <cellStyle name="Comma 19 9 3 2" xfId="7123" xr:uid="{5B2CCBA3-7CBA-4BB6-BC9A-B3AE54844013}"/>
    <cellStyle name="Comma 19 9 4" xfId="7124" xr:uid="{EF1B4627-CEF0-4DF9-87B4-838921427A28}"/>
    <cellStyle name="Comma 19 9 5" xfId="7125" xr:uid="{C2BC1CA3-94CE-4BD5-8E78-42E56A24E2F3}"/>
    <cellStyle name="Comma 190" xfId="47300" xr:uid="{C06BDF5A-F399-4E1D-A0C5-2BBD607DB4DD}"/>
    <cellStyle name="Comma 191" xfId="47269" xr:uid="{1F5B9992-C4D0-4E54-823C-16CC5A1D52A0}"/>
    <cellStyle name="Comma 192" xfId="47301" xr:uid="{7D785A0B-A0FC-4376-B90A-F6B57A3E2BA5}"/>
    <cellStyle name="Comma 193" xfId="47299" xr:uid="{5A3F2493-3844-4E06-AB4C-A7011EAD50BF}"/>
    <cellStyle name="Comma 194" xfId="47294" xr:uid="{6937EEF6-2CED-4FA8-B60D-43FB126B44B9}"/>
    <cellStyle name="Comma 195" xfId="47306" xr:uid="{50957E44-A12E-40C4-836C-539CD18CEF51}"/>
    <cellStyle name="Comma 196" xfId="47309" xr:uid="{8DF9329C-5BBD-434D-8E0B-4903579DC30A}"/>
    <cellStyle name="Comma 197" xfId="47312" xr:uid="{536B897A-CF81-4808-9314-463EF77C24B3}"/>
    <cellStyle name="Comma 2" xfId="41" xr:uid="{67746304-B532-4D39-A1E9-5699856071BB}"/>
    <cellStyle name="Comma 2 10" xfId="561" xr:uid="{C4150760-498C-4B55-B949-F2D7C91B794F}"/>
    <cellStyle name="Comma 2 11" xfId="562" xr:uid="{C8BBAB87-AC4E-4DF0-A697-23518C8FB012}"/>
    <cellStyle name="Comma 2 12" xfId="563" xr:uid="{136EB690-5905-4A77-AB13-64E506BE22D1}"/>
    <cellStyle name="Comma 2 13" xfId="7126" xr:uid="{0745C711-99C6-43ED-8E8C-4BB9058B7939}"/>
    <cellStyle name="Comma 2 14" xfId="47253" xr:uid="{E1BF06DF-196B-42EA-9BCC-93820EE3D8BC}"/>
    <cellStyle name="Comma 2 15" xfId="58" xr:uid="{9E5D91F6-D7A8-4CEF-8D71-135620D8AD54}"/>
    <cellStyle name="Comma 2 16" xfId="47264" xr:uid="{777C8104-2F4B-459B-BDEC-C6C42CEC9987}"/>
    <cellStyle name="Comma 2 2" xfId="70" xr:uid="{AB00587F-CBCB-4113-91C1-3EC60B6D1D29}"/>
    <cellStyle name="Comma 2 2 2" xfId="564" xr:uid="{F6EBFDE8-6A11-4A58-A4EA-66697E1500D0}"/>
    <cellStyle name="Comma 2 2 2 2" xfId="7127" xr:uid="{33300594-ECC8-489F-84E8-92C4D108778E}"/>
    <cellStyle name="Comma 2 2 2 3" xfId="7128" xr:uid="{1241BD94-CAA5-4636-AD44-CDA9AED0B743}"/>
    <cellStyle name="Comma 2 2 3" xfId="565" xr:uid="{15D7F171-F484-4A31-9BBD-1E1CF9E8AC13}"/>
    <cellStyle name="Comma 2 2 4" xfId="1101" xr:uid="{57D3C733-A7B8-403B-A2AE-CB76ADC21054}"/>
    <cellStyle name="Comma 2 2 4 2" xfId="47251" xr:uid="{1619A048-055C-411B-A5D3-DB094CAF92AF}"/>
    <cellStyle name="Comma 2 3" xfId="566" xr:uid="{177FF215-A424-43F2-B044-70F7B6F44207}"/>
    <cellStyle name="Comma 2 3 10" xfId="7129" xr:uid="{F3DC27EB-A810-4C35-92A7-47C7FBD31007}"/>
    <cellStyle name="Comma 2 3 11" xfId="7130" xr:uid="{47631110-3667-4DCB-9086-5798A48586A3}"/>
    <cellStyle name="Comma 2 3 11 2" xfId="7131" xr:uid="{E4D91D2C-6B3A-49D7-B7B6-FDDF80274800}"/>
    <cellStyle name="Comma 2 3 12" xfId="7132" xr:uid="{340DB16B-5454-46DE-9347-0B2282A9A288}"/>
    <cellStyle name="Comma 2 3 2" xfId="7133" xr:uid="{67ECA000-8D83-4079-B6E3-D30B88E68892}"/>
    <cellStyle name="Comma 2 3 2 10" xfId="7134" xr:uid="{464D1726-9795-4DD5-A72A-3AAA365D1C86}"/>
    <cellStyle name="Comma 2 3 2 2" xfId="7135" xr:uid="{7E8C39D5-EE1C-444C-B803-CA3E703C2C68}"/>
    <cellStyle name="Comma 2 3 2 2 2" xfId="7136" xr:uid="{96A08C54-FBEC-49BB-9933-2C339ECFDE9E}"/>
    <cellStyle name="Comma 2 3 2 2 2 2" xfId="7137" xr:uid="{293A2C5E-75D4-4725-8AA7-F035984141B6}"/>
    <cellStyle name="Comma 2 3 2 2 2 2 2" xfId="7138" xr:uid="{9571AF21-31D7-4DAA-B91D-7D920508EC1C}"/>
    <cellStyle name="Comma 2 3 2 2 2 2 2 2" xfId="7139" xr:uid="{ED4D6054-6F1F-440C-AEDA-DC92ACC3E20F}"/>
    <cellStyle name="Comma 2 3 2 2 2 2 2 2 2" xfId="7140" xr:uid="{FECCC023-E10B-48BB-90CD-71F6401F246D}"/>
    <cellStyle name="Comma 2 3 2 2 2 2 2 3" xfId="7141" xr:uid="{7BB44285-3027-4E86-8273-D3253283FCC8}"/>
    <cellStyle name="Comma 2 3 2 2 2 2 3" xfId="7142" xr:uid="{A97F363C-EF31-43BD-9EC5-6C5ACDFA66F6}"/>
    <cellStyle name="Comma 2 3 2 2 2 2 3 2" xfId="7143" xr:uid="{4537EFDB-70E0-4E57-BF1E-8EE19A95A698}"/>
    <cellStyle name="Comma 2 3 2 2 2 2 4" xfId="7144" xr:uid="{75948B2E-1219-4D56-A74D-74296C32075D}"/>
    <cellStyle name="Comma 2 3 2 2 2 2 5" xfId="7145" xr:uid="{5E297F3D-F1F5-4FE3-96CD-A03A6CB64318}"/>
    <cellStyle name="Comma 2 3 2 2 2 3" xfId="7146" xr:uid="{96889F0E-C5F0-411D-896E-472D57937CB4}"/>
    <cellStyle name="Comma 2 3 2 2 2 3 2" xfId="7147" xr:uid="{94832B17-2EA2-4905-AE8E-81284826165F}"/>
    <cellStyle name="Comma 2 3 2 2 2 3 2 2" xfId="7148" xr:uid="{90FACCB9-E554-4461-9044-B538F10CEA45}"/>
    <cellStyle name="Comma 2 3 2 2 2 3 3" xfId="7149" xr:uid="{D7B263FC-33A5-49AA-8B8C-41586976208C}"/>
    <cellStyle name="Comma 2 3 2 2 2 4" xfId="7150" xr:uid="{73BF9140-1CB7-4DA8-927F-42B2A72D81B0}"/>
    <cellStyle name="Comma 2 3 2 2 2 4 2" xfId="7151" xr:uid="{819FE55D-533C-4F02-8646-0ED46FA1A722}"/>
    <cellStyle name="Comma 2 3 2 2 2 5" xfId="7152" xr:uid="{7C3C3EFB-08A4-4BD8-8242-438BC0D1F0E6}"/>
    <cellStyle name="Comma 2 3 2 2 2 6" xfId="7153" xr:uid="{D9C8074C-3BE7-4817-824B-3C46C9AAFC7B}"/>
    <cellStyle name="Comma 2 3 2 2 3" xfId="7154" xr:uid="{B2A2C06A-45E4-45E5-BC0F-AC954AF53B79}"/>
    <cellStyle name="Comma 2 3 2 2 3 2" xfId="7155" xr:uid="{3F19AA19-367E-424C-8416-8215395B0A1B}"/>
    <cellStyle name="Comma 2 3 2 2 3 2 2" xfId="7156" xr:uid="{398DF647-8A30-4FD9-AE63-BB881B997DEC}"/>
    <cellStyle name="Comma 2 3 2 2 3 2 2 2" xfId="7157" xr:uid="{6A5ECE5B-9330-4357-84E0-3D3A8EE0D716}"/>
    <cellStyle name="Comma 2 3 2 2 3 2 3" xfId="7158" xr:uid="{6E79F52A-C1E6-4680-89A2-F533D5668072}"/>
    <cellStyle name="Comma 2 3 2 2 3 3" xfId="7159" xr:uid="{63FE031B-CCA0-40B9-8CBC-310807EDE7B8}"/>
    <cellStyle name="Comma 2 3 2 2 3 3 2" xfId="7160" xr:uid="{578A50FC-4E06-4753-84E7-EA9EB606C09E}"/>
    <cellStyle name="Comma 2 3 2 2 3 4" xfId="7161" xr:uid="{D6CB3AA6-FD7C-444D-9279-3FEAD3E45202}"/>
    <cellStyle name="Comma 2 3 2 2 3 5" xfId="7162" xr:uid="{2D3CF32D-31AA-426C-89FF-A00D9E0F7975}"/>
    <cellStyle name="Comma 2 3 2 2 4" xfId="7163" xr:uid="{07BDB939-4FA1-4795-9C45-BA6505298A38}"/>
    <cellStyle name="Comma 2 3 2 2 4 2" xfId="7164" xr:uid="{D4C770B3-BB11-4573-B24C-3EAECDAE7B15}"/>
    <cellStyle name="Comma 2 3 2 2 4 2 2" xfId="7165" xr:uid="{8B253AA2-A635-4405-B550-7AADF1BEE532}"/>
    <cellStyle name="Comma 2 3 2 2 4 3" xfId="7166" xr:uid="{369F5FD5-B686-42A1-9604-1FCC209F36B6}"/>
    <cellStyle name="Comma 2 3 2 2 4 4" xfId="7167" xr:uid="{EB72FDD7-961C-483D-903F-9646F07D7DFC}"/>
    <cellStyle name="Comma 2 3 2 2 5" xfId="7168" xr:uid="{5A20FF69-CF39-456A-9ED2-4C28A410887E}"/>
    <cellStyle name="Comma 2 3 2 2 5 2" xfId="7169" xr:uid="{C16F3F91-1396-4299-99C2-36EC8461EEDB}"/>
    <cellStyle name="Comma 2 3 2 2 6" xfId="7170" xr:uid="{7A3F722E-21E3-436C-86A3-CCAB5D62387B}"/>
    <cellStyle name="Comma 2 3 2 2 6 2" xfId="7171" xr:uid="{56565ED6-9182-4C05-A624-A2EEE9E507C4}"/>
    <cellStyle name="Comma 2 3 2 2 7" xfId="7172" xr:uid="{DE2ECD55-4AFE-475F-BA09-6712B3C61F60}"/>
    <cellStyle name="Comma 2 3 2 3" xfId="7173" xr:uid="{A8B23EEB-B1F0-481D-9F12-4F4CAA680C1D}"/>
    <cellStyle name="Comma 2 3 2 3 2" xfId="7174" xr:uid="{5992C337-7955-4BA6-8C21-B6966270456D}"/>
    <cellStyle name="Comma 2 3 2 3 2 2" xfId="7175" xr:uid="{A485F95F-F818-469C-8D06-5B68B1CAA015}"/>
    <cellStyle name="Comma 2 3 2 3 2 2 2" xfId="7176" xr:uid="{FB2E2BBF-2703-46A4-9B48-98F7C5711C15}"/>
    <cellStyle name="Comma 2 3 2 3 2 2 2 2" xfId="7177" xr:uid="{6455326D-3708-48B1-B1E7-6396CE64536B}"/>
    <cellStyle name="Comma 2 3 2 3 2 2 2 2 2" xfId="7178" xr:uid="{71EF1B7E-3193-4B38-944D-423EDD8C9AB5}"/>
    <cellStyle name="Comma 2 3 2 3 2 2 2 3" xfId="7179" xr:uid="{BD256E42-1959-41BD-B194-DD49BD27424F}"/>
    <cellStyle name="Comma 2 3 2 3 2 2 3" xfId="7180" xr:uid="{B5561752-4801-4ED0-A290-E3070E5B4529}"/>
    <cellStyle name="Comma 2 3 2 3 2 2 3 2" xfId="7181" xr:uid="{8409F567-0BF3-489E-A464-CB1E5D4B1572}"/>
    <cellStyle name="Comma 2 3 2 3 2 2 4" xfId="7182" xr:uid="{D59F5736-E549-4B19-8E68-7A0986B8AED2}"/>
    <cellStyle name="Comma 2 3 2 3 2 2 5" xfId="7183" xr:uid="{74A01A89-8C89-484A-9193-38E6D32CBA22}"/>
    <cellStyle name="Comma 2 3 2 3 2 3" xfId="7184" xr:uid="{D759B5FE-673E-4F9C-A5E4-CC743B041F42}"/>
    <cellStyle name="Comma 2 3 2 3 2 3 2" xfId="7185" xr:uid="{DCC11D3C-7F47-43DE-A2C7-D27FF4181435}"/>
    <cellStyle name="Comma 2 3 2 3 2 3 2 2" xfId="7186" xr:uid="{0CC17F7B-AA58-47CC-8735-794823A21E73}"/>
    <cellStyle name="Comma 2 3 2 3 2 3 3" xfId="7187" xr:uid="{E941F9B8-706A-46D3-A15C-F88BC71C445D}"/>
    <cellStyle name="Comma 2 3 2 3 2 4" xfId="7188" xr:uid="{AEACA7E1-DDAD-4686-A93D-0794F17D4C9F}"/>
    <cellStyle name="Comma 2 3 2 3 2 4 2" xfId="7189" xr:uid="{85E098B8-DCD9-4B10-91D3-B89926ECDEF3}"/>
    <cellStyle name="Comma 2 3 2 3 2 5" xfId="7190" xr:uid="{E1240B17-F9C2-4348-99DD-CDA432F86B90}"/>
    <cellStyle name="Comma 2 3 2 3 2 6" xfId="7191" xr:uid="{64C1D961-3045-483E-B4F1-161D522BF34A}"/>
    <cellStyle name="Comma 2 3 2 3 3" xfId="7192" xr:uid="{281E6078-ED04-4EE9-B9F5-CE0A05012BFD}"/>
    <cellStyle name="Comma 2 3 2 3 3 2" xfId="7193" xr:uid="{31BE7631-BF78-476B-87C0-3E6F1240A122}"/>
    <cellStyle name="Comma 2 3 2 3 3 2 2" xfId="7194" xr:uid="{442B6F36-7EDC-44BA-B1AF-B5615AF96D64}"/>
    <cellStyle name="Comma 2 3 2 3 3 2 2 2" xfId="7195" xr:uid="{B5D5D00A-AE68-4C0A-8821-3A1FBC487EE7}"/>
    <cellStyle name="Comma 2 3 2 3 3 2 3" xfId="7196" xr:uid="{47072C8A-ACE1-4D4A-848D-F42F617AEC03}"/>
    <cellStyle name="Comma 2 3 2 3 3 3" xfId="7197" xr:uid="{6F71C3A6-44F5-40B0-9998-38CF300ACFFD}"/>
    <cellStyle name="Comma 2 3 2 3 3 3 2" xfId="7198" xr:uid="{7AA5E6CD-52ED-491C-A8E6-5D86817D5EA8}"/>
    <cellStyle name="Comma 2 3 2 3 3 4" xfId="7199" xr:uid="{3B19D65F-11F7-444C-871C-AAE6C286F3B5}"/>
    <cellStyle name="Comma 2 3 2 3 3 5" xfId="7200" xr:uid="{475D9164-5B4E-41BC-8246-7DDA309A0C68}"/>
    <cellStyle name="Comma 2 3 2 3 4" xfId="7201" xr:uid="{F0A9BFA4-19DC-46E6-8467-5525FEED97F1}"/>
    <cellStyle name="Comma 2 3 2 3 4 2" xfId="7202" xr:uid="{E0BA8104-116B-4D64-ADE1-9F8A7A4F8297}"/>
    <cellStyle name="Comma 2 3 2 3 4 2 2" xfId="7203" xr:uid="{E43C4860-516B-4ED2-AE4E-F1FD1D4F30CD}"/>
    <cellStyle name="Comma 2 3 2 3 4 3" xfId="7204" xr:uid="{1BBDF090-EFB7-4B3D-AD84-BD388863A604}"/>
    <cellStyle name="Comma 2 3 2 3 4 4" xfId="7205" xr:uid="{D71C1448-53CE-4AED-B801-43C2E042021D}"/>
    <cellStyle name="Comma 2 3 2 3 5" xfId="7206" xr:uid="{D20BF00E-4EA2-4CF1-9A2B-84712B437BB6}"/>
    <cellStyle name="Comma 2 3 2 3 5 2" xfId="7207" xr:uid="{56639580-4A9E-498C-B11F-6E413EAC4ADB}"/>
    <cellStyle name="Comma 2 3 2 3 6" xfId="7208" xr:uid="{5991748A-451E-425A-BC04-CC15546E4677}"/>
    <cellStyle name="Comma 2 3 2 3 6 2" xfId="7209" xr:uid="{567E671F-1ECA-4B0F-9097-FA2F8332A28F}"/>
    <cellStyle name="Comma 2 3 2 3 7" xfId="7210" xr:uid="{7D05D4FC-CC29-436E-B266-3AFFB6F14000}"/>
    <cellStyle name="Comma 2 3 2 4" xfId="7211" xr:uid="{12CB6E90-EC2A-4474-B30C-C5B3823EA2C8}"/>
    <cellStyle name="Comma 2 3 2 4 2" xfId="7212" xr:uid="{2CE7E3D4-910A-42B3-9EDA-114F14D47C10}"/>
    <cellStyle name="Comma 2 3 2 4 2 2" xfId="7213" xr:uid="{F1157B5C-23AA-46AD-BB69-F5BB4B6F4826}"/>
    <cellStyle name="Comma 2 3 2 4 2 2 2" xfId="7214" xr:uid="{2E387B5C-AE60-4B2F-878F-7B1B979FD976}"/>
    <cellStyle name="Comma 2 3 2 4 2 2 2 2" xfId="7215" xr:uid="{5A78E9A5-FCA1-40A0-8AE7-DD104ACB0492}"/>
    <cellStyle name="Comma 2 3 2 4 2 2 3" xfId="7216" xr:uid="{C6D47CE9-32F0-4DD4-BB0B-F9D1FB62292A}"/>
    <cellStyle name="Comma 2 3 2 4 2 3" xfId="7217" xr:uid="{7D349090-8101-45DD-9A62-4561623FC3B9}"/>
    <cellStyle name="Comma 2 3 2 4 2 3 2" xfId="7218" xr:uid="{12DFAB73-9FE1-47F7-A2B4-7872E6585C67}"/>
    <cellStyle name="Comma 2 3 2 4 2 4" xfId="7219" xr:uid="{349F4E7F-97FC-44C2-B779-6DB05077638A}"/>
    <cellStyle name="Comma 2 3 2 4 2 5" xfId="7220" xr:uid="{2DB715DD-57AF-436E-8EF6-FF615E7D0F2E}"/>
    <cellStyle name="Comma 2 3 2 4 3" xfId="7221" xr:uid="{6B764536-1FFA-41C1-8D90-245073E8406A}"/>
    <cellStyle name="Comma 2 3 2 4 3 2" xfId="7222" xr:uid="{13463411-82A0-40D6-88D4-A48CF71FDB29}"/>
    <cellStyle name="Comma 2 3 2 4 3 2 2" xfId="7223" xr:uid="{BE14479C-1E0F-4CF7-AF2D-9EE4A4C08C14}"/>
    <cellStyle name="Comma 2 3 2 4 3 3" xfId="7224" xr:uid="{55526651-0141-4A41-A9E3-7A77E3E25318}"/>
    <cellStyle name="Comma 2 3 2 4 4" xfId="7225" xr:uid="{695C9E23-0E55-4AED-AE44-E4CCBB3F65DC}"/>
    <cellStyle name="Comma 2 3 2 4 4 2" xfId="7226" xr:uid="{9DD5E412-A22E-46B5-9407-2BCA5CCD1B53}"/>
    <cellStyle name="Comma 2 3 2 4 5" xfId="7227" xr:uid="{61454E92-D4DC-4A7F-8796-78CA1ED728E6}"/>
    <cellStyle name="Comma 2 3 2 4 6" xfId="7228" xr:uid="{B44EA3A2-09EC-4B64-918D-2290ACA7FB59}"/>
    <cellStyle name="Comma 2 3 2 5" xfId="7229" xr:uid="{C8B1E8EB-CFFD-4F8F-9947-9EAF3DE9E9F9}"/>
    <cellStyle name="Comma 2 3 2 5 2" xfId="7230" xr:uid="{968CB874-E440-498C-B542-033C2E130018}"/>
    <cellStyle name="Comma 2 3 2 5 2 2" xfId="7231" xr:uid="{3D66EE44-9340-4B4C-8863-F029A340FF98}"/>
    <cellStyle name="Comma 2 3 2 5 2 2 2" xfId="7232" xr:uid="{B8427C3B-98A3-4F67-AF17-724C669B4CAB}"/>
    <cellStyle name="Comma 2 3 2 5 2 3" xfId="7233" xr:uid="{395C9D2D-F2EE-48BB-B201-6B694F4D9213}"/>
    <cellStyle name="Comma 2 3 2 5 3" xfId="7234" xr:uid="{B528193C-2777-4723-B343-8D2EBA2CDE14}"/>
    <cellStyle name="Comma 2 3 2 5 3 2" xfId="7235" xr:uid="{66C90450-3FAE-4EB1-B864-5398527EF906}"/>
    <cellStyle name="Comma 2 3 2 5 4" xfId="7236" xr:uid="{86A2249F-C593-4F10-AE3E-02185B5E3C51}"/>
    <cellStyle name="Comma 2 3 2 5 5" xfId="7237" xr:uid="{A029F8D6-2353-490A-9210-0E26FB67C718}"/>
    <cellStyle name="Comma 2 3 2 6" xfId="7238" xr:uid="{0C0788CF-2701-4AE9-B661-3F2AF9D48B5A}"/>
    <cellStyle name="Comma 2 3 2 6 2" xfId="7239" xr:uid="{4203B76B-1864-465E-9577-644D29C6D6E5}"/>
    <cellStyle name="Comma 2 3 2 6 2 2" xfId="7240" xr:uid="{0B0BB0F6-74D8-41E7-B62C-EE709328A133}"/>
    <cellStyle name="Comma 2 3 2 6 2 2 2" xfId="7241" xr:uid="{EA2AFDE5-270F-489B-8518-0805026196F9}"/>
    <cellStyle name="Comma 2 3 2 6 2 3" xfId="7242" xr:uid="{4B4689D3-0608-4609-B8D6-890438FD0400}"/>
    <cellStyle name="Comma 2 3 2 6 3" xfId="7243" xr:uid="{969A31D9-EAAF-4FC0-9C8A-85A272117896}"/>
    <cellStyle name="Comma 2 3 2 6 3 2" xfId="7244" xr:uid="{461973B3-1925-498B-B471-856D9055A5E3}"/>
    <cellStyle name="Comma 2 3 2 6 4" xfId="7245" xr:uid="{C97B0A4C-F48E-4D34-8DC1-C45857712D17}"/>
    <cellStyle name="Comma 2 3 2 6 5" xfId="7246" xr:uid="{001A98E3-CE9E-4A3B-94A5-E1C139146D46}"/>
    <cellStyle name="Comma 2 3 2 7" xfId="7247" xr:uid="{4615F437-DD2B-4F5C-9056-38D4F1B3C14B}"/>
    <cellStyle name="Comma 2 3 2 7 2" xfId="7248" xr:uid="{92EFC219-B2F3-41D7-90E8-8C1E492A750E}"/>
    <cellStyle name="Comma 2 3 2 7 2 2" xfId="7249" xr:uid="{184A75F2-5CB1-49AE-ABDC-0DA5A804CE4E}"/>
    <cellStyle name="Comma 2 3 2 7 3" xfId="7250" xr:uid="{9EF1EB12-5C8A-41D9-92C0-50B429C66605}"/>
    <cellStyle name="Comma 2 3 2 7 4" xfId="7251" xr:uid="{53F6A0BF-E7D6-426D-9396-6248F23047D2}"/>
    <cellStyle name="Comma 2 3 2 8" xfId="7252" xr:uid="{ADE28F18-4E4A-412B-8B6A-967AD7FA1686}"/>
    <cellStyle name="Comma 2 3 2 8 2" xfId="7253" xr:uid="{54A1ED33-452C-4536-A738-B997D51C420F}"/>
    <cellStyle name="Comma 2 3 2 9" xfId="7254" xr:uid="{04F48A66-E991-489C-95AF-19D19BEC6B8E}"/>
    <cellStyle name="Comma 2 3 2 9 2" xfId="7255" xr:uid="{EDBEC6B4-E05A-4624-82CE-1E287F7CECAC}"/>
    <cellStyle name="Comma 2 3 3" xfId="7256" xr:uid="{221FFED6-D314-41D8-8DF2-9D093A60C27B}"/>
    <cellStyle name="Comma 2 3 3 2" xfId="7257" xr:uid="{1C685BC5-ADE8-4A36-A734-0620D4691515}"/>
    <cellStyle name="Comma 2 3 3 2 2" xfId="7258" xr:uid="{52D5DBF5-15A2-42F2-AF53-B2CC853DAF32}"/>
    <cellStyle name="Comma 2 3 3 2 2 2" xfId="7259" xr:uid="{FE92F824-884D-4AC2-8032-9E7E8927C09F}"/>
    <cellStyle name="Comma 2 3 3 2 2 2 2" xfId="7260" xr:uid="{11AA3069-87B3-4BBF-B1FA-92F74E3E39B4}"/>
    <cellStyle name="Comma 2 3 3 2 2 2 2 2" xfId="7261" xr:uid="{74BE046F-9FC1-4EA2-BBA4-5660B8CAA82F}"/>
    <cellStyle name="Comma 2 3 3 2 2 2 3" xfId="7262" xr:uid="{CB3D1645-486B-4E52-B28F-AFC3C8054581}"/>
    <cellStyle name="Comma 2 3 3 2 2 3" xfId="7263" xr:uid="{8ACAEE12-38E6-477D-9495-98DD4F8BA3B4}"/>
    <cellStyle name="Comma 2 3 3 2 2 3 2" xfId="7264" xr:uid="{42499E68-FF1E-40B1-A1AF-1EA2FDEE1227}"/>
    <cellStyle name="Comma 2 3 3 2 2 4" xfId="7265" xr:uid="{21C3C7F2-4493-4305-8DFA-E7FCE74DFD9D}"/>
    <cellStyle name="Comma 2 3 3 2 2 5" xfId="7266" xr:uid="{B9B58372-E62C-4754-98F6-806FEF169DF9}"/>
    <cellStyle name="Comma 2 3 3 2 3" xfId="7267" xr:uid="{9F408544-BD54-4B2E-B3EA-EA0884DCEBF1}"/>
    <cellStyle name="Comma 2 3 3 2 3 2" xfId="7268" xr:uid="{A0BE5659-6395-40F3-BF7E-31DE581A6824}"/>
    <cellStyle name="Comma 2 3 3 2 3 2 2" xfId="7269" xr:uid="{77309991-4569-457D-ABB0-28A0F81E52EC}"/>
    <cellStyle name="Comma 2 3 3 2 3 3" xfId="7270" xr:uid="{05EAF7E0-5AE6-46FE-A6A8-35C1CF3EB3C5}"/>
    <cellStyle name="Comma 2 3 3 2 4" xfId="7271" xr:uid="{432A5E9D-0F26-496F-BF29-B96E7D6DA044}"/>
    <cellStyle name="Comma 2 3 3 2 4 2" xfId="7272" xr:uid="{8F23053F-8767-4CB3-9F70-2626CA1691B2}"/>
    <cellStyle name="Comma 2 3 3 2 5" xfId="7273" xr:uid="{FFE7050E-42B4-433A-BBC7-6AF22173D67E}"/>
    <cellStyle name="Comma 2 3 3 2 6" xfId="7274" xr:uid="{B7C47843-66F9-4313-BF8F-13705B58756D}"/>
    <cellStyle name="Comma 2 3 3 3" xfId="7275" xr:uid="{3B4F5B4B-426C-43F6-9546-D262E2060C27}"/>
    <cellStyle name="Comma 2 3 3 3 2" xfId="7276" xr:uid="{5CBACCB8-32FC-46CC-B42F-24C7D18030D7}"/>
    <cellStyle name="Comma 2 3 3 3 2 2" xfId="7277" xr:uid="{61A6818B-3968-49B9-BD11-39036CC302BE}"/>
    <cellStyle name="Comma 2 3 3 3 2 2 2" xfId="7278" xr:uid="{51435FDD-7A37-40D8-A054-E9C1A7A4CFC9}"/>
    <cellStyle name="Comma 2 3 3 3 2 3" xfId="7279" xr:uid="{4EBCAB16-E2BC-4A91-82AB-A0D3083273B5}"/>
    <cellStyle name="Comma 2 3 3 3 3" xfId="7280" xr:uid="{7F9DD95A-69DE-42BA-9184-6B6271928615}"/>
    <cellStyle name="Comma 2 3 3 3 3 2" xfId="7281" xr:uid="{C2A8FE49-8582-4D52-8A14-942D32112414}"/>
    <cellStyle name="Comma 2 3 3 3 4" xfId="7282" xr:uid="{23773D6C-31C9-4A94-8403-2DB2B7656896}"/>
    <cellStyle name="Comma 2 3 3 3 5" xfId="7283" xr:uid="{42A63677-DAC8-4A46-A7C6-C4323750E8DF}"/>
    <cellStyle name="Comma 2 3 3 4" xfId="7284" xr:uid="{CD9013C5-7A47-4B1E-8A2A-BFC1F03E6B61}"/>
    <cellStyle name="Comma 2 3 3 4 2" xfId="7285" xr:uid="{47046D1E-C5D2-4842-903B-5DDB193D8B0B}"/>
    <cellStyle name="Comma 2 3 3 4 2 2" xfId="7286" xr:uid="{64C2F69C-3AE7-4A1A-9843-DFEB54A3EDCA}"/>
    <cellStyle name="Comma 2 3 3 4 3" xfId="7287" xr:uid="{5D922B9E-1FAF-4331-9BF7-86F9930077C2}"/>
    <cellStyle name="Comma 2 3 3 4 4" xfId="7288" xr:uid="{2DD3F03B-FE49-4B52-A1E7-BC0CDA27F1B5}"/>
    <cellStyle name="Comma 2 3 3 5" xfId="7289" xr:uid="{F3FB5A24-7330-4B49-BE15-C75E3BC32D27}"/>
    <cellStyle name="Comma 2 3 3 5 2" xfId="7290" xr:uid="{DF1687DC-C651-4B99-B783-947D753E3AAD}"/>
    <cellStyle name="Comma 2 3 3 6" xfId="7291" xr:uid="{3EA34258-D51E-456C-875C-65ADA83A9CFF}"/>
    <cellStyle name="Comma 2 3 3 6 2" xfId="7292" xr:uid="{FE217086-D773-4EB7-86D7-C70CF21A5D60}"/>
    <cellStyle name="Comma 2 3 3 7" xfId="7293" xr:uid="{B910FB02-EF24-4AF3-ADFC-CD736D2EC448}"/>
    <cellStyle name="Comma 2 3 4" xfId="7294" xr:uid="{4416A49E-0E5A-4BBE-B861-78E7E742A3B7}"/>
    <cellStyle name="Comma 2 3 4 2" xfId="7295" xr:uid="{9043F63F-46BD-4751-8BAF-217FC9E4C5D1}"/>
    <cellStyle name="Comma 2 3 4 2 2" xfId="7296" xr:uid="{CCC4A4C3-D001-4628-867B-B6C2F86F1F04}"/>
    <cellStyle name="Comma 2 3 4 2 2 2" xfId="7297" xr:uid="{65171DE5-F50C-46F6-A4BC-C941A264FD70}"/>
    <cellStyle name="Comma 2 3 4 2 2 2 2" xfId="7298" xr:uid="{B3B4211C-0F02-4E70-B7EE-3AB0EF20262D}"/>
    <cellStyle name="Comma 2 3 4 2 2 2 2 2" xfId="7299" xr:uid="{DF992353-12FE-488E-9F7F-FE03BB9C8184}"/>
    <cellStyle name="Comma 2 3 4 2 2 2 3" xfId="7300" xr:uid="{51F532A9-72A9-48E0-A936-56EC201EBAEE}"/>
    <cellStyle name="Comma 2 3 4 2 2 3" xfId="7301" xr:uid="{C0D25105-5522-4ED5-B0FE-E819CA8125C3}"/>
    <cellStyle name="Comma 2 3 4 2 2 3 2" xfId="7302" xr:uid="{EA6B505D-8960-4885-8DC8-3CF2AF6E5AF8}"/>
    <cellStyle name="Comma 2 3 4 2 2 4" xfId="7303" xr:uid="{D1C1C4EB-1EA0-44B6-AC4D-7000CC3D3BE8}"/>
    <cellStyle name="Comma 2 3 4 2 2 5" xfId="7304" xr:uid="{9E39D07C-CC46-4085-99F1-22C79E08161D}"/>
    <cellStyle name="Comma 2 3 4 2 3" xfId="7305" xr:uid="{0580B113-3347-436A-AE55-44AFC66C7ADC}"/>
    <cellStyle name="Comma 2 3 4 2 3 2" xfId="7306" xr:uid="{ECF3FE7D-2401-440D-99A8-6D5FA196385F}"/>
    <cellStyle name="Comma 2 3 4 2 3 2 2" xfId="7307" xr:uid="{C684EDE9-80E0-403C-90D7-C0D699729219}"/>
    <cellStyle name="Comma 2 3 4 2 3 3" xfId="7308" xr:uid="{9F4EDF4C-BF16-470D-A1B4-B1F0AA2B5CBA}"/>
    <cellStyle name="Comma 2 3 4 2 4" xfId="7309" xr:uid="{2FBB8EE5-B0EB-434F-9E4F-123FE7DC2E06}"/>
    <cellStyle name="Comma 2 3 4 2 4 2" xfId="7310" xr:uid="{3BEF0B73-78B9-4DBF-A476-67341B5668B3}"/>
    <cellStyle name="Comma 2 3 4 2 5" xfId="7311" xr:uid="{44BF8409-7420-4E1C-B1DC-27368470F41F}"/>
    <cellStyle name="Comma 2 3 4 2 6" xfId="7312" xr:uid="{B983F376-F216-43C3-9A0C-2F7C39ED09DE}"/>
    <cellStyle name="Comma 2 3 4 3" xfId="7313" xr:uid="{E9D2DAAA-8985-44B6-B4F1-584BBCF12AB9}"/>
    <cellStyle name="Comma 2 3 4 3 2" xfId="7314" xr:uid="{119F412F-2CB5-4A48-9F78-C698337D5273}"/>
    <cellStyle name="Comma 2 3 4 3 2 2" xfId="7315" xr:uid="{1C992DCF-B2AB-4610-B419-DDBD3DC9204C}"/>
    <cellStyle name="Comma 2 3 4 3 2 2 2" xfId="7316" xr:uid="{2D958C08-A3A5-4D59-9BFA-AF9E15BD266C}"/>
    <cellStyle name="Comma 2 3 4 3 2 3" xfId="7317" xr:uid="{B9CA7531-5503-45BC-82ED-161AED5930C5}"/>
    <cellStyle name="Comma 2 3 4 3 3" xfId="7318" xr:uid="{F49B8445-9ECB-4285-A86B-3D2872669812}"/>
    <cellStyle name="Comma 2 3 4 3 3 2" xfId="7319" xr:uid="{30921F4C-FF7B-4631-A4F1-D970F9668B1A}"/>
    <cellStyle name="Comma 2 3 4 3 4" xfId="7320" xr:uid="{1D281641-5879-4FED-A809-9FCED951FCDC}"/>
    <cellStyle name="Comma 2 3 4 3 5" xfId="7321" xr:uid="{CF2C31F5-6F4B-471F-92D2-2C40F204180B}"/>
    <cellStyle name="Comma 2 3 4 4" xfId="7322" xr:uid="{C754E701-FE3F-4798-BE75-384F1886B686}"/>
    <cellStyle name="Comma 2 3 4 4 2" xfId="7323" xr:uid="{8418C20D-AEE8-435F-B5E2-C641014A1B10}"/>
    <cellStyle name="Comma 2 3 4 4 2 2" xfId="7324" xr:uid="{0872AE28-9970-46D4-8F56-D9F966A6A931}"/>
    <cellStyle name="Comma 2 3 4 4 3" xfId="7325" xr:uid="{3C90D0C8-7C01-435D-941B-F4E48EBB7D9A}"/>
    <cellStyle name="Comma 2 3 4 4 4" xfId="7326" xr:uid="{FB1105CE-D346-4FDE-8303-74BCB7D5BE60}"/>
    <cellStyle name="Comma 2 3 4 5" xfId="7327" xr:uid="{828E19DD-BF52-4F23-93CA-B3B030DFA307}"/>
    <cellStyle name="Comma 2 3 4 5 2" xfId="7328" xr:uid="{E744FA3C-27B8-4C96-8421-CB4F610989F5}"/>
    <cellStyle name="Comma 2 3 4 6" xfId="7329" xr:uid="{1E69AEC7-654F-4ADC-9956-8B79374EABEB}"/>
    <cellStyle name="Comma 2 3 4 6 2" xfId="7330" xr:uid="{2B49E3A6-ED5D-4CF5-B301-F546A2B9AE40}"/>
    <cellStyle name="Comma 2 3 4 7" xfId="7331" xr:uid="{C0953CBD-C619-49F3-868B-BE7ABAF24663}"/>
    <cellStyle name="Comma 2 3 5" xfId="7332" xr:uid="{1A54D3A4-072F-471A-8691-AA0109570193}"/>
    <cellStyle name="Comma 2 3 5 2" xfId="7333" xr:uid="{BC2832A7-25DC-4B41-82C2-AAFC5FD073A6}"/>
    <cellStyle name="Comma 2 3 5 2 2" xfId="7334" xr:uid="{CD700D50-EB5D-42D2-9623-F684D17C5651}"/>
    <cellStyle name="Comma 2 3 5 2 2 2" xfId="7335" xr:uid="{9B824A9B-0474-420A-9BFC-855C77FE960A}"/>
    <cellStyle name="Comma 2 3 5 2 2 2 2" xfId="7336" xr:uid="{D353BD73-811E-4101-88ED-2A9992114295}"/>
    <cellStyle name="Comma 2 3 5 2 2 3" xfId="7337" xr:uid="{8F9D622E-4EFB-489E-AB9E-6D43A7174CAF}"/>
    <cellStyle name="Comma 2 3 5 2 3" xfId="7338" xr:uid="{9862DD85-C374-4ACC-8A75-E41BBA591838}"/>
    <cellStyle name="Comma 2 3 5 2 3 2" xfId="7339" xr:uid="{B03DEB21-86A5-4EE1-856E-9A6252CA1D09}"/>
    <cellStyle name="Comma 2 3 5 2 4" xfId="7340" xr:uid="{E3326CB5-227A-4A4D-9E76-BC29E22A95EE}"/>
    <cellStyle name="Comma 2 3 5 2 5" xfId="7341" xr:uid="{5755043E-A52E-4E25-924E-448DF9062969}"/>
    <cellStyle name="Comma 2 3 5 3" xfId="7342" xr:uid="{8C0A5506-75DA-4BEB-9FA8-8B6309E25D95}"/>
    <cellStyle name="Comma 2 3 5 3 2" xfId="7343" xr:uid="{36275554-5BE0-4702-85DE-DD0B74B15C0C}"/>
    <cellStyle name="Comma 2 3 5 3 2 2" xfId="7344" xr:uid="{987209A4-A43F-46EE-9B7E-AAFD9BB34F7A}"/>
    <cellStyle name="Comma 2 3 5 3 3" xfId="7345" xr:uid="{52AA5B3C-A63D-44D8-9955-93639B63D42F}"/>
    <cellStyle name="Comma 2 3 5 4" xfId="7346" xr:uid="{8467A98F-C0BE-4194-90F3-75379A615747}"/>
    <cellStyle name="Comma 2 3 5 4 2" xfId="7347" xr:uid="{0338EF75-297D-4E6B-9C5A-02CB1978D3E4}"/>
    <cellStyle name="Comma 2 3 5 5" xfId="7348" xr:uid="{9A2321B3-6FD6-4998-9AB4-ABF430F63BA4}"/>
    <cellStyle name="Comma 2 3 5 6" xfId="7349" xr:uid="{5ED366EC-74E2-4F4E-8C92-2A5635F7F0CA}"/>
    <cellStyle name="Comma 2 3 6" xfId="7350" xr:uid="{55E259B9-1647-4FDA-BFCD-E71E00107815}"/>
    <cellStyle name="Comma 2 3 6 2" xfId="7351" xr:uid="{4041FB86-F7F6-4E44-B670-15BC7AAC3CC0}"/>
    <cellStyle name="Comma 2 3 6 2 2" xfId="7352" xr:uid="{6BB5A9B9-8E1A-41DF-BFB8-441D5206A584}"/>
    <cellStyle name="Comma 2 3 6 2 2 2" xfId="7353" xr:uid="{12E46443-6B45-4C13-B726-6D1343FB5A39}"/>
    <cellStyle name="Comma 2 3 6 2 3" xfId="7354" xr:uid="{9B0B691C-9974-4DD3-AA82-48AC07E90074}"/>
    <cellStyle name="Comma 2 3 6 3" xfId="7355" xr:uid="{E567DF82-5E34-4D1D-A419-0D769DD686B9}"/>
    <cellStyle name="Comma 2 3 6 3 2" xfId="7356" xr:uid="{752AE9D7-72D1-49CC-9A1B-3A2D08785C9C}"/>
    <cellStyle name="Comma 2 3 6 4" xfId="7357" xr:uid="{6031DFE1-B6A2-45BB-B7F5-E5649A01317B}"/>
    <cellStyle name="Comma 2 3 6 5" xfId="7358" xr:uid="{D0B4BC02-BCC6-4751-B7EC-A5B73AD7C8D4}"/>
    <cellStyle name="Comma 2 3 7" xfId="7359" xr:uid="{AC504137-32C4-4146-BC83-8EF654B902B7}"/>
    <cellStyle name="Comma 2 3 7 2" xfId="7360" xr:uid="{6ADE34B8-BCDB-4F76-AD0B-874432909DA3}"/>
    <cellStyle name="Comma 2 3 7 2 2" xfId="7361" xr:uid="{9A98FB05-B6C6-49BC-8CE0-58DDB94A33E8}"/>
    <cellStyle name="Comma 2 3 7 2 2 2" xfId="7362" xr:uid="{397C9DCC-C620-46F6-92ED-5A461468B7DC}"/>
    <cellStyle name="Comma 2 3 7 2 3" xfId="7363" xr:uid="{A5891A0C-AC80-459B-82E6-D264CECF3F5B}"/>
    <cellStyle name="Comma 2 3 7 3" xfId="7364" xr:uid="{0996A68C-E93C-4B64-B80C-FFBBBDF673D3}"/>
    <cellStyle name="Comma 2 3 7 3 2" xfId="7365" xr:uid="{0E7DD387-076C-413F-AE55-649C2A30727F}"/>
    <cellStyle name="Comma 2 3 7 4" xfId="7366" xr:uid="{C4A73242-4D39-4AF2-91BF-416393CA5DAF}"/>
    <cellStyle name="Comma 2 3 7 5" xfId="7367" xr:uid="{27AD304A-529B-4965-B880-753FD9A5FD70}"/>
    <cellStyle name="Comma 2 3 8" xfId="7368" xr:uid="{1260510D-F2CD-4AC0-8F94-C5FFD8FDEBC2}"/>
    <cellStyle name="Comma 2 3 8 2" xfId="7369" xr:uid="{342AC385-2C2E-4005-9E37-026A6FE63C96}"/>
    <cellStyle name="Comma 2 3 8 2 2" xfId="7370" xr:uid="{FEF51DAB-31FE-4907-BBF9-B8D298F0D9C5}"/>
    <cellStyle name="Comma 2 3 8 3" xfId="7371" xr:uid="{EDC22EB3-8A9B-4E14-9668-33335D969C44}"/>
    <cellStyle name="Comma 2 3 8 4" xfId="7372" xr:uid="{7BA1880E-926C-42DF-835E-88E4746067FB}"/>
    <cellStyle name="Comma 2 3 9" xfId="7373" xr:uid="{F02A7E5A-6189-4AA7-8F40-80CB8C617548}"/>
    <cellStyle name="Comma 2 3 9 2" xfId="7374" xr:uid="{5A6AAC83-6EDD-43E4-822F-8B2B5BD99C2D}"/>
    <cellStyle name="Comma 2 4" xfId="567" xr:uid="{E849BC0C-F3D2-4608-B900-F92D40BCBBDF}"/>
    <cellStyle name="Comma 2 4 10" xfId="7375" xr:uid="{1048587C-00DF-420A-9520-D6DDD5FE0565}"/>
    <cellStyle name="Comma 2 4 11" xfId="7376" xr:uid="{C14FC479-7EC6-499D-B8C7-01DC3A04D553}"/>
    <cellStyle name="Comma 2 4 11 2" xfId="7377" xr:uid="{6C81B4A9-872B-4AE6-8C49-F5DB64C7F838}"/>
    <cellStyle name="Comma 2 4 12" xfId="7378" xr:uid="{889CFF20-417E-4A03-BEF2-1E5D92DB6F26}"/>
    <cellStyle name="Comma 2 4 2" xfId="7379" xr:uid="{55B8FE27-A19D-4950-8B92-5DD99D4F1032}"/>
    <cellStyle name="Comma 2 4 2 10" xfId="7380" xr:uid="{B0751BDB-D913-4796-9ECD-7A586789F5EC}"/>
    <cellStyle name="Comma 2 4 2 2" xfId="7381" xr:uid="{21C01CDB-28CD-48E7-B779-D60B4776C700}"/>
    <cellStyle name="Comma 2 4 2 2 2" xfId="7382" xr:uid="{3E8B8B9D-C50A-4EDE-986B-BBBD73109076}"/>
    <cellStyle name="Comma 2 4 2 2 2 2" xfId="7383" xr:uid="{33CB677A-7B3E-427D-86E2-A9EBD9958783}"/>
    <cellStyle name="Comma 2 4 2 2 2 2 2" xfId="7384" xr:uid="{FBD88B96-D273-4526-A7D7-588A79D5275B}"/>
    <cellStyle name="Comma 2 4 2 2 2 2 2 2" xfId="7385" xr:uid="{0153BA88-9CCC-4107-9600-9F1C04B22C0E}"/>
    <cellStyle name="Comma 2 4 2 2 2 2 2 2 2" xfId="7386" xr:uid="{DA1BF8D3-AAF2-4DDC-852B-09290CCDD862}"/>
    <cellStyle name="Comma 2 4 2 2 2 2 2 3" xfId="7387" xr:uid="{960EFBF7-3F52-4BAB-A25C-05E87359862A}"/>
    <cellStyle name="Comma 2 4 2 2 2 2 3" xfId="7388" xr:uid="{537645A9-0134-4013-8856-B6FB2FB0E7DF}"/>
    <cellStyle name="Comma 2 4 2 2 2 2 3 2" xfId="7389" xr:uid="{A291BE17-5779-443C-86D8-5D3DA63D2206}"/>
    <cellStyle name="Comma 2 4 2 2 2 2 4" xfId="7390" xr:uid="{9A560533-98A0-4C41-9C2D-42F3B1CF83B4}"/>
    <cellStyle name="Comma 2 4 2 2 2 2 5" xfId="7391" xr:uid="{06312B54-9EA2-40FC-8D50-2F3476BE2A91}"/>
    <cellStyle name="Comma 2 4 2 2 2 3" xfId="7392" xr:uid="{631E797E-EEA6-473C-ABFA-4C54F28252C0}"/>
    <cellStyle name="Comma 2 4 2 2 2 3 2" xfId="7393" xr:uid="{6777FD0B-D98A-483F-97B5-3ACDB5D5DD26}"/>
    <cellStyle name="Comma 2 4 2 2 2 3 2 2" xfId="7394" xr:uid="{5745A842-6377-4E24-BE01-6108DE9DDBF0}"/>
    <cellStyle name="Comma 2 4 2 2 2 3 3" xfId="7395" xr:uid="{04552A90-CBB8-41B3-AE0C-87EEBBE42580}"/>
    <cellStyle name="Comma 2 4 2 2 2 4" xfId="7396" xr:uid="{031126C9-66D3-43CD-BD8D-4BBE9A2488AF}"/>
    <cellStyle name="Comma 2 4 2 2 2 4 2" xfId="7397" xr:uid="{252F749F-E9CB-4C2D-B2C5-C1FAC48C8938}"/>
    <cellStyle name="Comma 2 4 2 2 2 5" xfId="7398" xr:uid="{03D6187F-8BC5-4B35-A8DD-98C85C0B6851}"/>
    <cellStyle name="Comma 2 4 2 2 2 6" xfId="7399" xr:uid="{23620AF2-8B1D-4965-96D7-6C96F9A202B1}"/>
    <cellStyle name="Comma 2 4 2 2 3" xfId="7400" xr:uid="{F66C05B1-69A2-406A-8059-747293C41D38}"/>
    <cellStyle name="Comma 2 4 2 2 3 2" xfId="7401" xr:uid="{2ADE61FC-7ED3-43EC-8823-A1CCD93353F1}"/>
    <cellStyle name="Comma 2 4 2 2 3 2 2" xfId="7402" xr:uid="{78CB289D-FADA-4392-9850-D2142CD9FD64}"/>
    <cellStyle name="Comma 2 4 2 2 3 2 2 2" xfId="7403" xr:uid="{BA5B4A66-ED5B-4854-AC70-5169B34A36F6}"/>
    <cellStyle name="Comma 2 4 2 2 3 2 3" xfId="7404" xr:uid="{B478B4E8-6D92-48D8-B42B-FA3038940117}"/>
    <cellStyle name="Comma 2 4 2 2 3 3" xfId="7405" xr:uid="{33E140CB-EAC1-42A7-B0BB-36189AFE6955}"/>
    <cellStyle name="Comma 2 4 2 2 3 3 2" xfId="7406" xr:uid="{7E2E899C-0D43-46C7-836A-229C55FFA226}"/>
    <cellStyle name="Comma 2 4 2 2 3 4" xfId="7407" xr:uid="{755443E2-855C-483F-897E-00D5A4860AB1}"/>
    <cellStyle name="Comma 2 4 2 2 3 5" xfId="7408" xr:uid="{DD77CC88-76C4-4C10-8181-5575012CCF78}"/>
    <cellStyle name="Comma 2 4 2 2 4" xfId="7409" xr:uid="{9A5FF68A-8732-43D5-8AED-60CE677C956F}"/>
    <cellStyle name="Comma 2 4 2 2 4 2" xfId="7410" xr:uid="{E5561857-F411-418D-ADB9-7998D32423CD}"/>
    <cellStyle name="Comma 2 4 2 2 4 2 2" xfId="7411" xr:uid="{60A08E1E-A3B9-467F-B128-1932FADF8EFE}"/>
    <cellStyle name="Comma 2 4 2 2 4 3" xfId="7412" xr:uid="{CC6F2615-DE90-4B04-9698-3182A371DC9A}"/>
    <cellStyle name="Comma 2 4 2 2 4 4" xfId="7413" xr:uid="{FDFE699C-FFB1-46E2-A288-DB92FF374BA0}"/>
    <cellStyle name="Comma 2 4 2 2 5" xfId="7414" xr:uid="{DBFE5C89-49D4-496E-88CD-62C7876E6676}"/>
    <cellStyle name="Comma 2 4 2 2 5 2" xfId="7415" xr:uid="{B5150F64-DD3E-433C-A5B7-B36B8E893C3A}"/>
    <cellStyle name="Comma 2 4 2 2 6" xfId="7416" xr:uid="{C06817EB-8D38-4AEB-AEF0-A2CA8A653908}"/>
    <cellStyle name="Comma 2 4 2 2 6 2" xfId="7417" xr:uid="{9994E8D6-6C23-4CA1-B579-60DA8AF6959A}"/>
    <cellStyle name="Comma 2 4 2 2 7" xfId="7418" xr:uid="{8952B441-7EDD-4953-B885-2E4C5E3516A7}"/>
    <cellStyle name="Comma 2 4 2 3" xfId="7419" xr:uid="{2D54C811-A34E-48F9-B0D8-A9D8D5F40607}"/>
    <cellStyle name="Comma 2 4 2 3 2" xfId="7420" xr:uid="{50EAC216-7F18-4123-8A7D-C268B59A249D}"/>
    <cellStyle name="Comma 2 4 2 3 2 2" xfId="7421" xr:uid="{7CA679BD-4250-4854-BA8E-F0A326B86A6A}"/>
    <cellStyle name="Comma 2 4 2 3 2 2 2" xfId="7422" xr:uid="{3A02C4E6-24B1-43F4-8576-7E5BFED04305}"/>
    <cellStyle name="Comma 2 4 2 3 2 2 2 2" xfId="7423" xr:uid="{EF11F59E-5658-4AD9-846E-63969C226857}"/>
    <cellStyle name="Comma 2 4 2 3 2 2 2 2 2" xfId="7424" xr:uid="{A73772EF-EBE1-444A-840F-ACB1DACB9934}"/>
    <cellStyle name="Comma 2 4 2 3 2 2 2 3" xfId="7425" xr:uid="{A4B78DFA-263A-4DD6-B2F5-3ED3BCD29EE3}"/>
    <cellStyle name="Comma 2 4 2 3 2 2 3" xfId="7426" xr:uid="{19942A24-50FC-4B78-90BD-C498027249E9}"/>
    <cellStyle name="Comma 2 4 2 3 2 2 3 2" xfId="7427" xr:uid="{23E997C8-3B26-45F2-AC6A-1A8D23935253}"/>
    <cellStyle name="Comma 2 4 2 3 2 2 4" xfId="7428" xr:uid="{AD390EA5-55FA-46B0-94CF-04A91037045C}"/>
    <cellStyle name="Comma 2 4 2 3 2 2 5" xfId="7429" xr:uid="{A835F4E6-33F1-4C2A-9C17-97530FDCD6F3}"/>
    <cellStyle name="Comma 2 4 2 3 2 3" xfId="7430" xr:uid="{C444B118-1D36-432C-8B63-734342BCB7A0}"/>
    <cellStyle name="Comma 2 4 2 3 2 3 2" xfId="7431" xr:uid="{5445026F-2B72-4ED4-867B-316FB13A6041}"/>
    <cellStyle name="Comma 2 4 2 3 2 3 2 2" xfId="7432" xr:uid="{28B87199-8D49-4356-AD25-A72D1DB7CD82}"/>
    <cellStyle name="Comma 2 4 2 3 2 3 3" xfId="7433" xr:uid="{CE81A43D-F34B-4863-8D00-0F204A762931}"/>
    <cellStyle name="Comma 2 4 2 3 2 4" xfId="7434" xr:uid="{BD58C508-41A6-42EC-9A14-29708761D274}"/>
    <cellStyle name="Comma 2 4 2 3 2 4 2" xfId="7435" xr:uid="{6F24C381-7AA3-4E9D-918B-306C5FDA8FEA}"/>
    <cellStyle name="Comma 2 4 2 3 2 5" xfId="7436" xr:uid="{7229670F-2DA2-4AED-9489-E4FD50055EC0}"/>
    <cellStyle name="Comma 2 4 2 3 2 6" xfId="7437" xr:uid="{0856E8F8-7A78-43F4-A871-0670211A1064}"/>
    <cellStyle name="Comma 2 4 2 3 3" xfId="7438" xr:uid="{ECB13CA5-2EAA-4394-84A2-94FFA79D2C28}"/>
    <cellStyle name="Comma 2 4 2 3 3 2" xfId="7439" xr:uid="{07F0EBC5-0F12-4E9C-B56D-AF6FEF375E8B}"/>
    <cellStyle name="Comma 2 4 2 3 3 2 2" xfId="7440" xr:uid="{46850E98-3C8D-4E7D-98BF-878D56D37EEC}"/>
    <cellStyle name="Comma 2 4 2 3 3 2 2 2" xfId="7441" xr:uid="{7C0583F3-7C0E-467F-ABDA-2D6931ED9035}"/>
    <cellStyle name="Comma 2 4 2 3 3 2 3" xfId="7442" xr:uid="{DA971E51-E043-460D-AB15-CFD057E2D688}"/>
    <cellStyle name="Comma 2 4 2 3 3 3" xfId="7443" xr:uid="{CA0B7C03-8512-4B3A-890C-22941D3D9D47}"/>
    <cellStyle name="Comma 2 4 2 3 3 3 2" xfId="7444" xr:uid="{9D800CCB-0A2A-4A74-A634-5B15842799D3}"/>
    <cellStyle name="Comma 2 4 2 3 3 4" xfId="7445" xr:uid="{E1F14B4E-BFF2-4BFF-A9A4-EA49F3301D08}"/>
    <cellStyle name="Comma 2 4 2 3 3 5" xfId="7446" xr:uid="{0BD202A6-BAB4-4514-8825-73AD77DF27D4}"/>
    <cellStyle name="Comma 2 4 2 3 4" xfId="7447" xr:uid="{13486CE8-6FAB-4A7A-A766-A76C2E939B27}"/>
    <cellStyle name="Comma 2 4 2 3 4 2" xfId="7448" xr:uid="{7A53D4A2-3488-4237-B09B-3B3C1E9AF51B}"/>
    <cellStyle name="Comma 2 4 2 3 4 2 2" xfId="7449" xr:uid="{D1EA2457-7A80-45DB-9C29-44F51751AA60}"/>
    <cellStyle name="Comma 2 4 2 3 4 3" xfId="7450" xr:uid="{6588CAC7-77EC-4F32-80FC-7261BF5F1261}"/>
    <cellStyle name="Comma 2 4 2 3 4 4" xfId="7451" xr:uid="{CD584726-B2C2-41EC-886D-7977F6C4E5E3}"/>
    <cellStyle name="Comma 2 4 2 3 5" xfId="7452" xr:uid="{6AB1D5AD-586D-45CB-AF17-32611E271F5C}"/>
    <cellStyle name="Comma 2 4 2 3 5 2" xfId="7453" xr:uid="{E4F83700-CED6-49AB-B392-772D1C76E747}"/>
    <cellStyle name="Comma 2 4 2 3 6" xfId="7454" xr:uid="{97236A85-F1A0-4644-A3BB-8CFE7BADDC55}"/>
    <cellStyle name="Comma 2 4 2 3 6 2" xfId="7455" xr:uid="{CB89E924-43DC-4137-ACA5-3238D52809E4}"/>
    <cellStyle name="Comma 2 4 2 3 7" xfId="7456" xr:uid="{C8033780-27A3-46DF-92B3-D5E7A544A64D}"/>
    <cellStyle name="Comma 2 4 2 4" xfId="7457" xr:uid="{27A333F5-FBF0-462C-B8AA-765EC99F0331}"/>
    <cellStyle name="Comma 2 4 2 4 2" xfId="7458" xr:uid="{8CBC5BA8-91C8-4F80-AD0E-5216C4807C9F}"/>
    <cellStyle name="Comma 2 4 2 4 2 2" xfId="7459" xr:uid="{7FD4CC60-ADC4-4AB7-BC8C-153BB22F02ED}"/>
    <cellStyle name="Comma 2 4 2 4 2 2 2" xfId="7460" xr:uid="{D69B7C06-F785-4EF3-9103-22A8DE7B9694}"/>
    <cellStyle name="Comma 2 4 2 4 2 2 2 2" xfId="7461" xr:uid="{15BE7781-F5DD-4156-BAB3-1412C79C7973}"/>
    <cellStyle name="Comma 2 4 2 4 2 2 3" xfId="7462" xr:uid="{76F5E59C-0D27-4257-87BC-8491DADB5FBA}"/>
    <cellStyle name="Comma 2 4 2 4 2 3" xfId="7463" xr:uid="{6EFE0AEE-DDDA-41F8-911C-688EB6B379D0}"/>
    <cellStyle name="Comma 2 4 2 4 2 3 2" xfId="7464" xr:uid="{D76A8CE7-A985-4AFF-9A75-2292C69043FB}"/>
    <cellStyle name="Comma 2 4 2 4 2 4" xfId="7465" xr:uid="{360268D8-B7EB-49A9-B676-C1F099D3F5FE}"/>
    <cellStyle name="Comma 2 4 2 4 2 5" xfId="7466" xr:uid="{CF73C579-B630-49C3-B0E6-2A379C08F999}"/>
    <cellStyle name="Comma 2 4 2 4 3" xfId="7467" xr:uid="{65FBF1FE-6CC6-4142-AF90-183A06340396}"/>
    <cellStyle name="Comma 2 4 2 4 3 2" xfId="7468" xr:uid="{A74F7070-0216-49BB-B02A-FC2D7C9AD029}"/>
    <cellStyle name="Comma 2 4 2 4 3 2 2" xfId="7469" xr:uid="{4A085849-5616-46F5-B0CB-CF22FBBB4F36}"/>
    <cellStyle name="Comma 2 4 2 4 3 3" xfId="7470" xr:uid="{2F2B093E-7C6F-4F5F-91E7-632FFABEFBF2}"/>
    <cellStyle name="Comma 2 4 2 4 4" xfId="7471" xr:uid="{A64DE35E-8D8F-4742-BB27-C1F399CA5A8B}"/>
    <cellStyle name="Comma 2 4 2 4 4 2" xfId="7472" xr:uid="{42BF62A8-C781-47A0-9E9A-369D5B6D4B75}"/>
    <cellStyle name="Comma 2 4 2 4 5" xfId="7473" xr:uid="{7C2553CC-422F-4FDB-920C-0426E65B15DE}"/>
    <cellStyle name="Comma 2 4 2 4 6" xfId="7474" xr:uid="{FFF34322-9424-4B2B-BF0F-CE2D9D5B9498}"/>
    <cellStyle name="Comma 2 4 2 5" xfId="7475" xr:uid="{AFA6FC59-5B36-4459-B9A6-D6CC6278F408}"/>
    <cellStyle name="Comma 2 4 2 5 2" xfId="7476" xr:uid="{A002E0CF-69F9-4F5E-8069-D7047D6D3D12}"/>
    <cellStyle name="Comma 2 4 2 5 2 2" xfId="7477" xr:uid="{23D5B2A1-BF49-4B9E-9BC2-D841727E595D}"/>
    <cellStyle name="Comma 2 4 2 5 2 2 2" xfId="7478" xr:uid="{6E2F9FC8-72E1-41D1-875B-A4E94E3620BD}"/>
    <cellStyle name="Comma 2 4 2 5 2 3" xfId="7479" xr:uid="{2199D9F8-06F8-44B1-B16C-85CD35F7BE41}"/>
    <cellStyle name="Comma 2 4 2 5 3" xfId="7480" xr:uid="{78846CEC-92EB-4F5E-8F4A-FE9964CBF575}"/>
    <cellStyle name="Comma 2 4 2 5 3 2" xfId="7481" xr:uid="{2D30A56B-BB76-408B-A748-2E35E7B9D3E7}"/>
    <cellStyle name="Comma 2 4 2 5 4" xfId="7482" xr:uid="{DA244315-E09B-4A61-95DF-DFA127751331}"/>
    <cellStyle name="Comma 2 4 2 5 5" xfId="7483" xr:uid="{7B52B99B-5F7B-40C2-A85E-C7AA81E01B43}"/>
    <cellStyle name="Comma 2 4 2 6" xfId="7484" xr:uid="{63E0B1B5-E946-49BE-A517-826A2CFE9445}"/>
    <cellStyle name="Comma 2 4 2 6 2" xfId="7485" xr:uid="{8121403F-A712-40BF-AC7C-C14A8FA1A113}"/>
    <cellStyle name="Comma 2 4 2 6 2 2" xfId="7486" xr:uid="{E70FE73D-01A4-4BD4-B68A-472459F76F4B}"/>
    <cellStyle name="Comma 2 4 2 6 2 2 2" xfId="7487" xr:uid="{F42AA9BB-F9ED-442F-9288-6E4B9CDE2628}"/>
    <cellStyle name="Comma 2 4 2 6 2 3" xfId="7488" xr:uid="{CD5801DD-8242-46B2-BE4C-A2390B6BCBD4}"/>
    <cellStyle name="Comma 2 4 2 6 3" xfId="7489" xr:uid="{828837CE-125B-425A-9238-4523A4699BA4}"/>
    <cellStyle name="Comma 2 4 2 6 3 2" xfId="7490" xr:uid="{C961EBE1-399E-4B0F-853F-071A02115FA3}"/>
    <cellStyle name="Comma 2 4 2 6 4" xfId="7491" xr:uid="{C66039D1-BEF8-46B0-933A-6FCF9140BC21}"/>
    <cellStyle name="Comma 2 4 2 6 5" xfId="7492" xr:uid="{3E68A8AB-C1CF-44EE-8BA5-BB532F6FA0BF}"/>
    <cellStyle name="Comma 2 4 2 7" xfId="7493" xr:uid="{1F7CCC94-7760-4F8D-9097-DC2636968F86}"/>
    <cellStyle name="Comma 2 4 2 7 2" xfId="7494" xr:uid="{2D85A20C-C049-449E-BE93-8DF59169235F}"/>
    <cellStyle name="Comma 2 4 2 7 2 2" xfId="7495" xr:uid="{1FC4A817-D817-4714-8C4A-2820A4BCEBC2}"/>
    <cellStyle name="Comma 2 4 2 7 3" xfId="7496" xr:uid="{AD88DF09-6BE3-41E8-85D6-F4AB462D2369}"/>
    <cellStyle name="Comma 2 4 2 7 4" xfId="7497" xr:uid="{FC65DC36-0098-428F-B6ED-4055312F80C4}"/>
    <cellStyle name="Comma 2 4 2 8" xfId="7498" xr:uid="{E2F794D0-4B59-4E0F-9C47-AC5422F984D6}"/>
    <cellStyle name="Comma 2 4 2 8 2" xfId="7499" xr:uid="{36357AAE-1E5C-420A-871F-EF45CC58EA34}"/>
    <cellStyle name="Comma 2 4 2 9" xfId="7500" xr:uid="{71CAAAB7-8E41-44E1-8249-5FAE2CCC80BE}"/>
    <cellStyle name="Comma 2 4 2 9 2" xfId="7501" xr:uid="{E710FAAC-3EBE-4B4E-BF45-A3B208B9EAE4}"/>
    <cellStyle name="Comma 2 4 3" xfId="7502" xr:uid="{9A9F4E41-09B4-4ECE-BFC7-C907793FC66F}"/>
    <cellStyle name="Comma 2 4 3 2" xfId="7503" xr:uid="{6C2027E2-897C-4576-B05E-DF797E57CDBA}"/>
    <cellStyle name="Comma 2 4 3 2 2" xfId="7504" xr:uid="{ACAA3285-04B6-4024-897C-BA0B40CB9251}"/>
    <cellStyle name="Comma 2 4 3 2 2 2" xfId="7505" xr:uid="{93205515-C040-4DF0-8F1A-BFD70BFAB33E}"/>
    <cellStyle name="Comma 2 4 3 2 2 2 2" xfId="7506" xr:uid="{A6781637-3517-4566-BBB4-EEBE79D48DF5}"/>
    <cellStyle name="Comma 2 4 3 2 2 2 2 2" xfId="7507" xr:uid="{21E3727D-0FBA-4D18-8479-E7AE7C9A6057}"/>
    <cellStyle name="Comma 2 4 3 2 2 2 3" xfId="7508" xr:uid="{8CC66CE6-3325-4136-BB49-4BD850E91043}"/>
    <cellStyle name="Comma 2 4 3 2 2 3" xfId="7509" xr:uid="{CA86B317-78AF-4E3C-AAF2-8A6FF7B121EA}"/>
    <cellStyle name="Comma 2 4 3 2 2 3 2" xfId="7510" xr:uid="{5E8DB93C-7A95-4A00-868F-E35D1B92FF10}"/>
    <cellStyle name="Comma 2 4 3 2 2 4" xfId="7511" xr:uid="{A8390D98-7816-45E3-B1D0-F5EA8B1CCECD}"/>
    <cellStyle name="Comma 2 4 3 2 2 5" xfId="7512" xr:uid="{CB7A2271-CC9C-4B84-85BB-8A2266CDAE18}"/>
    <cellStyle name="Comma 2 4 3 2 3" xfId="7513" xr:uid="{7A0BD0EE-768A-4FC3-B6F3-DE728981982F}"/>
    <cellStyle name="Comma 2 4 3 2 3 2" xfId="7514" xr:uid="{12070F38-2BBE-4A02-B740-E76E1D4FBD79}"/>
    <cellStyle name="Comma 2 4 3 2 3 2 2" xfId="7515" xr:uid="{DFED5637-28EA-4387-B3A0-BBD0E63DC7B5}"/>
    <cellStyle name="Comma 2 4 3 2 3 3" xfId="7516" xr:uid="{B7CD7134-BF09-4BBC-8A29-40C30F8F5786}"/>
    <cellStyle name="Comma 2 4 3 2 4" xfId="7517" xr:uid="{654ADFB7-7487-46DD-BE25-A83FF0FD7486}"/>
    <cellStyle name="Comma 2 4 3 2 4 2" xfId="7518" xr:uid="{FF9FE638-AC56-4FC4-A46E-8F090EBE8688}"/>
    <cellStyle name="Comma 2 4 3 2 5" xfId="7519" xr:uid="{6D748517-B702-4E9F-BC34-9C71CCF5BFAA}"/>
    <cellStyle name="Comma 2 4 3 2 6" xfId="7520" xr:uid="{7F409278-0437-4395-B7D4-71EE31D48FC0}"/>
    <cellStyle name="Comma 2 4 3 3" xfId="7521" xr:uid="{C1702076-8DC0-4DF0-B6FF-CD8BD614C98A}"/>
    <cellStyle name="Comma 2 4 3 3 2" xfId="7522" xr:uid="{FC0BDF96-A090-451C-B2F5-5531B1281028}"/>
    <cellStyle name="Comma 2 4 3 3 2 2" xfId="7523" xr:uid="{1BF0BFA9-CE39-4713-AEEB-4DB11FE8D4D3}"/>
    <cellStyle name="Comma 2 4 3 3 2 2 2" xfId="7524" xr:uid="{64EA4FA9-0C23-4E4B-9356-26473E4EDE12}"/>
    <cellStyle name="Comma 2 4 3 3 2 3" xfId="7525" xr:uid="{25751FAD-CB3E-416F-A82C-CC035713476C}"/>
    <cellStyle name="Comma 2 4 3 3 3" xfId="7526" xr:uid="{AA6A6E21-8317-4167-B242-302E51DC8D69}"/>
    <cellStyle name="Comma 2 4 3 3 3 2" xfId="7527" xr:uid="{7CB59735-F606-450C-8D2F-AEDA7F216E7D}"/>
    <cellStyle name="Comma 2 4 3 3 4" xfId="7528" xr:uid="{837A5FDD-9F84-4C29-86D5-F340BBF57FE0}"/>
    <cellStyle name="Comma 2 4 3 3 5" xfId="7529" xr:uid="{D439E1A9-C4B6-4773-A0B0-D75201BADB9A}"/>
    <cellStyle name="Comma 2 4 3 4" xfId="7530" xr:uid="{DF8BCE21-3E64-48EA-8FA9-9F22B2120A24}"/>
    <cellStyle name="Comma 2 4 3 4 2" xfId="7531" xr:uid="{7FE2AC76-ECEF-4248-BD01-158180E78C50}"/>
    <cellStyle name="Comma 2 4 3 4 2 2" xfId="7532" xr:uid="{BEDBB79D-BD88-488A-8DB8-A1EB0D7470E8}"/>
    <cellStyle name="Comma 2 4 3 4 3" xfId="7533" xr:uid="{CF92ADAD-D952-4920-AC8A-CA13E8262D5B}"/>
    <cellStyle name="Comma 2 4 3 4 4" xfId="7534" xr:uid="{4A6906F3-4129-4BB7-8409-73BCAFED9F16}"/>
    <cellStyle name="Comma 2 4 3 5" xfId="7535" xr:uid="{22B6F04A-B15B-4C8D-9AA2-64A0B064D3CC}"/>
    <cellStyle name="Comma 2 4 3 5 2" xfId="7536" xr:uid="{954AC12A-FAB0-4566-BD82-6E97D7F426BC}"/>
    <cellStyle name="Comma 2 4 3 6" xfId="7537" xr:uid="{8CAF7238-2FA0-4AF9-97B2-A2DFA250C2C8}"/>
    <cellStyle name="Comma 2 4 3 6 2" xfId="7538" xr:uid="{D4C53B0A-996A-4E73-8EF6-A623CE6476BB}"/>
    <cellStyle name="Comma 2 4 3 7" xfId="7539" xr:uid="{67F39A20-CEAE-4C98-A2C2-478BC76B6874}"/>
    <cellStyle name="Comma 2 4 4" xfId="7540" xr:uid="{CC8FE9C0-6711-4750-99DB-065437FF802D}"/>
    <cellStyle name="Comma 2 4 4 2" xfId="7541" xr:uid="{35D5F84C-46A9-415C-840E-5E9F4846A29C}"/>
    <cellStyle name="Comma 2 4 4 2 2" xfId="7542" xr:uid="{6C19F3F5-B10F-453B-B1DE-F2ABF64C03A4}"/>
    <cellStyle name="Comma 2 4 4 2 2 2" xfId="7543" xr:uid="{CC95063A-34AF-4834-8804-35CC4C0F1BC2}"/>
    <cellStyle name="Comma 2 4 4 2 2 2 2" xfId="7544" xr:uid="{5062399A-CFCA-4CE6-B409-29C73E2B98B7}"/>
    <cellStyle name="Comma 2 4 4 2 2 2 2 2" xfId="7545" xr:uid="{5CF5F231-22F1-4E31-8F46-20B169DD7378}"/>
    <cellStyle name="Comma 2 4 4 2 2 2 3" xfId="7546" xr:uid="{C8AB813D-9C50-422A-9EAF-D3DC8704B2C6}"/>
    <cellStyle name="Comma 2 4 4 2 2 3" xfId="7547" xr:uid="{E14C201A-EB4F-45F4-8FFC-DA73E541BB20}"/>
    <cellStyle name="Comma 2 4 4 2 2 3 2" xfId="7548" xr:uid="{2198FF06-A960-4F65-BAE8-8022500AA2DA}"/>
    <cellStyle name="Comma 2 4 4 2 2 4" xfId="7549" xr:uid="{4627BA0B-E30D-4EB2-A41A-B4CF5A506F5C}"/>
    <cellStyle name="Comma 2 4 4 2 2 5" xfId="7550" xr:uid="{08100BC1-A45B-4351-AD53-5586DF2AB04D}"/>
    <cellStyle name="Comma 2 4 4 2 3" xfId="7551" xr:uid="{04648F99-8A5E-42D7-82E4-C4A688FB9DF9}"/>
    <cellStyle name="Comma 2 4 4 2 3 2" xfId="7552" xr:uid="{2795CD0E-DC9F-4629-B1D7-C9834EC87C60}"/>
    <cellStyle name="Comma 2 4 4 2 3 2 2" xfId="7553" xr:uid="{8324BB6C-3F33-40DD-874E-6AB8C089B7A7}"/>
    <cellStyle name="Comma 2 4 4 2 3 3" xfId="7554" xr:uid="{5A5156D1-58A2-4BCC-A40C-CBA15233CC38}"/>
    <cellStyle name="Comma 2 4 4 2 4" xfId="7555" xr:uid="{9EC89908-0702-4BF0-98BA-69A7D5FC0CA8}"/>
    <cellStyle name="Comma 2 4 4 2 4 2" xfId="7556" xr:uid="{4D7946BF-4D8E-4C16-871C-C99F3770D530}"/>
    <cellStyle name="Comma 2 4 4 2 5" xfId="7557" xr:uid="{883245D2-A765-41BD-A0EF-EE63989C873F}"/>
    <cellStyle name="Comma 2 4 4 2 6" xfId="7558" xr:uid="{E5FA13E9-EE38-4AB6-8876-4D6E85C89A86}"/>
    <cellStyle name="Comma 2 4 4 3" xfId="7559" xr:uid="{B57F89F6-4FF5-42A4-AE99-63C1EFB6084A}"/>
    <cellStyle name="Comma 2 4 4 3 2" xfId="7560" xr:uid="{9D7F32BB-A8B6-478B-98A4-3442C6979A12}"/>
    <cellStyle name="Comma 2 4 4 3 2 2" xfId="7561" xr:uid="{2AA016C6-62A0-47EC-BFA1-B3EFEA061FB1}"/>
    <cellStyle name="Comma 2 4 4 3 2 2 2" xfId="7562" xr:uid="{5D8CC2F4-804B-4EE1-9B76-4EC0B2DC1AEF}"/>
    <cellStyle name="Comma 2 4 4 3 2 3" xfId="7563" xr:uid="{174DAD53-9650-4EE1-9FF1-0627CABC702A}"/>
    <cellStyle name="Comma 2 4 4 3 3" xfId="7564" xr:uid="{F3CE8B1C-3AEC-4DBF-B08B-3B2E8DAF0E26}"/>
    <cellStyle name="Comma 2 4 4 3 3 2" xfId="7565" xr:uid="{9256685B-C6E1-4C72-90DE-2A673AC71EA7}"/>
    <cellStyle name="Comma 2 4 4 3 4" xfId="7566" xr:uid="{8E0E2485-C5E8-49BC-BA61-49C2A590C623}"/>
    <cellStyle name="Comma 2 4 4 3 5" xfId="7567" xr:uid="{8DADD788-3FCA-4583-A463-0317BCCA76AB}"/>
    <cellStyle name="Comma 2 4 4 4" xfId="7568" xr:uid="{403BCA6C-64BE-48BA-9684-F9216BE3B47E}"/>
    <cellStyle name="Comma 2 4 4 4 2" xfId="7569" xr:uid="{211D39C2-A065-498C-A411-6887044F8B77}"/>
    <cellStyle name="Comma 2 4 4 4 2 2" xfId="7570" xr:uid="{E919C0CA-7C2D-43EF-A250-27605FEEF75A}"/>
    <cellStyle name="Comma 2 4 4 4 3" xfId="7571" xr:uid="{C1E18A95-3104-4A7E-8E65-F0432B5710E7}"/>
    <cellStyle name="Comma 2 4 4 4 4" xfId="7572" xr:uid="{CB7AE07B-4E1A-4959-B5DA-F20A1B088281}"/>
    <cellStyle name="Comma 2 4 4 5" xfId="7573" xr:uid="{92163137-1FF1-48E8-9855-354A5E43FDA9}"/>
    <cellStyle name="Comma 2 4 4 5 2" xfId="7574" xr:uid="{0F01B293-B035-4E35-9F32-2016BCE24242}"/>
    <cellStyle name="Comma 2 4 4 6" xfId="7575" xr:uid="{8F5CD8E4-E85A-4161-A836-48B8B9C793E6}"/>
    <cellStyle name="Comma 2 4 4 6 2" xfId="7576" xr:uid="{10DD8953-1B1E-4E05-B915-4C20C6BB7AC4}"/>
    <cellStyle name="Comma 2 4 4 7" xfId="7577" xr:uid="{52A9701F-1A7E-4F78-97B8-96085C4FA91A}"/>
    <cellStyle name="Comma 2 4 5" xfId="7578" xr:uid="{0E50DBE2-5BC5-4102-933C-1276A4854F1A}"/>
    <cellStyle name="Comma 2 4 5 2" xfId="7579" xr:uid="{2D99892A-86DF-4CB0-81CC-74DFEE260467}"/>
    <cellStyle name="Comma 2 4 5 2 2" xfId="7580" xr:uid="{250154AD-C7E2-4C73-B3F5-5C82A70AF156}"/>
    <cellStyle name="Comma 2 4 5 2 2 2" xfId="7581" xr:uid="{761BA79E-1424-4948-AF40-A07929CFB4A7}"/>
    <cellStyle name="Comma 2 4 5 2 2 2 2" xfId="7582" xr:uid="{6A5D3881-9607-4F1D-887E-F34E2E61E54F}"/>
    <cellStyle name="Comma 2 4 5 2 2 3" xfId="7583" xr:uid="{F69401DD-80EC-4096-A0D9-70957EF8DAC9}"/>
    <cellStyle name="Comma 2 4 5 2 3" xfId="7584" xr:uid="{9AA8FD6B-B0D4-4EFC-9913-54DFE77317D3}"/>
    <cellStyle name="Comma 2 4 5 2 3 2" xfId="7585" xr:uid="{8CEB0C92-1528-4AEF-A8DB-C0F926633B12}"/>
    <cellStyle name="Comma 2 4 5 2 4" xfId="7586" xr:uid="{1B243E56-82CB-4708-AE86-CC933B753563}"/>
    <cellStyle name="Comma 2 4 5 2 5" xfId="7587" xr:uid="{9EF954F4-A92B-4063-9156-4FD46D6974CE}"/>
    <cellStyle name="Comma 2 4 5 3" xfId="7588" xr:uid="{F6BA9789-187D-4B5A-9B1D-B80AB1A95DF2}"/>
    <cellStyle name="Comma 2 4 5 3 2" xfId="7589" xr:uid="{7619BA27-3545-48DB-930E-25BBCB006E97}"/>
    <cellStyle name="Comma 2 4 5 3 2 2" xfId="7590" xr:uid="{72EB7BAC-AE2D-4DBF-A705-315B450F8BCC}"/>
    <cellStyle name="Comma 2 4 5 3 3" xfId="7591" xr:uid="{3DF95F1E-8440-4F96-852E-E29FB94E33F4}"/>
    <cellStyle name="Comma 2 4 5 4" xfId="7592" xr:uid="{8C3502B4-C610-450E-BBE1-C3C5E9719330}"/>
    <cellStyle name="Comma 2 4 5 4 2" xfId="7593" xr:uid="{51CBEC73-4890-4C1B-9515-36F0E87C2C45}"/>
    <cellStyle name="Comma 2 4 5 5" xfId="7594" xr:uid="{E311E4B2-49D9-4646-8A64-C11C97EF88CC}"/>
    <cellStyle name="Comma 2 4 5 6" xfId="7595" xr:uid="{6AA67302-5349-4057-88F4-E5FDD411326A}"/>
    <cellStyle name="Comma 2 4 6" xfId="7596" xr:uid="{BB882984-7BBB-4E59-AB8A-FAB50164B5D2}"/>
    <cellStyle name="Comma 2 4 6 2" xfId="7597" xr:uid="{B2818FBE-8A27-4A0D-8C7A-F542418F2707}"/>
    <cellStyle name="Comma 2 4 6 2 2" xfId="7598" xr:uid="{BAC0FBFD-D4DD-47D4-949C-F46924F36AFD}"/>
    <cellStyle name="Comma 2 4 6 2 2 2" xfId="7599" xr:uid="{3FA139E6-37CF-4D8E-8515-AF9AE9A66E24}"/>
    <cellStyle name="Comma 2 4 6 2 3" xfId="7600" xr:uid="{2E26658C-6448-4883-904A-29D5C33C32EE}"/>
    <cellStyle name="Comma 2 4 6 3" xfId="7601" xr:uid="{7537BFFD-90FC-44D6-A177-4A34A17D4F22}"/>
    <cellStyle name="Comma 2 4 6 3 2" xfId="7602" xr:uid="{CFDCD6CA-7291-4972-AE54-55E8B5F09E40}"/>
    <cellStyle name="Comma 2 4 6 4" xfId="7603" xr:uid="{12C48D05-F0A4-4199-8529-D3E731449DD5}"/>
    <cellStyle name="Comma 2 4 6 5" xfId="7604" xr:uid="{9B7FDC8F-7571-4CC8-A6DE-6E0B0964290E}"/>
    <cellStyle name="Comma 2 4 7" xfId="7605" xr:uid="{01C2A134-9A4F-4AAE-AB0B-90AE9907149F}"/>
    <cellStyle name="Comma 2 4 7 2" xfId="7606" xr:uid="{15B7835A-0FC9-4F70-AEA4-C675691D63FB}"/>
    <cellStyle name="Comma 2 4 7 2 2" xfId="7607" xr:uid="{173E3A72-9DC3-4D82-A6CE-1D6D720425CF}"/>
    <cellStyle name="Comma 2 4 7 2 2 2" xfId="7608" xr:uid="{74F28337-1F8A-41E6-B0E2-F5E2714255F6}"/>
    <cellStyle name="Comma 2 4 7 2 3" xfId="7609" xr:uid="{A7ACAF42-05E9-4457-8682-3D9457C5D26C}"/>
    <cellStyle name="Comma 2 4 7 3" xfId="7610" xr:uid="{4D68A3E2-2514-4906-95D8-3EEB269C2BAD}"/>
    <cellStyle name="Comma 2 4 7 3 2" xfId="7611" xr:uid="{D9EEA64C-12CA-4D90-8EE6-3D9776C6493E}"/>
    <cellStyle name="Comma 2 4 7 4" xfId="7612" xr:uid="{8E6B90D6-6F31-4B8C-8EDB-3E79275E01A7}"/>
    <cellStyle name="Comma 2 4 7 5" xfId="7613" xr:uid="{29E49B4C-6E4F-4394-9A16-3A62346C923D}"/>
    <cellStyle name="Comma 2 4 8" xfId="7614" xr:uid="{C6EA2E2E-5ADF-4157-BC1E-0CE61493C034}"/>
    <cellStyle name="Comma 2 4 8 2" xfId="7615" xr:uid="{76C13A72-B5AC-4FDF-A22C-8BBE11CA6F50}"/>
    <cellStyle name="Comma 2 4 8 2 2" xfId="7616" xr:uid="{045462C7-AAD5-4CD5-A908-7889C976D385}"/>
    <cellStyle name="Comma 2 4 8 3" xfId="7617" xr:uid="{A3C8E411-246B-4DA7-889E-8A3E764267A3}"/>
    <cellStyle name="Comma 2 4 8 4" xfId="7618" xr:uid="{9D915C9A-6F59-40ED-B764-3DA68677F443}"/>
    <cellStyle name="Comma 2 4 9" xfId="7619" xr:uid="{9541BCF6-055A-4E65-99F8-FBB0922DE61A}"/>
    <cellStyle name="Comma 2 4 9 2" xfId="7620" xr:uid="{51996436-3A0A-462E-84E1-8A20D2188CCF}"/>
    <cellStyle name="Comma 2 5" xfId="568" xr:uid="{674D5BB4-F6F9-49BC-88F3-F84031A50488}"/>
    <cellStyle name="Comma 2 5 2" xfId="7621" xr:uid="{C3613A5B-45D1-424F-A1BB-21A09CF0C6AB}"/>
    <cellStyle name="Comma 2 5 3" xfId="7622" xr:uid="{1F76BC18-4097-437C-932F-6B868F97BBDE}"/>
    <cellStyle name="Comma 2 6" xfId="569" xr:uid="{8DD379AA-B083-49E7-AEAA-345B82A16372}"/>
    <cellStyle name="Comma 2 6 2" xfId="7623" xr:uid="{1CD822D7-E735-41AC-A5BF-156A8605C48C}"/>
    <cellStyle name="Comma 2 6 2 2" xfId="7624" xr:uid="{BD0FD20D-7D12-49D6-82DE-EE81DD96419C}"/>
    <cellStyle name="Comma 2 6 2 2 2" xfId="7625" xr:uid="{88B8F6DE-35AB-4A24-9199-9F2016AB4498}"/>
    <cellStyle name="Comma 2 6 2 2 2 2" xfId="7626" xr:uid="{7D3BB11B-64B9-424D-9E40-8E40E48E8F27}"/>
    <cellStyle name="Comma 2 6 2 2 2 2 2" xfId="7627" xr:uid="{13F0DFF7-D521-48D1-83A4-8CF6A4887E08}"/>
    <cellStyle name="Comma 2 6 2 2 2 3" xfId="7628" xr:uid="{06C02DD2-254A-47CF-9760-EFB4F59C5C91}"/>
    <cellStyle name="Comma 2 6 2 2 3" xfId="7629" xr:uid="{E2E2F004-9E52-4689-93CB-21A674B3C7D2}"/>
    <cellStyle name="Comma 2 6 2 2 3 2" xfId="7630" xr:uid="{A78B809D-4A9A-4177-8FFD-9434F610168E}"/>
    <cellStyle name="Comma 2 6 2 2 4" xfId="7631" xr:uid="{8DC69D86-66CD-4389-BDBF-15467EFC477E}"/>
    <cellStyle name="Comma 2 6 2 2 5" xfId="7632" xr:uid="{4CFA8D53-AF58-44B8-81DB-467C3137B788}"/>
    <cellStyle name="Comma 2 6 2 3" xfId="7633" xr:uid="{DF4B3666-D44D-4E50-8EF7-BDBA8999697D}"/>
    <cellStyle name="Comma 2 6 2 3 2" xfId="7634" xr:uid="{A7C327A9-A131-47B4-811E-59EF727636B2}"/>
    <cellStyle name="Comma 2 6 2 3 2 2" xfId="7635" xr:uid="{168EADD9-2D5F-4BB8-9FC0-81DD652100C4}"/>
    <cellStyle name="Comma 2 6 2 3 3" xfId="7636" xr:uid="{C571D8C9-EE03-483B-9E4A-660217C91829}"/>
    <cellStyle name="Comma 2 6 2 4" xfId="7637" xr:uid="{0EB74F7C-DF51-4045-932C-F0F22B535F6B}"/>
    <cellStyle name="Comma 2 6 2 4 2" xfId="7638" xr:uid="{27BB81A6-FAC8-46CA-9F18-C7D211E2C098}"/>
    <cellStyle name="Comma 2 6 2 5" xfId="7639" xr:uid="{78C0EB1F-2AC2-4CCC-B391-D99BF4418CD4}"/>
    <cellStyle name="Comma 2 6 2 6" xfId="7640" xr:uid="{A9937C1E-059A-4581-A5C7-71FF7D7AD870}"/>
    <cellStyle name="Comma 2 6 3" xfId="7641" xr:uid="{D2688FB8-B692-4D18-A086-D8D9FD567757}"/>
    <cellStyle name="Comma 2 6 3 2" xfId="7642" xr:uid="{0CC640F8-7104-4091-B5EE-D12FE1FFF868}"/>
    <cellStyle name="Comma 2 6 3 2 2" xfId="7643" xr:uid="{52111B2C-4D65-49B8-B4B0-726ED584AD75}"/>
    <cellStyle name="Comma 2 6 3 2 2 2" xfId="7644" xr:uid="{D9A8C011-4B37-45C8-BB6E-AEB2770D8F6E}"/>
    <cellStyle name="Comma 2 6 3 2 3" xfId="7645" xr:uid="{1F1F12B1-3355-4973-B04F-D42773383068}"/>
    <cellStyle name="Comma 2 6 3 3" xfId="7646" xr:uid="{76B2644C-4887-4010-98AC-A1F2EF2D4FA9}"/>
    <cellStyle name="Comma 2 6 3 3 2" xfId="7647" xr:uid="{14167B57-7733-44D0-B1EE-56D5ED96518A}"/>
    <cellStyle name="Comma 2 6 3 4" xfId="7648" xr:uid="{31B98957-FD86-433D-926C-73FA2F4B805B}"/>
    <cellStyle name="Comma 2 6 3 5" xfId="7649" xr:uid="{94A0A65E-1E5C-4FB2-808E-88AA11F93401}"/>
    <cellStyle name="Comma 2 6 4" xfId="7650" xr:uid="{5D60228D-D638-437A-A4BB-6F96670DA8EA}"/>
    <cellStyle name="Comma 2 6 4 2" xfId="7651" xr:uid="{2B6A6C21-7F7F-44C7-934C-98AA5F78B1C4}"/>
    <cellStyle name="Comma 2 6 4 2 2" xfId="7652" xr:uid="{AC7DD8C2-BD58-447D-82A9-A96A8E49DFFD}"/>
    <cellStyle name="Comma 2 6 4 3" xfId="7653" xr:uid="{B2AA96AB-0F61-4C9B-B859-181DAB9FD296}"/>
    <cellStyle name="Comma 2 6 4 4" xfId="7654" xr:uid="{029BBB7C-41F0-4218-AA38-0BC19EE60C6C}"/>
    <cellStyle name="Comma 2 6 5" xfId="7655" xr:uid="{F7767515-8DF4-4499-8996-8E73961B8978}"/>
    <cellStyle name="Comma 2 6 5 2" xfId="7656" xr:uid="{62183AA5-FB2A-434B-A00E-7BFB8831AF8D}"/>
    <cellStyle name="Comma 2 6 6" xfId="7657" xr:uid="{CA03374C-B6CE-4B56-B73E-F4B883D67CB0}"/>
    <cellStyle name="Comma 2 6 7" xfId="7658" xr:uid="{CA751229-5048-4979-8505-8982470D8BAB}"/>
    <cellStyle name="Comma 2 6 7 2" xfId="7659" xr:uid="{E876E4EF-5D6A-41EA-BB3C-C97AE3CA83A3}"/>
    <cellStyle name="Comma 2 6 8" xfId="7660" xr:uid="{30D68C6A-FC11-4570-821D-229F88D6CAA4}"/>
    <cellStyle name="Comma 2 7" xfId="570" xr:uid="{C61EB6AC-7B31-4147-B839-14CA04E81964}"/>
    <cellStyle name="Comma 2 7 2" xfId="7661" xr:uid="{0A254B7F-4C02-42E6-8DB8-677528F36A38}"/>
    <cellStyle name="Comma 2 7 3" xfId="7662" xr:uid="{FDB7D565-22F3-4306-A6F7-63DEE4A9D2F2}"/>
    <cellStyle name="Comma 2 8" xfId="571" xr:uid="{59B2AB37-5D33-47CF-8442-4F584872ACBA}"/>
    <cellStyle name="Comma 2 8 2" xfId="7663" xr:uid="{7D5A03FA-FA3D-4BF6-85CC-18430E920019}"/>
    <cellStyle name="Comma 2 8 2 2" xfId="7664" xr:uid="{0CD87C71-E7C6-4068-B49D-392DEBAABF41}"/>
    <cellStyle name="Comma 2 8 2 2 2" xfId="7665" xr:uid="{FE2F5AFC-CFEF-4368-A9AF-F1FB210985FD}"/>
    <cellStyle name="Comma 2 8 2 3" xfId="7666" xr:uid="{9B091DFD-361C-4B94-AEA2-1232518CF763}"/>
    <cellStyle name="Comma 2 8 3" xfId="7667" xr:uid="{A3CE6225-01A8-4C58-94F0-83A88D0D710C}"/>
    <cellStyle name="Comma 2 8 3 2" xfId="7668" xr:uid="{5D7EA078-0ED0-4E13-BE01-2E21F98448EE}"/>
    <cellStyle name="Comma 2 8 4" xfId="7669" xr:uid="{3952ACEF-0A21-449D-80DC-5B2117676E16}"/>
    <cellStyle name="Comma 2 8 5" xfId="7670" xr:uid="{E38F6DE4-E28C-43BB-94A9-B63E0689E946}"/>
    <cellStyle name="Comma 2 8 6" xfId="7671" xr:uid="{E5E4582F-C193-47E2-8843-ADDF7FB60115}"/>
    <cellStyle name="Comma 2 9" xfId="572" xr:uid="{30FF6E0F-9FCC-47D2-8716-97F458408726}"/>
    <cellStyle name="Comma 20" xfId="573" xr:uid="{51D10D5A-5078-4C3D-B29F-8535F952F4E7}"/>
    <cellStyle name="Comma 20 10" xfId="7672" xr:uid="{4C1FD0FC-532A-4841-A610-0E40B730531F}"/>
    <cellStyle name="Comma 20 10 2" xfId="7673" xr:uid="{3F731C22-5056-44ED-B297-4CC19C3D7FC0}"/>
    <cellStyle name="Comma 20 10 2 2" xfId="7674" xr:uid="{5DBDBF31-26EE-46D4-835E-542E30350974}"/>
    <cellStyle name="Comma 20 10 3" xfId="7675" xr:uid="{4F2F21E8-5312-4D18-902F-6A433889C07A}"/>
    <cellStyle name="Comma 20 10 4" xfId="7676" xr:uid="{12E36C2B-08EA-4BE6-BBD8-3BE0D78823EF}"/>
    <cellStyle name="Comma 20 11" xfId="7677" xr:uid="{E394F733-9305-4D20-903C-F2B018CC4AEA}"/>
    <cellStyle name="Comma 20 11 2" xfId="7678" xr:uid="{8151D7C9-0254-48B8-B93E-C6E3312CE9B1}"/>
    <cellStyle name="Comma 20 12" xfId="7679" xr:uid="{5C762FA6-562F-4D97-B14E-07954B496139}"/>
    <cellStyle name="Comma 20 13" xfId="7680" xr:uid="{20119423-19DB-491B-9DCB-21D285B46FF1}"/>
    <cellStyle name="Comma 20 13 2" xfId="7681" xr:uid="{8F146812-3B5B-440F-9883-7AF2F6CBB4F1}"/>
    <cellStyle name="Comma 20 14" xfId="7682" xr:uid="{D449B329-55BB-4BF6-AC36-E23A43A99D45}"/>
    <cellStyle name="Comma 20 2" xfId="7683" xr:uid="{BB39C046-444D-4EBC-B1BA-C30EFC38CE19}"/>
    <cellStyle name="Comma 20 2 10" xfId="7684" xr:uid="{D00D4BEC-B1D6-4767-A188-E9EE5C35A3CA}"/>
    <cellStyle name="Comma 20 2 10 2" xfId="7685" xr:uid="{A0B18D31-B3DF-4F11-B7C6-1B8D4A443055}"/>
    <cellStyle name="Comma 20 2 11" xfId="7686" xr:uid="{AEE9D1BB-4F0C-41F2-B71A-561414EDA460}"/>
    <cellStyle name="Comma 20 2 2" xfId="7687" xr:uid="{643C0ECA-2C81-4BA5-AD5D-1D0050263741}"/>
    <cellStyle name="Comma 20 2 2 10" xfId="7688" xr:uid="{511126F8-D1C4-4D1A-8DA6-AF7C7E088E93}"/>
    <cellStyle name="Comma 20 2 2 2" xfId="7689" xr:uid="{10A8C82E-EA69-4084-9753-56E4727288B7}"/>
    <cellStyle name="Comma 20 2 2 2 2" xfId="7690" xr:uid="{4A80DE3B-A900-40DE-9D78-B4BC5AD19693}"/>
    <cellStyle name="Comma 20 2 2 2 2 2" xfId="7691" xr:uid="{6392AF2A-FDE5-44C8-8F59-352A53597FC4}"/>
    <cellStyle name="Comma 20 2 2 2 2 2 2" xfId="7692" xr:uid="{BBD273F3-BF0B-4C78-A29B-1BEADA2F15EB}"/>
    <cellStyle name="Comma 20 2 2 2 2 2 2 2" xfId="7693" xr:uid="{D2239F75-730C-456B-8530-F2504A8C0E5F}"/>
    <cellStyle name="Comma 20 2 2 2 2 2 2 2 2" xfId="7694" xr:uid="{0321F215-EE1F-4BEA-B2E7-46B7162EBEB4}"/>
    <cellStyle name="Comma 20 2 2 2 2 2 2 3" xfId="7695" xr:uid="{AD9E0FDF-E98B-4D93-ACD7-68A4E68F3320}"/>
    <cellStyle name="Comma 20 2 2 2 2 2 3" xfId="7696" xr:uid="{0C1DA514-01CA-43BB-A5B9-C8245D58D4BD}"/>
    <cellStyle name="Comma 20 2 2 2 2 2 3 2" xfId="7697" xr:uid="{EF75A3BE-6EAC-405E-9FFE-DB08261B6AF2}"/>
    <cellStyle name="Comma 20 2 2 2 2 2 4" xfId="7698" xr:uid="{5B7B96A5-57FA-4D18-AC04-5450FBCF01AD}"/>
    <cellStyle name="Comma 20 2 2 2 2 2 5" xfId="7699" xr:uid="{0BCAED35-BE8E-4955-8C8F-9552D37DC2F2}"/>
    <cellStyle name="Comma 20 2 2 2 2 3" xfId="7700" xr:uid="{EE0681DB-C9C1-42DD-8478-A349BDCEF0ED}"/>
    <cellStyle name="Comma 20 2 2 2 2 3 2" xfId="7701" xr:uid="{381D0B9A-8002-4C08-93B2-EBA9EF930514}"/>
    <cellStyle name="Comma 20 2 2 2 2 3 2 2" xfId="7702" xr:uid="{64FA94E1-B6AF-427A-BF0B-883EB54EE784}"/>
    <cellStyle name="Comma 20 2 2 2 2 3 3" xfId="7703" xr:uid="{A92D2B01-7FD8-467E-BDD0-AA976ACFF820}"/>
    <cellStyle name="Comma 20 2 2 2 2 4" xfId="7704" xr:uid="{9729978B-8129-4625-B57B-FE0B0016E82E}"/>
    <cellStyle name="Comma 20 2 2 2 2 4 2" xfId="7705" xr:uid="{17805AE7-8DE1-4389-AC37-D4F724460C03}"/>
    <cellStyle name="Comma 20 2 2 2 2 5" xfId="7706" xr:uid="{9F7F662D-5909-4044-B409-66D7D9397B83}"/>
    <cellStyle name="Comma 20 2 2 2 2 6" xfId="7707" xr:uid="{36E7CF57-BECF-4B62-B52D-1527F86586AE}"/>
    <cellStyle name="Comma 20 2 2 2 3" xfId="7708" xr:uid="{1AB11C1B-B3B6-468C-9106-5854352352DC}"/>
    <cellStyle name="Comma 20 2 2 2 3 2" xfId="7709" xr:uid="{2B4D93B0-AA4B-4070-A4E1-6D3DA0A0486D}"/>
    <cellStyle name="Comma 20 2 2 2 3 2 2" xfId="7710" xr:uid="{0F1CD7CC-733B-4F77-87BD-EB95B90E220A}"/>
    <cellStyle name="Comma 20 2 2 2 3 2 2 2" xfId="7711" xr:uid="{BA3BEC51-5A5A-44B0-A2EC-D0CE9C79BCD6}"/>
    <cellStyle name="Comma 20 2 2 2 3 2 3" xfId="7712" xr:uid="{F0FA12CC-25D6-421A-A51F-098EC034794E}"/>
    <cellStyle name="Comma 20 2 2 2 3 3" xfId="7713" xr:uid="{7E34A2E4-7291-44FD-A8E2-97CD9F36536D}"/>
    <cellStyle name="Comma 20 2 2 2 3 3 2" xfId="7714" xr:uid="{C9F4473C-80CE-41C8-9F78-D7FFFB1CF7F1}"/>
    <cellStyle name="Comma 20 2 2 2 3 4" xfId="7715" xr:uid="{8C687E9B-B6BE-4237-BD09-1579509BA0D2}"/>
    <cellStyle name="Comma 20 2 2 2 3 5" xfId="7716" xr:uid="{E3213489-64F3-4A01-A9D9-A258F79329C7}"/>
    <cellStyle name="Comma 20 2 2 2 4" xfId="7717" xr:uid="{40353E1E-40DB-4BCD-8331-EEF0D1B2B08A}"/>
    <cellStyle name="Comma 20 2 2 2 4 2" xfId="7718" xr:uid="{F5013D7D-DE15-4A57-B515-1264C71D495E}"/>
    <cellStyle name="Comma 20 2 2 2 4 2 2" xfId="7719" xr:uid="{9B3B445D-92A7-4FA6-929A-30F9A5CF1C1B}"/>
    <cellStyle name="Comma 20 2 2 2 4 3" xfId="7720" xr:uid="{6167487D-812C-48B2-9620-2BC18A118162}"/>
    <cellStyle name="Comma 20 2 2 2 4 4" xfId="7721" xr:uid="{7411D958-5049-4869-9702-23EEA8C7F198}"/>
    <cellStyle name="Comma 20 2 2 2 5" xfId="7722" xr:uid="{613D24A5-4232-4DAE-BAD4-9BF0DF718316}"/>
    <cellStyle name="Comma 20 2 2 2 5 2" xfId="7723" xr:uid="{0511DE8A-AB93-4295-A0E0-424228D25CD8}"/>
    <cellStyle name="Comma 20 2 2 2 6" xfId="7724" xr:uid="{26C47C97-14C1-4C36-AADA-BCABF94419EE}"/>
    <cellStyle name="Comma 20 2 2 2 6 2" xfId="7725" xr:uid="{64FFB0B1-FFA3-4AA7-919E-983DE940D1DD}"/>
    <cellStyle name="Comma 20 2 2 2 7" xfId="7726" xr:uid="{62172C3E-F2F4-4896-A058-7DDDFD027335}"/>
    <cellStyle name="Comma 20 2 2 3" xfId="7727" xr:uid="{1CF475CE-0D3B-463B-8510-DD35B39DBBA2}"/>
    <cellStyle name="Comma 20 2 2 3 2" xfId="7728" xr:uid="{36BC0B7F-CFE6-49A3-A110-EAA995C76FC6}"/>
    <cellStyle name="Comma 20 2 2 3 2 2" xfId="7729" xr:uid="{CFA6A2CF-5771-4549-BC85-685575DC74D6}"/>
    <cellStyle name="Comma 20 2 2 3 2 2 2" xfId="7730" xr:uid="{BDFEE01B-0776-478E-A292-4526B44F0E17}"/>
    <cellStyle name="Comma 20 2 2 3 2 2 2 2" xfId="7731" xr:uid="{89E4CFBD-83F9-4B0E-9635-060789BB7223}"/>
    <cellStyle name="Comma 20 2 2 3 2 2 2 2 2" xfId="7732" xr:uid="{A83643B6-A78B-416F-8C80-B6EE5DD4F161}"/>
    <cellStyle name="Comma 20 2 2 3 2 2 2 3" xfId="7733" xr:uid="{421A2F80-6E5E-46C6-A22C-52121D2FB6BA}"/>
    <cellStyle name="Comma 20 2 2 3 2 2 3" xfId="7734" xr:uid="{ED911BED-D23D-4E65-8B2D-C9113F112C42}"/>
    <cellStyle name="Comma 20 2 2 3 2 2 3 2" xfId="7735" xr:uid="{14EBCC2F-A02D-4282-8409-A5FADCB2D366}"/>
    <cellStyle name="Comma 20 2 2 3 2 2 4" xfId="7736" xr:uid="{F124346A-6AF2-4883-B66C-0A8E49A6D437}"/>
    <cellStyle name="Comma 20 2 2 3 2 2 5" xfId="7737" xr:uid="{E10D362C-F3EF-4D68-B49F-03ADCC2FA020}"/>
    <cellStyle name="Comma 20 2 2 3 2 3" xfId="7738" xr:uid="{A1FEC820-E091-4281-AB46-45AD4710D24A}"/>
    <cellStyle name="Comma 20 2 2 3 2 3 2" xfId="7739" xr:uid="{B7AF30C4-8DD7-4B14-A1D0-DC819DFA7CD1}"/>
    <cellStyle name="Comma 20 2 2 3 2 3 2 2" xfId="7740" xr:uid="{96957F06-779C-4FF2-83F4-7064AD003E07}"/>
    <cellStyle name="Comma 20 2 2 3 2 3 3" xfId="7741" xr:uid="{3FE8D38D-7B26-468D-8519-EA7A9C385FF2}"/>
    <cellStyle name="Comma 20 2 2 3 2 4" xfId="7742" xr:uid="{8160737A-C33D-42BF-B8EC-CDF3D1DF1119}"/>
    <cellStyle name="Comma 20 2 2 3 2 4 2" xfId="7743" xr:uid="{C160D9F9-149E-48B3-AB0D-52F33C4DCB8B}"/>
    <cellStyle name="Comma 20 2 2 3 2 5" xfId="7744" xr:uid="{78EBA2AF-A37D-4E01-944C-EB1FC9835E9F}"/>
    <cellStyle name="Comma 20 2 2 3 2 6" xfId="7745" xr:uid="{CB4AEDA4-2D62-4844-8DDE-50F98184E8DE}"/>
    <cellStyle name="Comma 20 2 2 3 3" xfId="7746" xr:uid="{C2FE54D7-D3DC-4D3A-8119-2E870E81B55F}"/>
    <cellStyle name="Comma 20 2 2 3 3 2" xfId="7747" xr:uid="{F2557885-79FF-4191-858E-4D13653698F2}"/>
    <cellStyle name="Comma 20 2 2 3 3 2 2" xfId="7748" xr:uid="{DF9E912E-E7D1-4DF6-84EF-6EA692A136FF}"/>
    <cellStyle name="Comma 20 2 2 3 3 2 2 2" xfId="7749" xr:uid="{2D663191-46F4-401D-A0C1-436C568A8E67}"/>
    <cellStyle name="Comma 20 2 2 3 3 2 3" xfId="7750" xr:uid="{5B2F7B1E-F0D5-4BB5-BD0C-6F8EF5827A31}"/>
    <cellStyle name="Comma 20 2 2 3 3 3" xfId="7751" xr:uid="{5F72CE0A-6A37-4330-9A2C-DF9E651BA347}"/>
    <cellStyle name="Comma 20 2 2 3 3 3 2" xfId="7752" xr:uid="{EBC439F3-7307-4CDA-B1D6-57265746745D}"/>
    <cellStyle name="Comma 20 2 2 3 3 4" xfId="7753" xr:uid="{6FA41275-3E21-4020-8DA4-658FD4A098F0}"/>
    <cellStyle name="Comma 20 2 2 3 3 5" xfId="7754" xr:uid="{542861D5-FDF5-447E-B533-645D8A5C7652}"/>
    <cellStyle name="Comma 20 2 2 3 4" xfId="7755" xr:uid="{8203AE21-51F4-4813-BFC8-51D38AC5D5C3}"/>
    <cellStyle name="Comma 20 2 2 3 4 2" xfId="7756" xr:uid="{ABE87B6F-4150-4767-9A0E-F3EE3C356799}"/>
    <cellStyle name="Comma 20 2 2 3 4 2 2" xfId="7757" xr:uid="{6395F313-DFF7-4DA9-A88B-EC3576EEE140}"/>
    <cellStyle name="Comma 20 2 2 3 4 3" xfId="7758" xr:uid="{861FDEDF-4B41-4ADA-9DAF-0AE0A026C9D1}"/>
    <cellStyle name="Comma 20 2 2 3 4 4" xfId="7759" xr:uid="{0E9805DB-C909-4F3C-813E-0C24F5858269}"/>
    <cellStyle name="Comma 20 2 2 3 5" xfId="7760" xr:uid="{D8FD7D31-3B8E-46E5-91EE-268A3480CA4C}"/>
    <cellStyle name="Comma 20 2 2 3 5 2" xfId="7761" xr:uid="{CDF3C5A2-01F4-41A2-85F0-4D6B27B259C6}"/>
    <cellStyle name="Comma 20 2 2 3 6" xfId="7762" xr:uid="{A6A16189-5074-4072-A720-A6DEDD93BDF1}"/>
    <cellStyle name="Comma 20 2 2 3 6 2" xfId="7763" xr:uid="{2C3C7E8A-95A3-46F6-87F8-7E9F6A0FDDC6}"/>
    <cellStyle name="Comma 20 2 2 3 7" xfId="7764" xr:uid="{DE225C07-1F6C-4060-8015-76BAAB71528D}"/>
    <cellStyle name="Comma 20 2 2 4" xfId="7765" xr:uid="{209593BA-EA14-4CF1-AB0A-B136E5783F1A}"/>
    <cellStyle name="Comma 20 2 2 4 2" xfId="7766" xr:uid="{CDDBD72C-F8B9-45E2-841E-0373DE03C85C}"/>
    <cellStyle name="Comma 20 2 2 4 2 2" xfId="7767" xr:uid="{1C88AE8C-9B0D-4255-91DE-33ABFFAF081F}"/>
    <cellStyle name="Comma 20 2 2 4 2 2 2" xfId="7768" xr:uid="{9E443E7D-D8D0-4B9F-9CBB-6F347643E0EA}"/>
    <cellStyle name="Comma 20 2 2 4 2 2 2 2" xfId="7769" xr:uid="{B4F69859-506E-4E91-9E50-43AFB9D44422}"/>
    <cellStyle name="Comma 20 2 2 4 2 2 3" xfId="7770" xr:uid="{98BC555A-54C7-4975-9709-29850E1DF749}"/>
    <cellStyle name="Comma 20 2 2 4 2 3" xfId="7771" xr:uid="{2B697B0D-5912-41C1-9428-F3B71E35C183}"/>
    <cellStyle name="Comma 20 2 2 4 2 3 2" xfId="7772" xr:uid="{B4A1F398-3856-49B3-8BA9-BFDB865C6452}"/>
    <cellStyle name="Comma 20 2 2 4 2 4" xfId="7773" xr:uid="{2267C3EB-E9D0-4903-8770-A5ECC2A5F565}"/>
    <cellStyle name="Comma 20 2 2 4 2 5" xfId="7774" xr:uid="{10F1E5BD-1F58-418C-B5E1-55A1808688E5}"/>
    <cellStyle name="Comma 20 2 2 4 3" xfId="7775" xr:uid="{6D968037-1CF1-4318-9E8C-3111DB339669}"/>
    <cellStyle name="Comma 20 2 2 4 3 2" xfId="7776" xr:uid="{A981BDB8-CC04-4EFD-94F3-E307B20EA40B}"/>
    <cellStyle name="Comma 20 2 2 4 3 2 2" xfId="7777" xr:uid="{C437540F-380E-4F34-AED0-8B58BCCA7A44}"/>
    <cellStyle name="Comma 20 2 2 4 3 3" xfId="7778" xr:uid="{95C1A69F-35AD-447D-B06F-5B1C0295E095}"/>
    <cellStyle name="Comma 20 2 2 4 4" xfId="7779" xr:uid="{29772E47-C3F9-4504-8DEB-AA4FB2139F0D}"/>
    <cellStyle name="Comma 20 2 2 4 4 2" xfId="7780" xr:uid="{422572C1-9EDC-48A8-889A-3B4099FBED28}"/>
    <cellStyle name="Comma 20 2 2 4 5" xfId="7781" xr:uid="{92B8609F-E21A-411C-A42D-9AE1888590F9}"/>
    <cellStyle name="Comma 20 2 2 4 6" xfId="7782" xr:uid="{64004428-EB9B-44F6-BF21-A9713BFB03F8}"/>
    <cellStyle name="Comma 20 2 2 5" xfId="7783" xr:uid="{0D7B7AC3-245A-489C-814D-E8D931ECD59A}"/>
    <cellStyle name="Comma 20 2 2 5 2" xfId="7784" xr:uid="{CB86C07A-677F-4D10-ABB1-4EFA646823C4}"/>
    <cellStyle name="Comma 20 2 2 5 2 2" xfId="7785" xr:uid="{ECDF5785-9D61-4B1E-99E4-09275ED45B5A}"/>
    <cellStyle name="Comma 20 2 2 5 2 2 2" xfId="7786" xr:uid="{839D5807-0FE9-49A4-94AE-EFF43E333A75}"/>
    <cellStyle name="Comma 20 2 2 5 2 3" xfId="7787" xr:uid="{39C31EDF-41B3-4624-ACB0-D4856909E9F4}"/>
    <cellStyle name="Comma 20 2 2 5 3" xfId="7788" xr:uid="{77C0AEBD-6E24-4BC5-A165-01D54A74DE54}"/>
    <cellStyle name="Comma 20 2 2 5 3 2" xfId="7789" xr:uid="{9FDA8C44-AE15-4FB7-9C11-309EB3475C16}"/>
    <cellStyle name="Comma 20 2 2 5 4" xfId="7790" xr:uid="{BC1A6B4E-161B-44DC-8F59-8C90CA4DFB52}"/>
    <cellStyle name="Comma 20 2 2 5 5" xfId="7791" xr:uid="{7D7B4C15-AD3C-4D0B-9445-21DD5F6448DB}"/>
    <cellStyle name="Comma 20 2 2 6" xfId="7792" xr:uid="{955DE1B3-DC48-4F47-B158-64D26F6E8D98}"/>
    <cellStyle name="Comma 20 2 2 6 2" xfId="7793" xr:uid="{A1A52E20-658D-49B5-90C9-700C13A5ABBA}"/>
    <cellStyle name="Comma 20 2 2 6 2 2" xfId="7794" xr:uid="{0FBF8E32-22B0-4BAB-B22B-0CC675FBB971}"/>
    <cellStyle name="Comma 20 2 2 6 2 2 2" xfId="7795" xr:uid="{DF6AD49B-EB56-4C01-A6B5-3C67C611B2C3}"/>
    <cellStyle name="Comma 20 2 2 6 2 3" xfId="7796" xr:uid="{4246BCF0-90A9-4E45-856F-AF1E382E6B15}"/>
    <cellStyle name="Comma 20 2 2 6 3" xfId="7797" xr:uid="{D662202D-C162-4CA2-9A80-82159CB325B4}"/>
    <cellStyle name="Comma 20 2 2 6 3 2" xfId="7798" xr:uid="{2951B748-A722-4849-A984-872C8D07F76B}"/>
    <cellStyle name="Comma 20 2 2 6 4" xfId="7799" xr:uid="{3DB80C2A-1A79-4423-B644-4B809995719F}"/>
    <cellStyle name="Comma 20 2 2 6 5" xfId="7800" xr:uid="{714DF4DF-CE59-4A73-BB6D-2D814DEFBDFE}"/>
    <cellStyle name="Comma 20 2 2 7" xfId="7801" xr:uid="{B084D659-A777-4F6C-8C88-F68DA4C82FBA}"/>
    <cellStyle name="Comma 20 2 2 7 2" xfId="7802" xr:uid="{117387F8-FA7E-4222-BA5C-2B559DA5CC0C}"/>
    <cellStyle name="Comma 20 2 2 7 2 2" xfId="7803" xr:uid="{A8C7F8E2-CD3C-4A39-990A-3DE568CB25AD}"/>
    <cellStyle name="Comma 20 2 2 7 3" xfId="7804" xr:uid="{C74B2828-1CB5-4FB0-9242-1652E4DD5CB0}"/>
    <cellStyle name="Comma 20 2 2 7 4" xfId="7805" xr:uid="{2309C05A-CD10-417F-B4C1-A6B3F9362A40}"/>
    <cellStyle name="Comma 20 2 2 8" xfId="7806" xr:uid="{B0ED5BA5-8A77-47D4-9FA2-084658C33734}"/>
    <cellStyle name="Comma 20 2 2 8 2" xfId="7807" xr:uid="{C010AEF3-B15E-437D-871E-725D2658C461}"/>
    <cellStyle name="Comma 20 2 2 9" xfId="7808" xr:uid="{9437A67B-EB3B-4E40-90F5-B090101B496C}"/>
    <cellStyle name="Comma 20 2 2 9 2" xfId="7809" xr:uid="{D8803C94-C00A-4599-A9B4-1AE7AB592260}"/>
    <cellStyle name="Comma 20 2 3" xfId="7810" xr:uid="{F2F7DB1F-3CAC-43D3-824F-C18C89D330D1}"/>
    <cellStyle name="Comma 20 2 3 2" xfId="7811" xr:uid="{BA80A01D-6ABA-439C-96C5-82F0718338CC}"/>
    <cellStyle name="Comma 20 2 3 2 2" xfId="7812" xr:uid="{6F48CBAD-F60C-43C1-9D39-C421888D48EC}"/>
    <cellStyle name="Comma 20 2 3 2 2 2" xfId="7813" xr:uid="{00DB5A24-F07D-4390-8B9A-56B31470E0A4}"/>
    <cellStyle name="Comma 20 2 3 2 2 2 2" xfId="7814" xr:uid="{AE2F7952-AFDA-43A1-B995-0F901EFF39B7}"/>
    <cellStyle name="Comma 20 2 3 2 2 2 2 2" xfId="7815" xr:uid="{85DD250E-BEFA-472B-8D11-D1EA10FC9124}"/>
    <cellStyle name="Comma 20 2 3 2 2 2 3" xfId="7816" xr:uid="{3417122D-B75B-4574-B256-F9B90A425BCE}"/>
    <cellStyle name="Comma 20 2 3 2 2 3" xfId="7817" xr:uid="{D1EFBE57-6AA2-4CC4-89B5-CCC92D28D1B0}"/>
    <cellStyle name="Comma 20 2 3 2 2 3 2" xfId="7818" xr:uid="{9BFBEBEA-74CC-4150-87A0-F68A3BFC8AAC}"/>
    <cellStyle name="Comma 20 2 3 2 2 4" xfId="7819" xr:uid="{9AED265C-BFBA-4216-B594-DBA0B3DB389E}"/>
    <cellStyle name="Comma 20 2 3 2 2 5" xfId="7820" xr:uid="{5D2DD3D2-B884-44A4-91E6-CA40835C3EA0}"/>
    <cellStyle name="Comma 20 2 3 2 3" xfId="7821" xr:uid="{C4CE9B03-D737-4A37-82F1-56CFB5A2F75B}"/>
    <cellStyle name="Comma 20 2 3 2 3 2" xfId="7822" xr:uid="{0373CDBE-4D73-467E-8455-45AA487685D6}"/>
    <cellStyle name="Comma 20 2 3 2 3 2 2" xfId="7823" xr:uid="{8CE509BB-9162-4CDC-8214-91899E4B5971}"/>
    <cellStyle name="Comma 20 2 3 2 3 3" xfId="7824" xr:uid="{9F6796A1-95DA-436B-8492-4585E0B39AD1}"/>
    <cellStyle name="Comma 20 2 3 2 4" xfId="7825" xr:uid="{1D010B61-2986-4790-A207-8A450FD011B0}"/>
    <cellStyle name="Comma 20 2 3 2 4 2" xfId="7826" xr:uid="{2989F6D4-3AA9-41CF-A5B3-2ADE6B3ACF65}"/>
    <cellStyle name="Comma 20 2 3 2 5" xfId="7827" xr:uid="{00B36A51-787A-4359-8B79-E4BEA4855167}"/>
    <cellStyle name="Comma 20 2 3 2 6" xfId="7828" xr:uid="{881D70A4-314F-4DD3-800E-1D9CA336165F}"/>
    <cellStyle name="Comma 20 2 3 3" xfId="7829" xr:uid="{9FDE1D29-0DBB-4D19-8798-A416687FE3FF}"/>
    <cellStyle name="Comma 20 2 3 3 2" xfId="7830" xr:uid="{CD5D3A8E-589D-432A-BB24-72DDC2769154}"/>
    <cellStyle name="Comma 20 2 3 3 2 2" xfId="7831" xr:uid="{9ABAE618-E542-4363-9132-69BE9C8EE4E6}"/>
    <cellStyle name="Comma 20 2 3 3 2 2 2" xfId="7832" xr:uid="{51484AE7-A861-42CD-9B4E-28FA0FF383F2}"/>
    <cellStyle name="Comma 20 2 3 3 2 3" xfId="7833" xr:uid="{BA19D91A-EB1C-4CD9-8B01-FAF04427E334}"/>
    <cellStyle name="Comma 20 2 3 3 3" xfId="7834" xr:uid="{18C49A5A-5444-4BA6-BF38-D74C4146650D}"/>
    <cellStyle name="Comma 20 2 3 3 3 2" xfId="7835" xr:uid="{1E111DE0-F407-41EE-84B9-0F0AE39D2204}"/>
    <cellStyle name="Comma 20 2 3 3 4" xfId="7836" xr:uid="{5DB10A02-AAE3-4F47-BE28-D2F1BDD598B8}"/>
    <cellStyle name="Comma 20 2 3 3 5" xfId="7837" xr:uid="{EBE15ABD-21FD-44EC-976F-066BE2875175}"/>
    <cellStyle name="Comma 20 2 3 4" xfId="7838" xr:uid="{8C065F6F-F6AB-4EFA-BE23-094425FBB3BD}"/>
    <cellStyle name="Comma 20 2 3 4 2" xfId="7839" xr:uid="{60F391A5-4B11-4F59-A92B-24FC61466446}"/>
    <cellStyle name="Comma 20 2 3 4 2 2" xfId="7840" xr:uid="{3ED72041-35D5-457B-AE88-608A7E948FC8}"/>
    <cellStyle name="Comma 20 2 3 4 3" xfId="7841" xr:uid="{2052F9CF-3391-4797-ABCB-DD37E6D73147}"/>
    <cellStyle name="Comma 20 2 3 4 4" xfId="7842" xr:uid="{70A86AC7-3189-4A08-92A2-977D6992A4EB}"/>
    <cellStyle name="Comma 20 2 3 5" xfId="7843" xr:uid="{57EF88C2-CD0B-4E21-B617-019D685C1F33}"/>
    <cellStyle name="Comma 20 2 3 5 2" xfId="7844" xr:uid="{EF65FAE2-B5DD-49B7-B16F-CADAE891BC75}"/>
    <cellStyle name="Comma 20 2 3 6" xfId="7845" xr:uid="{CBE940DA-7F0D-44FA-BB61-32DFE94B68CA}"/>
    <cellStyle name="Comma 20 2 3 6 2" xfId="7846" xr:uid="{842E93B9-CB3E-40EC-9977-78381D658C1B}"/>
    <cellStyle name="Comma 20 2 3 7" xfId="7847" xr:uid="{7C59F5D9-325B-47E4-BFB9-57F7609DAA80}"/>
    <cellStyle name="Comma 20 2 4" xfId="7848" xr:uid="{03C97BB3-F4EF-4D95-B98A-33F556D24BA2}"/>
    <cellStyle name="Comma 20 2 4 2" xfId="7849" xr:uid="{53063DB6-AA6F-4D48-B0B0-762A4FBDDA49}"/>
    <cellStyle name="Comma 20 2 4 2 2" xfId="7850" xr:uid="{E763F6A6-F000-4390-8B12-52C554A26C92}"/>
    <cellStyle name="Comma 20 2 4 2 2 2" xfId="7851" xr:uid="{39ECCC01-F9AC-4216-996F-EACF2FDD80AF}"/>
    <cellStyle name="Comma 20 2 4 2 2 2 2" xfId="7852" xr:uid="{1D5D8AA6-23ED-4136-9BF0-6AA8E25D7C47}"/>
    <cellStyle name="Comma 20 2 4 2 2 2 2 2" xfId="7853" xr:uid="{A5DD0A82-4286-4F37-9CED-48956FEEAC29}"/>
    <cellStyle name="Comma 20 2 4 2 2 2 3" xfId="7854" xr:uid="{FE4EA968-CA5F-474A-A257-3C0AA5274D5E}"/>
    <cellStyle name="Comma 20 2 4 2 2 3" xfId="7855" xr:uid="{09183894-2452-40FE-8205-400FD93BAFD5}"/>
    <cellStyle name="Comma 20 2 4 2 2 3 2" xfId="7856" xr:uid="{0235E224-5424-426B-AFEC-C4AD5398E34A}"/>
    <cellStyle name="Comma 20 2 4 2 2 4" xfId="7857" xr:uid="{BB9EE761-9E20-4135-9E26-9C9FB8C7A1CF}"/>
    <cellStyle name="Comma 20 2 4 2 2 5" xfId="7858" xr:uid="{66A5725A-75DB-4738-9383-98CD80E655B0}"/>
    <cellStyle name="Comma 20 2 4 2 3" xfId="7859" xr:uid="{26D6FA27-746C-43BB-97F1-BA816938902F}"/>
    <cellStyle name="Comma 20 2 4 2 3 2" xfId="7860" xr:uid="{6677BDB9-09DF-4FE9-A932-0EEB5BB2D64A}"/>
    <cellStyle name="Comma 20 2 4 2 3 2 2" xfId="7861" xr:uid="{2B7026E7-A5A5-45AA-88A4-01A2CA2433E4}"/>
    <cellStyle name="Comma 20 2 4 2 3 3" xfId="7862" xr:uid="{E7B1385E-0216-49D0-B2CD-D7ECD8C257E6}"/>
    <cellStyle name="Comma 20 2 4 2 4" xfId="7863" xr:uid="{14AFE14E-4443-4D57-94CD-A94FC2AF8776}"/>
    <cellStyle name="Comma 20 2 4 2 4 2" xfId="7864" xr:uid="{84E951C6-46FE-4BB8-96CC-674B3E2A77BC}"/>
    <cellStyle name="Comma 20 2 4 2 5" xfId="7865" xr:uid="{5B30764D-C41E-4537-A1A2-13CFB5B8B100}"/>
    <cellStyle name="Comma 20 2 4 2 6" xfId="7866" xr:uid="{3E9893BE-2998-4C72-8E28-E0AC57E74840}"/>
    <cellStyle name="Comma 20 2 4 3" xfId="7867" xr:uid="{8163AB35-E00A-462A-A767-C9D59FF11906}"/>
    <cellStyle name="Comma 20 2 4 3 2" xfId="7868" xr:uid="{0FCEC36F-9740-4AA6-A49F-A1EFAB4C831B}"/>
    <cellStyle name="Comma 20 2 4 3 2 2" xfId="7869" xr:uid="{95467080-5F36-4E8B-A46A-6958FE565C96}"/>
    <cellStyle name="Comma 20 2 4 3 2 2 2" xfId="7870" xr:uid="{87B66ECC-BE05-478B-B120-2A008BFF429F}"/>
    <cellStyle name="Comma 20 2 4 3 2 3" xfId="7871" xr:uid="{C147DB50-C4C0-41F0-9F26-26A8AB06CC4B}"/>
    <cellStyle name="Comma 20 2 4 3 3" xfId="7872" xr:uid="{DDCFC9CC-727A-4E52-9932-C1F0F1C6EEF5}"/>
    <cellStyle name="Comma 20 2 4 3 3 2" xfId="7873" xr:uid="{D8C97E5D-256D-4AD3-A4FF-1343E44544A9}"/>
    <cellStyle name="Comma 20 2 4 3 4" xfId="7874" xr:uid="{67D9D21E-195C-4716-8D5A-A62F1660C7D5}"/>
    <cellStyle name="Comma 20 2 4 3 5" xfId="7875" xr:uid="{F6B270D7-E43B-4687-BFDF-4AF0E8A1E391}"/>
    <cellStyle name="Comma 20 2 4 4" xfId="7876" xr:uid="{47FFE529-855E-4EFB-B11B-20902A7720C2}"/>
    <cellStyle name="Comma 20 2 4 4 2" xfId="7877" xr:uid="{26369F3C-4FD3-4277-84DD-D3FFA29ED89B}"/>
    <cellStyle name="Comma 20 2 4 4 2 2" xfId="7878" xr:uid="{6266BC94-E06C-421A-B5BE-E1DCD45A2272}"/>
    <cellStyle name="Comma 20 2 4 4 3" xfId="7879" xr:uid="{22445A5D-9BC9-45A7-9D1F-6AE7BC4A8D8F}"/>
    <cellStyle name="Comma 20 2 4 4 4" xfId="7880" xr:uid="{00CCAB0D-4C5A-47E6-A360-7FC195292931}"/>
    <cellStyle name="Comma 20 2 4 5" xfId="7881" xr:uid="{8A437A5F-AE3E-4855-9AF5-2BD41DEC7D7B}"/>
    <cellStyle name="Comma 20 2 4 5 2" xfId="7882" xr:uid="{C1F180F8-3EFA-4C36-BD78-DA55590A4A6F}"/>
    <cellStyle name="Comma 20 2 4 6" xfId="7883" xr:uid="{D5B9B7E8-20AF-4285-8514-CFF5D7BB5545}"/>
    <cellStyle name="Comma 20 2 4 6 2" xfId="7884" xr:uid="{4DD4B802-E06F-4D08-B858-C3BC7709DF27}"/>
    <cellStyle name="Comma 20 2 4 7" xfId="7885" xr:uid="{F4E7AA0F-7CE6-462C-B48A-14BEFF720BCB}"/>
    <cellStyle name="Comma 20 2 5" xfId="7886" xr:uid="{BDE4E420-F8C2-4392-A275-8114836DE0C3}"/>
    <cellStyle name="Comma 20 2 5 2" xfId="7887" xr:uid="{9A6D6622-2D5B-4D38-9420-90ABDCB05865}"/>
    <cellStyle name="Comma 20 2 5 2 2" xfId="7888" xr:uid="{D2DB2690-4726-474A-A42C-C2E395109C1E}"/>
    <cellStyle name="Comma 20 2 5 2 2 2" xfId="7889" xr:uid="{59577231-65F1-42D8-A17E-481E43F38338}"/>
    <cellStyle name="Comma 20 2 5 2 2 2 2" xfId="7890" xr:uid="{7040F693-57B5-42E6-9AA5-4431AD79AE65}"/>
    <cellStyle name="Comma 20 2 5 2 2 3" xfId="7891" xr:uid="{57A57115-48BD-4DF7-947F-D93AC1996A31}"/>
    <cellStyle name="Comma 20 2 5 2 3" xfId="7892" xr:uid="{6C3A6972-DAD9-46AA-9E08-DBB3FBC3B84B}"/>
    <cellStyle name="Comma 20 2 5 2 3 2" xfId="7893" xr:uid="{52042F73-6592-487B-8234-6C4D34D0C0ED}"/>
    <cellStyle name="Comma 20 2 5 2 4" xfId="7894" xr:uid="{53A2A9E8-C376-46D0-81CB-446BE2A816F8}"/>
    <cellStyle name="Comma 20 2 5 2 5" xfId="7895" xr:uid="{5BCC267B-EE3F-4851-B176-B72148484DBD}"/>
    <cellStyle name="Comma 20 2 5 3" xfId="7896" xr:uid="{CFFC62E0-B58B-430B-9BCE-3A53E255A29E}"/>
    <cellStyle name="Comma 20 2 5 3 2" xfId="7897" xr:uid="{3D12879A-6536-4DDC-A83F-3389818C7591}"/>
    <cellStyle name="Comma 20 2 5 3 2 2" xfId="7898" xr:uid="{CEDC2962-56CE-4875-AC4B-8E651B067D8C}"/>
    <cellStyle name="Comma 20 2 5 3 3" xfId="7899" xr:uid="{90B5CE2D-C341-4B12-9EFB-7D0D91B8635A}"/>
    <cellStyle name="Comma 20 2 5 4" xfId="7900" xr:uid="{F895D061-5707-48F5-A7D3-31848C078686}"/>
    <cellStyle name="Comma 20 2 5 4 2" xfId="7901" xr:uid="{44300DAF-3E80-451C-931D-DDE8DBA74BFA}"/>
    <cellStyle name="Comma 20 2 5 5" xfId="7902" xr:uid="{04925943-7080-4C16-889D-D30904B5AD90}"/>
    <cellStyle name="Comma 20 2 5 6" xfId="7903" xr:uid="{D6A741E6-A22E-4861-9096-294BFD4D6A9B}"/>
    <cellStyle name="Comma 20 2 6" xfId="7904" xr:uid="{D9B09F0E-DDAA-4FD0-BFCD-D6C02FFDF4AD}"/>
    <cellStyle name="Comma 20 2 6 2" xfId="7905" xr:uid="{083CA543-4FD9-4E86-ADC1-C1977DB62358}"/>
    <cellStyle name="Comma 20 2 6 2 2" xfId="7906" xr:uid="{D2439B46-0172-497D-A3CF-17507355E390}"/>
    <cellStyle name="Comma 20 2 6 2 2 2" xfId="7907" xr:uid="{38AEB882-8A69-46B4-A9D1-C980C3E628F8}"/>
    <cellStyle name="Comma 20 2 6 2 3" xfId="7908" xr:uid="{147B1BBC-1D5C-4942-870E-536913E3160F}"/>
    <cellStyle name="Comma 20 2 6 3" xfId="7909" xr:uid="{115C2397-59C3-4988-A942-A1878D476EEC}"/>
    <cellStyle name="Comma 20 2 6 3 2" xfId="7910" xr:uid="{804EE8F2-0C5F-42E9-ABE1-F042B04B0928}"/>
    <cellStyle name="Comma 20 2 6 4" xfId="7911" xr:uid="{2D023024-2A9C-48A0-A143-81799DF8CE58}"/>
    <cellStyle name="Comma 20 2 6 5" xfId="7912" xr:uid="{1E90D067-D8AF-4D6E-B756-9D29EC1BD7DC}"/>
    <cellStyle name="Comma 20 2 7" xfId="7913" xr:uid="{9622C420-17F0-48C1-8274-61B39831B3B5}"/>
    <cellStyle name="Comma 20 2 7 2" xfId="7914" xr:uid="{F675418A-4038-4734-B98C-A5F1AD408A1A}"/>
    <cellStyle name="Comma 20 2 7 2 2" xfId="7915" xr:uid="{D3F50C04-7327-461D-B58E-0C47EFEE60BA}"/>
    <cellStyle name="Comma 20 2 7 2 2 2" xfId="7916" xr:uid="{60310458-0AED-43CD-8DA8-E23F3279256B}"/>
    <cellStyle name="Comma 20 2 7 2 3" xfId="7917" xr:uid="{7E2854C7-0DC2-4576-A9DB-6E694848D277}"/>
    <cellStyle name="Comma 20 2 7 3" xfId="7918" xr:uid="{7255EC71-FD1F-40C9-B73B-E63687F548E7}"/>
    <cellStyle name="Comma 20 2 7 3 2" xfId="7919" xr:uid="{716FE3E8-2FE5-4F7D-8E56-A951D0101B66}"/>
    <cellStyle name="Comma 20 2 7 4" xfId="7920" xr:uid="{86FDAAE9-F1EF-4799-9312-23E254650548}"/>
    <cellStyle name="Comma 20 2 7 5" xfId="7921" xr:uid="{37909794-0FA6-445C-911F-3F9FC2BC1ED3}"/>
    <cellStyle name="Comma 20 2 8" xfId="7922" xr:uid="{BF34CAD0-9F02-4194-9ECF-42DA2852B7D8}"/>
    <cellStyle name="Comma 20 2 8 2" xfId="7923" xr:uid="{1E87059F-7DE2-4BC8-BE2D-6ECF10FE0EA9}"/>
    <cellStyle name="Comma 20 2 8 2 2" xfId="7924" xr:uid="{FFFE107C-28A6-4E61-8196-0E644D7434C5}"/>
    <cellStyle name="Comma 20 2 8 3" xfId="7925" xr:uid="{422CF37B-998C-433F-90C7-172CC9D2EF4D}"/>
    <cellStyle name="Comma 20 2 8 4" xfId="7926" xr:uid="{AE82A3DD-E4A2-4375-A678-2F3F60ABA148}"/>
    <cellStyle name="Comma 20 2 9" xfId="7927" xr:uid="{55CBC8FA-01A4-4EF0-8EB9-5720FF8A7759}"/>
    <cellStyle name="Comma 20 2 9 2" xfId="7928" xr:uid="{6A724C6F-3672-49DB-9FA0-5DB3FF6DA822}"/>
    <cellStyle name="Comma 20 3" xfId="7929" xr:uid="{EEF289D5-BC9E-4BEC-97F7-A2C1B70BF05B}"/>
    <cellStyle name="Comma 20 3 10" xfId="7930" xr:uid="{97D535C8-0C4E-4558-A453-C9DEB611854E}"/>
    <cellStyle name="Comma 20 3 2" xfId="7931" xr:uid="{C50DE7C3-5E68-4749-AD31-7F5E697A8A8C}"/>
    <cellStyle name="Comma 20 3 2 2" xfId="7932" xr:uid="{BD1E6B1A-2444-4E04-9AF0-4856E78952D7}"/>
    <cellStyle name="Comma 20 3 2 2 2" xfId="7933" xr:uid="{179D08C1-2D55-4DF5-AEA3-78A959AC04CD}"/>
    <cellStyle name="Comma 20 3 2 2 2 2" xfId="7934" xr:uid="{967A731F-4471-4951-8D2B-6262BD25A450}"/>
    <cellStyle name="Comma 20 3 2 2 2 2 2" xfId="7935" xr:uid="{6845C5A0-B40D-4C8C-BC8B-303E538DE3E9}"/>
    <cellStyle name="Comma 20 3 2 2 2 2 2 2" xfId="7936" xr:uid="{88580911-C4A7-4064-8DB5-DB4296AC9901}"/>
    <cellStyle name="Comma 20 3 2 2 2 2 3" xfId="7937" xr:uid="{490F959E-A7F1-463F-B4CA-C266086C4A16}"/>
    <cellStyle name="Comma 20 3 2 2 2 3" xfId="7938" xr:uid="{8A15B0B5-8555-4A34-B4B2-5C5F11B8864E}"/>
    <cellStyle name="Comma 20 3 2 2 2 3 2" xfId="7939" xr:uid="{48762D3C-2C97-466E-B875-DE26A9BA1984}"/>
    <cellStyle name="Comma 20 3 2 2 2 4" xfId="7940" xr:uid="{90F52481-EEDC-42FD-96E5-777BA50A2383}"/>
    <cellStyle name="Comma 20 3 2 2 2 5" xfId="7941" xr:uid="{19ED472F-86B7-4EA4-AC5D-C3DD1ABADE5D}"/>
    <cellStyle name="Comma 20 3 2 2 3" xfId="7942" xr:uid="{730463B4-24E0-4BAF-B5A3-342F74FA6592}"/>
    <cellStyle name="Comma 20 3 2 2 3 2" xfId="7943" xr:uid="{3BB5C5F8-CB9C-4CEA-AA71-7B8B532B7309}"/>
    <cellStyle name="Comma 20 3 2 2 3 2 2" xfId="7944" xr:uid="{3A8ED919-EF13-43BB-803D-644A034000AB}"/>
    <cellStyle name="Comma 20 3 2 2 3 3" xfId="7945" xr:uid="{B367222C-BC21-40E6-8EB5-7128868A9789}"/>
    <cellStyle name="Comma 20 3 2 2 4" xfId="7946" xr:uid="{0AB1AC39-AFB9-4E9B-85F3-7576FE8FE580}"/>
    <cellStyle name="Comma 20 3 2 2 4 2" xfId="7947" xr:uid="{1C2FEC69-9BD1-430A-9193-646843665FAA}"/>
    <cellStyle name="Comma 20 3 2 2 5" xfId="7948" xr:uid="{85033F98-C150-4911-9FDF-586FAE6572C4}"/>
    <cellStyle name="Comma 20 3 2 2 6" xfId="7949" xr:uid="{EBBB22CC-90DF-4A8E-ACDF-C0EFDC04C312}"/>
    <cellStyle name="Comma 20 3 2 3" xfId="7950" xr:uid="{58141648-6A08-49BD-BD3F-92FC900D6AA6}"/>
    <cellStyle name="Comma 20 3 2 3 2" xfId="7951" xr:uid="{CD9A86B5-F153-406B-9DB2-E65099555645}"/>
    <cellStyle name="Comma 20 3 2 3 2 2" xfId="7952" xr:uid="{A2C41A82-E438-4DA2-B97F-A09C8C14C886}"/>
    <cellStyle name="Comma 20 3 2 3 2 2 2" xfId="7953" xr:uid="{ACFFB9F1-8001-49AA-93A4-4C1DB7E91140}"/>
    <cellStyle name="Comma 20 3 2 3 2 3" xfId="7954" xr:uid="{271908D2-95DE-445B-837D-B90D79CCEFEF}"/>
    <cellStyle name="Comma 20 3 2 3 3" xfId="7955" xr:uid="{6173A6BB-7442-490E-A1E0-FF010A75D5E8}"/>
    <cellStyle name="Comma 20 3 2 3 3 2" xfId="7956" xr:uid="{4B230564-2917-4F49-B671-A848CCE00F53}"/>
    <cellStyle name="Comma 20 3 2 3 4" xfId="7957" xr:uid="{3C93BCF8-556B-4FAB-88DA-8CEA9AE1AEF5}"/>
    <cellStyle name="Comma 20 3 2 3 5" xfId="7958" xr:uid="{C81CFD35-8897-42A6-83EB-953738A7F29F}"/>
    <cellStyle name="Comma 20 3 2 4" xfId="7959" xr:uid="{A4EDADE3-8A6D-4E0A-84F5-785D7B85D2E2}"/>
    <cellStyle name="Comma 20 3 2 4 2" xfId="7960" xr:uid="{E21E4055-5001-4F21-8175-C7932F24E2D4}"/>
    <cellStyle name="Comma 20 3 2 4 2 2" xfId="7961" xr:uid="{A2DB4C42-5703-4C8E-BAB0-1380EC6A34C8}"/>
    <cellStyle name="Comma 20 3 2 4 3" xfId="7962" xr:uid="{53FC6C4A-E9A9-40C8-A52E-75B22F8A4F82}"/>
    <cellStyle name="Comma 20 3 2 4 4" xfId="7963" xr:uid="{A78554C3-733A-4344-AB7E-B571EB95633C}"/>
    <cellStyle name="Comma 20 3 2 5" xfId="7964" xr:uid="{835FA2DF-8A49-44EC-A369-25518B05B91B}"/>
    <cellStyle name="Comma 20 3 2 5 2" xfId="7965" xr:uid="{B4D20CDE-4C0D-40A0-8C00-FEF144D22850}"/>
    <cellStyle name="Comma 20 3 2 6" xfId="7966" xr:uid="{05EE94FD-CE47-4C7E-B24A-0C9BD2C8F606}"/>
    <cellStyle name="Comma 20 3 2 6 2" xfId="7967" xr:uid="{C7D14163-029D-4FAF-8BA5-3AA1CCC4FC03}"/>
    <cellStyle name="Comma 20 3 2 7" xfId="7968" xr:uid="{791FE503-8CFE-4653-A65D-D5E5EC496722}"/>
    <cellStyle name="Comma 20 3 3" xfId="7969" xr:uid="{57B9A749-421B-4598-88CA-7388CE2664E6}"/>
    <cellStyle name="Comma 20 3 3 2" xfId="7970" xr:uid="{3C7735E7-4705-4149-93CF-C082BFB67451}"/>
    <cellStyle name="Comma 20 3 3 2 2" xfId="7971" xr:uid="{B3787369-B893-4A5A-B70E-E8A0A4555689}"/>
    <cellStyle name="Comma 20 3 3 2 2 2" xfId="7972" xr:uid="{D5FCAD92-5DAB-4E90-9807-4B43EFE6EE67}"/>
    <cellStyle name="Comma 20 3 3 2 2 2 2" xfId="7973" xr:uid="{B9CC9FF9-BEBE-40F4-998A-2BDE7B4CDA17}"/>
    <cellStyle name="Comma 20 3 3 2 2 2 2 2" xfId="7974" xr:uid="{9CFE168D-CEBA-433E-ABB9-5D01703EA824}"/>
    <cellStyle name="Comma 20 3 3 2 2 2 3" xfId="7975" xr:uid="{F6CF6DA5-9156-488F-8AB1-00F487DC166C}"/>
    <cellStyle name="Comma 20 3 3 2 2 3" xfId="7976" xr:uid="{C8658185-547D-45F8-8E48-AF20C35EAD9A}"/>
    <cellStyle name="Comma 20 3 3 2 2 3 2" xfId="7977" xr:uid="{C1B9909F-8B22-42EC-B4F8-2479DC458963}"/>
    <cellStyle name="Comma 20 3 3 2 2 4" xfId="7978" xr:uid="{3BDB91F3-A6CA-4DBD-A9D3-B362807144A3}"/>
    <cellStyle name="Comma 20 3 3 2 2 5" xfId="7979" xr:uid="{99DC4F20-D6F9-4F09-9B5F-1ABC52675835}"/>
    <cellStyle name="Comma 20 3 3 2 3" xfId="7980" xr:uid="{B89FBE82-DC89-4C54-A773-E438FF4A162C}"/>
    <cellStyle name="Comma 20 3 3 2 3 2" xfId="7981" xr:uid="{4646FABE-2A28-4AB1-BCAE-8C90AC076217}"/>
    <cellStyle name="Comma 20 3 3 2 3 2 2" xfId="7982" xr:uid="{DD1764A5-AA4C-4B5C-82FE-B14C98218CAC}"/>
    <cellStyle name="Comma 20 3 3 2 3 3" xfId="7983" xr:uid="{DA4DD584-FB12-48FD-8714-5CE8640FD27C}"/>
    <cellStyle name="Comma 20 3 3 2 4" xfId="7984" xr:uid="{37E465FE-9AEB-425D-87F2-157398C7A5BF}"/>
    <cellStyle name="Comma 20 3 3 2 4 2" xfId="7985" xr:uid="{25FE2FEC-04A6-4991-92FF-6D441F024FE7}"/>
    <cellStyle name="Comma 20 3 3 2 5" xfId="7986" xr:uid="{D48BD6C6-1AE4-4481-BADB-95483B134578}"/>
    <cellStyle name="Comma 20 3 3 2 6" xfId="7987" xr:uid="{A9E86E06-628F-4C6F-BFF2-D30D632F2BF0}"/>
    <cellStyle name="Comma 20 3 3 3" xfId="7988" xr:uid="{9D83E509-7A39-44D7-9012-8938DF2D5325}"/>
    <cellStyle name="Comma 20 3 3 3 2" xfId="7989" xr:uid="{61911672-0AAB-46DC-81C4-9192564C95C0}"/>
    <cellStyle name="Comma 20 3 3 3 2 2" xfId="7990" xr:uid="{F299CFB2-2429-41CE-9E22-1184DB6F40D7}"/>
    <cellStyle name="Comma 20 3 3 3 2 2 2" xfId="7991" xr:uid="{9CD7E52B-2250-435E-9C1E-5289FE58B5A5}"/>
    <cellStyle name="Comma 20 3 3 3 2 3" xfId="7992" xr:uid="{0A967398-24BC-4F24-B60F-C9646C67CEC1}"/>
    <cellStyle name="Comma 20 3 3 3 3" xfId="7993" xr:uid="{C6129869-F948-41F8-886E-C203A579688B}"/>
    <cellStyle name="Comma 20 3 3 3 3 2" xfId="7994" xr:uid="{081FD91F-0B60-47B3-A5BA-28357BB18CF6}"/>
    <cellStyle name="Comma 20 3 3 3 4" xfId="7995" xr:uid="{B9C2CCEB-1226-4819-A59B-86963142FF09}"/>
    <cellStyle name="Comma 20 3 3 3 5" xfId="7996" xr:uid="{96453428-6FFE-46D8-8766-D8627C769EA9}"/>
    <cellStyle name="Comma 20 3 3 4" xfId="7997" xr:uid="{36C601E5-B096-49F3-B916-0B7102347594}"/>
    <cellStyle name="Comma 20 3 3 4 2" xfId="7998" xr:uid="{9F4140A4-3355-4E95-BD03-488CFCCBFBB8}"/>
    <cellStyle name="Comma 20 3 3 4 2 2" xfId="7999" xr:uid="{EBA3E3B3-9730-40D8-BC77-EFCCA3F8504D}"/>
    <cellStyle name="Comma 20 3 3 4 3" xfId="8000" xr:uid="{DD613F32-2E38-4B01-B5AE-3156E39A5A79}"/>
    <cellStyle name="Comma 20 3 3 4 4" xfId="8001" xr:uid="{BACBDD94-F076-4446-BF47-5702BA400330}"/>
    <cellStyle name="Comma 20 3 3 5" xfId="8002" xr:uid="{5E49A073-1B44-4FDB-A462-09299428B68D}"/>
    <cellStyle name="Comma 20 3 3 5 2" xfId="8003" xr:uid="{CFCBFF0B-3AC3-4D99-AE74-1D0D224F0B94}"/>
    <cellStyle name="Comma 20 3 3 6" xfId="8004" xr:uid="{6CAA0555-82D3-45F7-A349-D15994DCDC6E}"/>
    <cellStyle name="Comma 20 3 3 6 2" xfId="8005" xr:uid="{6920D687-EE66-4C47-BE26-72B6F0872161}"/>
    <cellStyle name="Comma 20 3 3 7" xfId="8006" xr:uid="{1C178AA0-C529-4788-9B06-54F1349CBA19}"/>
    <cellStyle name="Comma 20 3 4" xfId="8007" xr:uid="{4D6E384A-FD84-4500-BB20-A993FA403786}"/>
    <cellStyle name="Comma 20 3 4 2" xfId="8008" xr:uid="{C630637C-2104-4E4B-A895-386BF29D7BFE}"/>
    <cellStyle name="Comma 20 3 4 2 2" xfId="8009" xr:uid="{515ABC71-5507-41E0-9815-15270FFA4082}"/>
    <cellStyle name="Comma 20 3 4 2 2 2" xfId="8010" xr:uid="{1FD284BE-83B4-4888-8DCC-AC56B2203804}"/>
    <cellStyle name="Comma 20 3 4 2 2 2 2" xfId="8011" xr:uid="{84E25855-F129-40C3-98D8-38BBA1843FE2}"/>
    <cellStyle name="Comma 20 3 4 2 2 3" xfId="8012" xr:uid="{F5BDC9F4-6846-44E5-A945-D13F3A93E185}"/>
    <cellStyle name="Comma 20 3 4 2 3" xfId="8013" xr:uid="{4CD7491A-F9AC-4883-967A-05297528F973}"/>
    <cellStyle name="Comma 20 3 4 2 3 2" xfId="8014" xr:uid="{DBF4BA3E-13C8-4A14-A975-861FB94F38A4}"/>
    <cellStyle name="Comma 20 3 4 2 4" xfId="8015" xr:uid="{B740986D-990A-41D8-A92C-1AFF43FC6EBD}"/>
    <cellStyle name="Comma 20 3 4 2 5" xfId="8016" xr:uid="{8CB73809-4BC1-47A6-81E7-5232806F9060}"/>
    <cellStyle name="Comma 20 3 4 3" xfId="8017" xr:uid="{0FEB187C-4971-4C57-9647-A45A5EF5AD65}"/>
    <cellStyle name="Comma 20 3 4 3 2" xfId="8018" xr:uid="{CFFC56D4-949C-4185-B93F-D4181975CBBF}"/>
    <cellStyle name="Comma 20 3 4 3 2 2" xfId="8019" xr:uid="{E56112C1-4138-40BF-8A4C-CC6136FAD05D}"/>
    <cellStyle name="Comma 20 3 4 3 3" xfId="8020" xr:uid="{BA1756C3-4587-456C-B9FB-099FFBB70683}"/>
    <cellStyle name="Comma 20 3 4 4" xfId="8021" xr:uid="{DE0BE251-8E71-4D9B-BABD-EA8C40474946}"/>
    <cellStyle name="Comma 20 3 4 4 2" xfId="8022" xr:uid="{2BDAB837-A5B6-416C-A326-271B375C863F}"/>
    <cellStyle name="Comma 20 3 4 5" xfId="8023" xr:uid="{8DA496FB-80C5-4D08-9D1A-CC74AF3671DD}"/>
    <cellStyle name="Comma 20 3 4 6" xfId="8024" xr:uid="{FB909FFD-7777-4AC2-B3BE-08EA8EAE1711}"/>
    <cellStyle name="Comma 20 3 5" xfId="8025" xr:uid="{5C1EB549-D5DA-4D40-B6EB-800213DCEB32}"/>
    <cellStyle name="Comma 20 3 5 2" xfId="8026" xr:uid="{1B7A0C6F-04D7-4862-A522-E6CF0556BEA0}"/>
    <cellStyle name="Comma 20 3 5 2 2" xfId="8027" xr:uid="{47C2CDE1-5EB0-4F91-BDD3-7E4863C2F34A}"/>
    <cellStyle name="Comma 20 3 5 2 2 2" xfId="8028" xr:uid="{A8E3FE1C-1EAF-46CF-84ED-66EBA288939B}"/>
    <cellStyle name="Comma 20 3 5 2 3" xfId="8029" xr:uid="{E3304560-32C1-469F-A7AB-E606FE7CA5ED}"/>
    <cellStyle name="Comma 20 3 5 3" xfId="8030" xr:uid="{37BB8E4E-F20B-433A-B3E9-E6E6D8EA7A93}"/>
    <cellStyle name="Comma 20 3 5 3 2" xfId="8031" xr:uid="{53A2DC85-303B-441D-8164-EF5F0699C903}"/>
    <cellStyle name="Comma 20 3 5 4" xfId="8032" xr:uid="{5D38E3DE-C367-481B-8744-11EC0EADC862}"/>
    <cellStyle name="Comma 20 3 5 5" xfId="8033" xr:uid="{49ECA143-2856-4837-B75D-368D31E3DE74}"/>
    <cellStyle name="Comma 20 3 6" xfId="8034" xr:uid="{336BF296-8BCA-4053-9CF0-1E33AF5B09CF}"/>
    <cellStyle name="Comma 20 3 6 2" xfId="8035" xr:uid="{0F4AF5FE-6F50-412C-B619-05BB6CE708F4}"/>
    <cellStyle name="Comma 20 3 6 2 2" xfId="8036" xr:uid="{A0E81F02-4CDA-4B4E-9B66-BD823F61D3CF}"/>
    <cellStyle name="Comma 20 3 6 2 2 2" xfId="8037" xr:uid="{82E1F545-2580-4E2B-B087-347D5F5E93FE}"/>
    <cellStyle name="Comma 20 3 6 2 3" xfId="8038" xr:uid="{E6C62517-E5E4-4008-9FBB-23E48EA5E003}"/>
    <cellStyle name="Comma 20 3 6 3" xfId="8039" xr:uid="{C7DF14C6-2B00-453F-923D-632E2CA93C81}"/>
    <cellStyle name="Comma 20 3 6 3 2" xfId="8040" xr:uid="{4ED35559-389E-4203-B604-AD9D26B5CA01}"/>
    <cellStyle name="Comma 20 3 6 4" xfId="8041" xr:uid="{D208E373-B93D-4FA1-9792-B01E960BC299}"/>
    <cellStyle name="Comma 20 3 6 5" xfId="8042" xr:uid="{126A59F4-8D7E-41D5-9FCD-42A52CE71B86}"/>
    <cellStyle name="Comma 20 3 7" xfId="8043" xr:uid="{EE1EF15B-123F-43D2-8F30-8D909CA776D5}"/>
    <cellStyle name="Comma 20 3 7 2" xfId="8044" xr:uid="{45180D92-9682-4971-BA53-D22A6E2EED79}"/>
    <cellStyle name="Comma 20 3 7 2 2" xfId="8045" xr:uid="{6A2C5B73-D53E-4D17-A423-C471C0D75F4E}"/>
    <cellStyle name="Comma 20 3 7 3" xfId="8046" xr:uid="{AB308F14-9132-4DE8-97D5-76421AE22080}"/>
    <cellStyle name="Comma 20 3 7 4" xfId="8047" xr:uid="{7B9FC42C-A575-4E67-9488-011B5FC84E1B}"/>
    <cellStyle name="Comma 20 3 8" xfId="8048" xr:uid="{32D2A70B-D685-44EA-9C95-D157968E9FEC}"/>
    <cellStyle name="Comma 20 3 8 2" xfId="8049" xr:uid="{71616DA2-60E8-4DE9-BBEE-0B66BA0A5AC9}"/>
    <cellStyle name="Comma 20 3 9" xfId="8050" xr:uid="{6B424D68-F40A-4847-8873-E32D917D834E}"/>
    <cellStyle name="Comma 20 3 9 2" xfId="8051" xr:uid="{BB9DAB2E-C841-48D1-BA1D-B9D6067B13DF}"/>
    <cellStyle name="Comma 20 4" xfId="8052" xr:uid="{71FC1CE5-51BF-44A3-83CD-FD88443BF257}"/>
    <cellStyle name="Comma 20 4 2" xfId="8053" xr:uid="{F9205236-26C7-4ABF-989E-CB3F2408C67B}"/>
    <cellStyle name="Comma 20 4 2 2" xfId="8054" xr:uid="{4E932E27-105A-48D9-922A-8DA219861672}"/>
    <cellStyle name="Comma 20 4 2 2 2" xfId="8055" xr:uid="{296F48DA-21DC-4801-89F6-7481497DFD8F}"/>
    <cellStyle name="Comma 20 4 2 2 2 2" xfId="8056" xr:uid="{95EFE51B-60C1-4339-A15E-9C34CE22D048}"/>
    <cellStyle name="Comma 20 4 2 2 2 2 2" xfId="8057" xr:uid="{0F9C1609-33BD-4B0F-9AA8-5043133C462C}"/>
    <cellStyle name="Comma 20 4 2 2 2 3" xfId="8058" xr:uid="{8E61F53B-3DCA-45F3-AE3F-DABC1A67F3B7}"/>
    <cellStyle name="Comma 20 4 2 2 3" xfId="8059" xr:uid="{ED3DADCD-F688-4D49-8640-65C47246BD05}"/>
    <cellStyle name="Comma 20 4 2 2 3 2" xfId="8060" xr:uid="{B4BF5E1A-8EB1-4D7E-86B7-4A674FC6EE9C}"/>
    <cellStyle name="Comma 20 4 2 2 4" xfId="8061" xr:uid="{840EDC23-AD49-4A5E-8B53-DDAF2AA6AFA8}"/>
    <cellStyle name="Comma 20 4 2 2 5" xfId="8062" xr:uid="{BD4F6B5E-67E5-4C80-852E-8D25D6387347}"/>
    <cellStyle name="Comma 20 4 2 3" xfId="8063" xr:uid="{37333DD7-1B4A-428C-B610-8DBE9B4CFF68}"/>
    <cellStyle name="Comma 20 4 2 3 2" xfId="8064" xr:uid="{856C409B-CDB6-4DEA-B5CC-0FA98863A3D0}"/>
    <cellStyle name="Comma 20 4 2 3 2 2" xfId="8065" xr:uid="{E13CCEE3-F925-4754-B001-60ACAEF5D523}"/>
    <cellStyle name="Comma 20 4 2 3 3" xfId="8066" xr:uid="{74B5763A-8CD8-40FA-B5D0-7EC1FCA52182}"/>
    <cellStyle name="Comma 20 4 2 4" xfId="8067" xr:uid="{C0A058AD-C66B-43D7-85E4-42CEC1D5C53E}"/>
    <cellStyle name="Comma 20 4 2 4 2" xfId="8068" xr:uid="{EDE9EF7B-FC40-4F5F-B321-31594DE908E8}"/>
    <cellStyle name="Comma 20 4 2 5" xfId="8069" xr:uid="{2E651DAB-A180-4A02-98FE-0743A31484FE}"/>
    <cellStyle name="Comma 20 4 2 6" xfId="8070" xr:uid="{12EE89E0-2CE9-4115-958A-F099132D726B}"/>
    <cellStyle name="Comma 20 4 3" xfId="8071" xr:uid="{8FCB8D57-859F-4B76-A835-15FC8F8CBD7A}"/>
    <cellStyle name="Comma 20 4 3 2" xfId="8072" xr:uid="{2ED19FF2-B1D9-4F25-BBCB-18AA795E4B88}"/>
    <cellStyle name="Comma 20 4 3 2 2" xfId="8073" xr:uid="{F5B6A59C-BCFE-4060-98D7-3F6BCC5E4486}"/>
    <cellStyle name="Comma 20 4 3 2 2 2" xfId="8074" xr:uid="{8DEC3824-CA90-40AF-99C9-DA2C2384BC30}"/>
    <cellStyle name="Comma 20 4 3 2 3" xfId="8075" xr:uid="{8DFC53A4-5F94-4E01-8AF6-8CBB986876D5}"/>
    <cellStyle name="Comma 20 4 3 3" xfId="8076" xr:uid="{3E592AF7-3C1A-4EF4-B81B-11E45DAE84ED}"/>
    <cellStyle name="Comma 20 4 3 3 2" xfId="8077" xr:uid="{DB83A0B9-0050-45C3-B4E6-26A3DE5B6ACC}"/>
    <cellStyle name="Comma 20 4 3 4" xfId="8078" xr:uid="{C2DA568F-E9ED-4AE7-86A3-E8FC91931F6D}"/>
    <cellStyle name="Comma 20 4 3 5" xfId="8079" xr:uid="{8771CA5C-026A-4FDB-B547-339C118F228D}"/>
    <cellStyle name="Comma 20 4 4" xfId="8080" xr:uid="{0A2F9532-B719-46D2-A6A0-536823C94DF7}"/>
    <cellStyle name="Comma 20 4 4 2" xfId="8081" xr:uid="{D73C1CDB-468F-4942-8990-46924D4BB1EB}"/>
    <cellStyle name="Comma 20 4 4 2 2" xfId="8082" xr:uid="{922FAC6B-1BC3-4ED7-9ED9-6C8D757D9C2B}"/>
    <cellStyle name="Comma 20 4 4 2 2 2" xfId="8083" xr:uid="{64AF4AFE-8E64-4AD2-858D-7D5137E2AED6}"/>
    <cellStyle name="Comma 20 4 4 2 3" xfId="8084" xr:uid="{F11B9B68-5B44-41D1-A911-708EA49A22F3}"/>
    <cellStyle name="Comma 20 4 4 3" xfId="8085" xr:uid="{01009C3F-E49A-4EE1-BF2E-E1043623A9BA}"/>
    <cellStyle name="Comma 20 4 4 3 2" xfId="8086" xr:uid="{36C13602-742B-48D6-BCBE-E71F0698658C}"/>
    <cellStyle name="Comma 20 4 4 4" xfId="8087" xr:uid="{275BF9E2-71FB-40AD-B13D-8DF26204E349}"/>
    <cellStyle name="Comma 20 4 4 5" xfId="8088" xr:uid="{B351CF4C-8261-4277-8735-B79992DC8798}"/>
    <cellStyle name="Comma 20 4 5" xfId="8089" xr:uid="{18110E93-BA8D-454D-8F4B-02B31D91FBBC}"/>
    <cellStyle name="Comma 20 4 5 2" xfId="8090" xr:uid="{A4146DFC-5E75-44A8-A7EC-4EF553C6B843}"/>
    <cellStyle name="Comma 20 4 5 2 2" xfId="8091" xr:uid="{717DAFA6-C7B0-451D-B19C-0EB58AEAB066}"/>
    <cellStyle name="Comma 20 4 5 3" xfId="8092" xr:uid="{980F1610-DD7A-4636-AE64-598E3F6FCC64}"/>
    <cellStyle name="Comma 20 4 5 4" xfId="8093" xr:uid="{D70EB753-EBD7-470A-A6C5-227EF01A9A40}"/>
    <cellStyle name="Comma 20 4 6" xfId="8094" xr:uid="{25029E62-9015-44A5-BE47-E702141CF9ED}"/>
    <cellStyle name="Comma 20 4 6 2" xfId="8095" xr:uid="{7CBA9FC1-841A-496C-8BBF-F9BE07BB6C7B}"/>
    <cellStyle name="Comma 20 4 7" xfId="8096" xr:uid="{8BE22FF6-556E-4F6E-8FEC-25ACA80A8243}"/>
    <cellStyle name="Comma 20 4 7 2" xfId="8097" xr:uid="{AACD7F71-976C-4BAA-9B1B-C20C60531384}"/>
    <cellStyle name="Comma 20 4 8" xfId="8098" xr:uid="{D729DE51-30BF-491F-819D-21FB71A41A88}"/>
    <cellStyle name="Comma 20 5" xfId="8099" xr:uid="{44150312-9200-4ADC-8AF4-FCDAA9998932}"/>
    <cellStyle name="Comma 20 5 2" xfId="8100" xr:uid="{4336B4A1-D5E3-4031-A651-B2739A65D01D}"/>
    <cellStyle name="Comma 20 5 2 2" xfId="8101" xr:uid="{F179F827-4F9C-4C2E-8F77-8A916F107AF9}"/>
    <cellStyle name="Comma 20 5 2 2 2" xfId="8102" xr:uid="{8BA28DC9-69F0-44C6-9985-8F0027AA6549}"/>
    <cellStyle name="Comma 20 5 2 2 2 2" xfId="8103" xr:uid="{D1B602D8-8EC0-4CDD-8B46-7C75E7C6E4F9}"/>
    <cellStyle name="Comma 20 5 2 2 2 2 2" xfId="8104" xr:uid="{5EF3DDD0-B782-4C3B-BD88-551143AB6A46}"/>
    <cellStyle name="Comma 20 5 2 2 2 3" xfId="8105" xr:uid="{618AFFCC-93C3-4D3E-98D4-B519794DA22E}"/>
    <cellStyle name="Comma 20 5 2 2 3" xfId="8106" xr:uid="{0E714052-8FEB-4247-ADA4-9410D3BA055F}"/>
    <cellStyle name="Comma 20 5 2 2 3 2" xfId="8107" xr:uid="{2EBB382A-8AAA-4076-A01C-AC97C63ECDD1}"/>
    <cellStyle name="Comma 20 5 2 2 4" xfId="8108" xr:uid="{F1A33401-7326-4371-BBFD-0A2A6F31EEEA}"/>
    <cellStyle name="Comma 20 5 2 2 5" xfId="8109" xr:uid="{F4680C62-7369-4A9F-82CC-3EFA26AA0C02}"/>
    <cellStyle name="Comma 20 5 2 3" xfId="8110" xr:uid="{8754749A-A5D1-4715-ABE0-9D5FA1CC50F3}"/>
    <cellStyle name="Comma 20 5 2 3 2" xfId="8111" xr:uid="{628D22F9-135B-42EB-BF76-85C51DF8F0EF}"/>
    <cellStyle name="Comma 20 5 2 3 2 2" xfId="8112" xr:uid="{87FEE27E-5FE7-4D8E-B588-2D383E8D7FE5}"/>
    <cellStyle name="Comma 20 5 2 3 3" xfId="8113" xr:uid="{D15014EF-DC6D-4950-973C-49431947D34B}"/>
    <cellStyle name="Comma 20 5 2 4" xfId="8114" xr:uid="{D05A333B-F233-4840-8EFA-6B4A9513C454}"/>
    <cellStyle name="Comma 20 5 2 4 2" xfId="8115" xr:uid="{6261DC2C-53D3-43AE-93B5-561A98C82E4B}"/>
    <cellStyle name="Comma 20 5 2 5" xfId="8116" xr:uid="{56554436-1358-4C20-9B9D-3B5005526D25}"/>
    <cellStyle name="Comma 20 5 2 6" xfId="8117" xr:uid="{22B87FAC-6A33-4B63-9A41-2866AC68D6DF}"/>
    <cellStyle name="Comma 20 5 3" xfId="8118" xr:uid="{D0FBC13C-776C-4531-A4AA-99B262595BBF}"/>
    <cellStyle name="Comma 20 5 3 2" xfId="8119" xr:uid="{B03D65BF-2306-4974-A596-27FBB3FFE419}"/>
    <cellStyle name="Comma 20 5 3 2 2" xfId="8120" xr:uid="{533947D6-E074-4424-AA65-BD92C8EBEE74}"/>
    <cellStyle name="Comma 20 5 3 2 2 2" xfId="8121" xr:uid="{F882E08D-933F-4E66-8914-10B281DC46F8}"/>
    <cellStyle name="Comma 20 5 3 2 3" xfId="8122" xr:uid="{7CDFF13B-306A-4F4C-BCD0-EB89C13B8EF9}"/>
    <cellStyle name="Comma 20 5 3 3" xfId="8123" xr:uid="{BE818270-CCFD-4992-858E-EE2AFD319C87}"/>
    <cellStyle name="Comma 20 5 3 3 2" xfId="8124" xr:uid="{76C90300-8542-45F7-9715-2C15BE5E4AAD}"/>
    <cellStyle name="Comma 20 5 3 4" xfId="8125" xr:uid="{AC925AE1-857C-46C9-A595-F51190E04CB8}"/>
    <cellStyle name="Comma 20 5 3 5" xfId="8126" xr:uid="{7446AA56-1180-4C55-8AB7-C733F8D21874}"/>
    <cellStyle name="Comma 20 5 4" xfId="8127" xr:uid="{8C9784C0-B181-4BC9-BBAE-13A8871B323B}"/>
    <cellStyle name="Comma 20 5 4 2" xfId="8128" xr:uid="{04364350-345B-4395-ACD0-FD0568E54B62}"/>
    <cellStyle name="Comma 20 5 4 2 2" xfId="8129" xr:uid="{CDE6E7C7-1449-4ECF-83F5-6C7347AF5660}"/>
    <cellStyle name="Comma 20 5 4 3" xfId="8130" xr:uid="{D08E2DD2-BF64-439E-9C95-3BAF18CBCE8F}"/>
    <cellStyle name="Comma 20 5 4 4" xfId="8131" xr:uid="{4F1C122B-5232-4091-BDFB-5BD700FBBDAC}"/>
    <cellStyle name="Comma 20 5 5" xfId="8132" xr:uid="{5EBBFEE7-4FDA-408D-A88F-A172F40F09D7}"/>
    <cellStyle name="Comma 20 5 5 2" xfId="8133" xr:uid="{2E2453E6-AC4A-4EDA-8154-62E519A3D390}"/>
    <cellStyle name="Comma 20 5 6" xfId="8134" xr:uid="{DEA52A18-92E6-436D-A5CC-49C23A6F1D11}"/>
    <cellStyle name="Comma 20 5 6 2" xfId="8135" xr:uid="{C0FD22A5-C6CE-41C4-AF39-B88A4AB73C69}"/>
    <cellStyle name="Comma 20 5 7" xfId="8136" xr:uid="{DCBB597C-3CB4-4519-9428-706AA3BBBEE0}"/>
    <cellStyle name="Comma 20 6" xfId="8137" xr:uid="{AAF10394-ECFA-4F22-9FC4-B52D57B017A1}"/>
    <cellStyle name="Comma 20 6 2" xfId="8138" xr:uid="{F436F568-1F7B-4F61-AFE5-859F9B4A3B7D}"/>
    <cellStyle name="Comma 20 6 2 2" xfId="8139" xr:uid="{EC879303-E43E-44F3-A24C-8F2419828EB4}"/>
    <cellStyle name="Comma 20 6 2 2 2" xfId="8140" xr:uid="{1292B555-59E3-45BF-9BDD-92498DBFD7B5}"/>
    <cellStyle name="Comma 20 6 2 2 2 2" xfId="8141" xr:uid="{D1F397E2-4AA2-43E4-9569-C5FE8552A033}"/>
    <cellStyle name="Comma 20 6 2 2 2 2 2" xfId="8142" xr:uid="{5F85DEF1-F845-49E4-B01D-22C008302877}"/>
    <cellStyle name="Comma 20 6 2 2 2 3" xfId="8143" xr:uid="{58F16EF7-320C-4D38-A8E3-56151E1266D8}"/>
    <cellStyle name="Comma 20 6 2 2 3" xfId="8144" xr:uid="{33BFCF4E-E8A5-4BAF-8BE9-D4B3E4E50FCB}"/>
    <cellStyle name="Comma 20 6 2 2 3 2" xfId="8145" xr:uid="{78816B5D-7F03-4986-B934-6084217A5A16}"/>
    <cellStyle name="Comma 20 6 2 2 4" xfId="8146" xr:uid="{4D595857-FEC5-4DCF-AF80-137289039EE7}"/>
    <cellStyle name="Comma 20 6 2 2 5" xfId="8147" xr:uid="{7A677C24-9703-495E-8161-F034CEFCA552}"/>
    <cellStyle name="Comma 20 6 2 3" xfId="8148" xr:uid="{6E7755A9-C2CE-411D-BE0B-F561D3722199}"/>
    <cellStyle name="Comma 20 6 2 3 2" xfId="8149" xr:uid="{09D1F368-D8A7-4545-9749-A92FD0B475A4}"/>
    <cellStyle name="Comma 20 6 2 3 2 2" xfId="8150" xr:uid="{C53F1C3D-87DD-41A5-BD2F-573D52FC778B}"/>
    <cellStyle name="Comma 20 6 2 3 3" xfId="8151" xr:uid="{4478BE0A-86FF-4A21-8F4B-ECDF4ECA4ABC}"/>
    <cellStyle name="Comma 20 6 2 4" xfId="8152" xr:uid="{56A54AA7-B963-43A6-AAD6-29466B9DE47A}"/>
    <cellStyle name="Comma 20 6 2 4 2" xfId="8153" xr:uid="{0DC79381-E363-4E40-93DC-E2B0A3511FA9}"/>
    <cellStyle name="Comma 20 6 2 5" xfId="8154" xr:uid="{F1B86556-8338-4877-9431-BDB1D6803CC1}"/>
    <cellStyle name="Comma 20 6 2 6" xfId="8155" xr:uid="{DA1EFB72-7AF1-4735-902C-3381E71A4E60}"/>
    <cellStyle name="Comma 20 6 3" xfId="8156" xr:uid="{759CA467-89CE-45E8-B879-B8177EF1C9C9}"/>
    <cellStyle name="Comma 20 6 3 2" xfId="8157" xr:uid="{95E3D3FF-B99B-4834-86D6-2C35763BEBB5}"/>
    <cellStyle name="Comma 20 6 3 2 2" xfId="8158" xr:uid="{61A50CDF-85D6-40FA-B566-B24661B4BC1C}"/>
    <cellStyle name="Comma 20 6 3 2 2 2" xfId="8159" xr:uid="{19721BC4-BE77-4746-8813-D29A6C0599E7}"/>
    <cellStyle name="Comma 20 6 3 2 3" xfId="8160" xr:uid="{2680D946-987E-4477-9AAE-8CF493CD6717}"/>
    <cellStyle name="Comma 20 6 3 3" xfId="8161" xr:uid="{ECA0D81E-E369-47C4-B576-95CA536DA0C5}"/>
    <cellStyle name="Comma 20 6 3 3 2" xfId="8162" xr:uid="{24B2A957-B2F6-4104-8492-2DA14D811D0C}"/>
    <cellStyle name="Comma 20 6 3 4" xfId="8163" xr:uid="{8938AF98-B684-4AD3-9ADD-46209497A593}"/>
    <cellStyle name="Comma 20 6 3 5" xfId="8164" xr:uid="{52D785EA-B6A1-4267-A225-8B210430E9D3}"/>
    <cellStyle name="Comma 20 6 4" xfId="8165" xr:uid="{355517F3-23C3-415B-B208-641AB44F2201}"/>
    <cellStyle name="Comma 20 6 4 2" xfId="8166" xr:uid="{34566917-2738-4495-BB8D-E0D487435448}"/>
    <cellStyle name="Comma 20 6 4 2 2" xfId="8167" xr:uid="{5D7856A0-18BA-4B70-B860-7AB7F46FA359}"/>
    <cellStyle name="Comma 20 6 4 3" xfId="8168" xr:uid="{E340B90A-D7B7-4490-8918-150A8E73E87B}"/>
    <cellStyle name="Comma 20 6 4 4" xfId="8169" xr:uid="{031C8E6F-FCB3-4364-914B-AA77A786D178}"/>
    <cellStyle name="Comma 20 6 5" xfId="8170" xr:uid="{44AEB150-A44A-446C-905D-671D82CC01C2}"/>
    <cellStyle name="Comma 20 6 5 2" xfId="8171" xr:uid="{20A08CEF-EC1C-4528-A4E5-BEF0DD8E5278}"/>
    <cellStyle name="Comma 20 6 6" xfId="8172" xr:uid="{80C15C3A-C087-4A72-8E65-5B6D45E7FE29}"/>
    <cellStyle name="Comma 20 6 6 2" xfId="8173" xr:uid="{0E663CD4-6233-43F1-8D0E-E291B6C6ED2C}"/>
    <cellStyle name="Comma 20 6 7" xfId="8174" xr:uid="{1064B63E-EE7B-4B69-BAD9-835B86BC1EE1}"/>
    <cellStyle name="Comma 20 7" xfId="8175" xr:uid="{2C709788-C3B4-44BB-9275-952D0CD4700F}"/>
    <cellStyle name="Comma 20 7 2" xfId="8176" xr:uid="{7542A2D6-A5E4-407A-8E0F-4364714A8FEE}"/>
    <cellStyle name="Comma 20 7 2 2" xfId="8177" xr:uid="{F3899B24-599B-41E4-95D2-AB74B972EAF3}"/>
    <cellStyle name="Comma 20 7 2 2 2" xfId="8178" xr:uid="{0BBF28F0-6916-4B1B-90F5-56655A03C0A4}"/>
    <cellStyle name="Comma 20 7 2 2 2 2" xfId="8179" xr:uid="{A9570DB8-C299-43A3-A09B-9A3D8742D6B4}"/>
    <cellStyle name="Comma 20 7 2 2 3" xfId="8180" xr:uid="{8107E34D-492B-4C83-BFAB-201D75378B71}"/>
    <cellStyle name="Comma 20 7 2 3" xfId="8181" xr:uid="{820399C0-AD92-4EEF-9EF7-65A8C68DBA78}"/>
    <cellStyle name="Comma 20 7 2 3 2" xfId="8182" xr:uid="{B9CE782C-6D43-41D9-B36B-4B418CC33011}"/>
    <cellStyle name="Comma 20 7 2 4" xfId="8183" xr:uid="{CEFEDDCB-A454-4CB1-870B-601E92B4918E}"/>
    <cellStyle name="Comma 20 7 2 5" xfId="8184" xr:uid="{D86C13A2-97A5-4151-B86D-CE7DBB038DCC}"/>
    <cellStyle name="Comma 20 7 3" xfId="8185" xr:uid="{E3A1647C-FB07-41D5-B9AF-D6C197ADC205}"/>
    <cellStyle name="Comma 20 7 3 2" xfId="8186" xr:uid="{6B347198-7100-49E1-9211-C0F7BDD259E6}"/>
    <cellStyle name="Comma 20 7 3 2 2" xfId="8187" xr:uid="{4BA2317F-E90D-4ADC-9D21-043823A8D043}"/>
    <cellStyle name="Comma 20 7 3 3" xfId="8188" xr:uid="{AB1D45E8-E276-4F9E-A376-392FF5A1BDE0}"/>
    <cellStyle name="Comma 20 7 4" xfId="8189" xr:uid="{3F1A23BA-520A-4B6B-BD9F-AFF304CB0DC9}"/>
    <cellStyle name="Comma 20 7 4 2" xfId="8190" xr:uid="{2F2CAA68-F6AD-4538-BC07-177F9A2DEE16}"/>
    <cellStyle name="Comma 20 7 5" xfId="8191" xr:uid="{6346A403-7961-4586-84C4-575F9D9BE201}"/>
    <cellStyle name="Comma 20 7 6" xfId="8192" xr:uid="{5C00554E-B274-4CA5-9A8B-E1D17622C6A6}"/>
    <cellStyle name="Comma 20 8" xfId="8193" xr:uid="{A44890E2-CB1C-4D1E-85C0-8573C5082A8D}"/>
    <cellStyle name="Comma 20 8 2" xfId="8194" xr:uid="{461CDFF1-FD8A-45E1-9E53-1D48642B887D}"/>
    <cellStyle name="Comma 20 8 2 2" xfId="8195" xr:uid="{2A83E4A8-2A3A-4F38-8300-E05C3F4F3360}"/>
    <cellStyle name="Comma 20 8 2 2 2" xfId="8196" xr:uid="{41C2FDA0-E6CC-4282-B084-479D455DE788}"/>
    <cellStyle name="Comma 20 8 2 3" xfId="8197" xr:uid="{C14348CD-18A4-4B84-900D-7B2312F3D651}"/>
    <cellStyle name="Comma 20 8 3" xfId="8198" xr:uid="{D553051C-3054-41E1-B599-1838C63ADD52}"/>
    <cellStyle name="Comma 20 8 3 2" xfId="8199" xr:uid="{6DDCB5A5-F480-46B6-AFBF-EFCDDD5E824F}"/>
    <cellStyle name="Comma 20 8 4" xfId="8200" xr:uid="{10A1E5F6-BD64-46DB-92DB-3BD17421D65F}"/>
    <cellStyle name="Comma 20 8 5" xfId="8201" xr:uid="{64832AD7-3CB9-4EBF-A5F5-BA1E0BF56BE0}"/>
    <cellStyle name="Comma 20 9" xfId="8202" xr:uid="{7A5571D4-BDE6-4377-88D0-2DF38C179659}"/>
    <cellStyle name="Comma 20 9 2" xfId="8203" xr:uid="{BBA7E2FE-DA59-4626-AD87-A0F7F435AB6A}"/>
    <cellStyle name="Comma 20 9 2 2" xfId="8204" xr:uid="{804494F8-4BFC-4171-A466-5CC91B0286B1}"/>
    <cellStyle name="Comma 20 9 2 2 2" xfId="8205" xr:uid="{E0492B5E-8875-4F6A-BC59-76C4327F7482}"/>
    <cellStyle name="Comma 20 9 2 3" xfId="8206" xr:uid="{1E8720BF-45CE-4A4D-88D1-985B9A23E364}"/>
    <cellStyle name="Comma 20 9 3" xfId="8207" xr:uid="{8BB1118C-A766-4B76-B6F0-551FE6C98722}"/>
    <cellStyle name="Comma 20 9 3 2" xfId="8208" xr:uid="{5D9BE2DA-230F-48C1-9EB7-79BCC10EE38E}"/>
    <cellStyle name="Comma 20 9 4" xfId="8209" xr:uid="{5B90689C-4044-4E2A-B61B-6787582B3CAA}"/>
    <cellStyle name="Comma 20 9 5" xfId="8210" xr:uid="{F3036F3F-B09B-406B-8F3F-8E9D40FA92B5}"/>
    <cellStyle name="Comma 21" xfId="574" xr:uid="{738B43E1-67E7-4659-866B-6F1133C27E41}"/>
    <cellStyle name="Comma 21 10" xfId="8211" xr:uid="{E80DACD6-C3AD-4FCA-8751-E351C82C193F}"/>
    <cellStyle name="Comma 21 10 2" xfId="8212" xr:uid="{A2EA0210-4353-4D08-93F7-DE2A3B352FEE}"/>
    <cellStyle name="Comma 21 10 2 2" xfId="8213" xr:uid="{80919F4A-76E4-4C5E-8217-14858EE03EEE}"/>
    <cellStyle name="Comma 21 10 3" xfId="8214" xr:uid="{86C1AF95-3E37-42C5-BFF6-9B36661D3F3E}"/>
    <cellStyle name="Comma 21 10 4" xfId="8215" xr:uid="{A79CAE42-EBE3-4F97-9B3A-48C42BFC3404}"/>
    <cellStyle name="Comma 21 11" xfId="8216" xr:uid="{812D97B4-86C0-4F7B-B952-5BCD29BCF7C1}"/>
    <cellStyle name="Comma 21 11 2" xfId="8217" xr:uid="{25AA9026-62D5-461B-B4A1-94C843BE11B4}"/>
    <cellStyle name="Comma 21 12" xfId="8218" xr:uid="{94384765-11AF-4A8C-9BF0-DA772116DDBD}"/>
    <cellStyle name="Comma 21 13" xfId="8219" xr:uid="{E27F4994-764C-465E-ACC1-0B7DE81B312D}"/>
    <cellStyle name="Comma 21 13 2" xfId="8220" xr:uid="{6CC638A8-7187-46B2-9353-250890D85E03}"/>
    <cellStyle name="Comma 21 14" xfId="8221" xr:uid="{BD31EE39-0DDD-452E-85D7-739A021C8F34}"/>
    <cellStyle name="Comma 21 2" xfId="8222" xr:uid="{A5942597-497E-4BC8-B331-877EA0C909B6}"/>
    <cellStyle name="Comma 21 2 10" xfId="8223" xr:uid="{72226080-C908-4FA7-AF30-DC61B3F5F399}"/>
    <cellStyle name="Comma 21 2 10 2" xfId="8224" xr:uid="{1CA04F17-0235-42EC-AD7D-D9384DC3742F}"/>
    <cellStyle name="Comma 21 2 11" xfId="8225" xr:uid="{F168B7D7-A357-4BA3-86BC-C0EFFDBE6D01}"/>
    <cellStyle name="Comma 21 2 2" xfId="8226" xr:uid="{117C7D64-E70F-4317-BA67-C66E3BA9BDC2}"/>
    <cellStyle name="Comma 21 2 2 10" xfId="8227" xr:uid="{9FE3325F-FDFA-4635-922C-C8DED99701FA}"/>
    <cellStyle name="Comma 21 2 2 2" xfId="8228" xr:uid="{67AB6344-5937-4BC7-BED8-C6A6FFC4D956}"/>
    <cellStyle name="Comma 21 2 2 2 2" xfId="8229" xr:uid="{7939DADD-22C9-4D7A-A090-B3C3F7FED538}"/>
    <cellStyle name="Comma 21 2 2 2 2 2" xfId="8230" xr:uid="{A61A93FB-6C0A-4FA6-9DD7-5AF7E53282AB}"/>
    <cellStyle name="Comma 21 2 2 2 2 2 2" xfId="8231" xr:uid="{E5194F9D-2083-4429-A0D5-1BE4FACC349A}"/>
    <cellStyle name="Comma 21 2 2 2 2 2 2 2" xfId="8232" xr:uid="{2BCFFBC0-7A56-4232-A622-906A8A9B23C3}"/>
    <cellStyle name="Comma 21 2 2 2 2 2 2 2 2" xfId="8233" xr:uid="{6E4CCD3C-C302-46DC-A637-668DAAA921DE}"/>
    <cellStyle name="Comma 21 2 2 2 2 2 2 3" xfId="8234" xr:uid="{C1DE2D9B-9130-45D0-841B-935E665AC198}"/>
    <cellStyle name="Comma 21 2 2 2 2 2 3" xfId="8235" xr:uid="{9D7BBCDB-4617-47BF-B2B8-FAB760369249}"/>
    <cellStyle name="Comma 21 2 2 2 2 2 3 2" xfId="8236" xr:uid="{4F21F335-F8AD-44FE-BD20-696BBA469CC8}"/>
    <cellStyle name="Comma 21 2 2 2 2 2 4" xfId="8237" xr:uid="{E711B011-E6A0-4270-81F2-A8BB97857516}"/>
    <cellStyle name="Comma 21 2 2 2 2 2 5" xfId="8238" xr:uid="{E8D40C20-45EC-4BEE-9732-2412F109227E}"/>
    <cellStyle name="Comma 21 2 2 2 2 3" xfId="8239" xr:uid="{F608C58A-5C68-4512-85A1-9C04148CCB32}"/>
    <cellStyle name="Comma 21 2 2 2 2 3 2" xfId="8240" xr:uid="{402808FE-C7DA-464B-A8DD-D86165DF4066}"/>
    <cellStyle name="Comma 21 2 2 2 2 3 2 2" xfId="8241" xr:uid="{C48C0A9C-8B57-4319-A623-52F95D0B8F72}"/>
    <cellStyle name="Comma 21 2 2 2 2 3 3" xfId="8242" xr:uid="{4DAB2647-9DFB-47A0-8E8D-27EE0709096C}"/>
    <cellStyle name="Comma 21 2 2 2 2 4" xfId="8243" xr:uid="{4068CD26-9A16-42CD-A88D-AF437DEDC07E}"/>
    <cellStyle name="Comma 21 2 2 2 2 4 2" xfId="8244" xr:uid="{AD51E526-41E5-41B9-B0AF-8D92FAB8114B}"/>
    <cellStyle name="Comma 21 2 2 2 2 5" xfId="8245" xr:uid="{19A675D7-A6C9-448F-BD3F-49C7D9F9D8DF}"/>
    <cellStyle name="Comma 21 2 2 2 2 6" xfId="8246" xr:uid="{C1144EF8-4E00-4509-B4F7-F4653C5B0D23}"/>
    <cellStyle name="Comma 21 2 2 2 3" xfId="8247" xr:uid="{BC8E1C6A-85EB-4F7E-99E5-608A9446BC49}"/>
    <cellStyle name="Comma 21 2 2 2 3 2" xfId="8248" xr:uid="{B59E4686-DADF-4514-98F1-2765DA55A21F}"/>
    <cellStyle name="Comma 21 2 2 2 3 2 2" xfId="8249" xr:uid="{2A0F8F72-6254-4432-AC21-C9431B6EA2C5}"/>
    <cellStyle name="Comma 21 2 2 2 3 2 2 2" xfId="8250" xr:uid="{0D76A134-B253-46B1-98D7-540A57E0F8E9}"/>
    <cellStyle name="Comma 21 2 2 2 3 2 3" xfId="8251" xr:uid="{8F2A4107-8E71-4E5C-B086-011FFA17CF9D}"/>
    <cellStyle name="Comma 21 2 2 2 3 3" xfId="8252" xr:uid="{EA6FD05D-C312-48CA-95B9-7B2389C45661}"/>
    <cellStyle name="Comma 21 2 2 2 3 3 2" xfId="8253" xr:uid="{2EBD2F54-0D49-4FA3-857A-9C926E13BB84}"/>
    <cellStyle name="Comma 21 2 2 2 3 4" xfId="8254" xr:uid="{66E08D97-6B43-4DF9-A40F-9B1EDBCC14F0}"/>
    <cellStyle name="Comma 21 2 2 2 3 5" xfId="8255" xr:uid="{8E84B177-C71F-4C22-AD44-7626C5709A6F}"/>
    <cellStyle name="Comma 21 2 2 2 4" xfId="8256" xr:uid="{98097A00-D4DF-4999-B709-C03A7B28E41D}"/>
    <cellStyle name="Comma 21 2 2 2 4 2" xfId="8257" xr:uid="{1899DF07-7B45-499B-92F4-DDCED5738FE5}"/>
    <cellStyle name="Comma 21 2 2 2 4 2 2" xfId="8258" xr:uid="{A2CF8A7E-49BB-4A91-B3F2-5EF6B5E90A37}"/>
    <cellStyle name="Comma 21 2 2 2 4 3" xfId="8259" xr:uid="{480E8A06-CB61-4459-BD2F-1E32E9E960E5}"/>
    <cellStyle name="Comma 21 2 2 2 4 4" xfId="8260" xr:uid="{D3EC750F-BF00-4B81-B092-005885F59F59}"/>
    <cellStyle name="Comma 21 2 2 2 5" xfId="8261" xr:uid="{5C005FA3-535E-4677-B470-A1BE31553F64}"/>
    <cellStyle name="Comma 21 2 2 2 5 2" xfId="8262" xr:uid="{65739BF1-09C1-4316-8F39-1A4ECA5FD519}"/>
    <cellStyle name="Comma 21 2 2 2 6" xfId="8263" xr:uid="{D72AF45E-6874-4D7C-B2B9-DEB72FF8A08B}"/>
    <cellStyle name="Comma 21 2 2 2 6 2" xfId="8264" xr:uid="{C722FC36-B3B1-49C3-8B94-310BF4D61F79}"/>
    <cellStyle name="Comma 21 2 2 2 7" xfId="8265" xr:uid="{4BE2B25D-CF95-4FAD-BFB3-94D536A93D2E}"/>
    <cellStyle name="Comma 21 2 2 3" xfId="8266" xr:uid="{8367CAE5-4BC3-42F3-977C-D58B0CF10D1C}"/>
    <cellStyle name="Comma 21 2 2 3 2" xfId="8267" xr:uid="{DFF5895C-9E37-4196-8831-E9BF48AF0DCF}"/>
    <cellStyle name="Comma 21 2 2 3 2 2" xfId="8268" xr:uid="{A1274D97-43B4-4802-BCBA-7FE8B226AD9F}"/>
    <cellStyle name="Comma 21 2 2 3 2 2 2" xfId="8269" xr:uid="{0981F785-7F97-41FE-B408-094FC3BD4E57}"/>
    <cellStyle name="Comma 21 2 2 3 2 2 2 2" xfId="8270" xr:uid="{8E718515-6A5C-4B30-BF00-C304EE8E163C}"/>
    <cellStyle name="Comma 21 2 2 3 2 2 2 2 2" xfId="8271" xr:uid="{6D9595C1-40B4-4B70-970A-BFDD7187E64C}"/>
    <cellStyle name="Comma 21 2 2 3 2 2 2 3" xfId="8272" xr:uid="{9CA2E451-B087-4924-86DD-60F9D05D453E}"/>
    <cellStyle name="Comma 21 2 2 3 2 2 3" xfId="8273" xr:uid="{5BE815A6-DEF4-4058-B5AD-90DCE02693EF}"/>
    <cellStyle name="Comma 21 2 2 3 2 2 3 2" xfId="8274" xr:uid="{7248E648-F6A3-47E6-AC88-908CC3370849}"/>
    <cellStyle name="Comma 21 2 2 3 2 2 4" xfId="8275" xr:uid="{91B8B096-8F40-4D8E-A4FC-F83F414F7029}"/>
    <cellStyle name="Comma 21 2 2 3 2 2 5" xfId="8276" xr:uid="{BED753E2-1876-4F91-B140-1344F71394D8}"/>
    <cellStyle name="Comma 21 2 2 3 2 3" xfId="8277" xr:uid="{14CF8071-E548-4322-A88F-06BAE04FCE3E}"/>
    <cellStyle name="Comma 21 2 2 3 2 3 2" xfId="8278" xr:uid="{3BED6ED6-7627-44B2-84FE-2F52C9B77CA5}"/>
    <cellStyle name="Comma 21 2 2 3 2 3 2 2" xfId="8279" xr:uid="{F2DD6F54-8C48-47A2-AA6F-F85DC26AE2A0}"/>
    <cellStyle name="Comma 21 2 2 3 2 3 3" xfId="8280" xr:uid="{7AE16129-8CF4-4C4A-8F50-CEBC7314821C}"/>
    <cellStyle name="Comma 21 2 2 3 2 4" xfId="8281" xr:uid="{7AB7CB6A-C13F-4EB2-B7E7-DAE936D33739}"/>
    <cellStyle name="Comma 21 2 2 3 2 4 2" xfId="8282" xr:uid="{8B9B6B04-10F7-45F0-8478-7EC31338DEAA}"/>
    <cellStyle name="Comma 21 2 2 3 2 5" xfId="8283" xr:uid="{7E6DB1CB-FFBF-4629-A359-5C07A4BB65F1}"/>
    <cellStyle name="Comma 21 2 2 3 2 6" xfId="8284" xr:uid="{0C2CCF59-2DD9-4E24-8F0B-6B086E23CBD6}"/>
    <cellStyle name="Comma 21 2 2 3 3" xfId="8285" xr:uid="{8315A926-CA4E-4610-A496-DEDE3DC4754A}"/>
    <cellStyle name="Comma 21 2 2 3 3 2" xfId="8286" xr:uid="{C4961855-C6D5-4959-8A98-188A53477CC5}"/>
    <cellStyle name="Comma 21 2 2 3 3 2 2" xfId="8287" xr:uid="{FD31B5F0-6EDE-4E30-9B50-F79D4913B4A8}"/>
    <cellStyle name="Comma 21 2 2 3 3 2 2 2" xfId="8288" xr:uid="{9F44D229-3D64-48FD-90D1-B877D01DA9C3}"/>
    <cellStyle name="Comma 21 2 2 3 3 2 3" xfId="8289" xr:uid="{D59732C7-C94A-4CCC-9C36-299E63425904}"/>
    <cellStyle name="Comma 21 2 2 3 3 3" xfId="8290" xr:uid="{3B1A32BC-7A77-4D1B-922A-5AA61B1CBC85}"/>
    <cellStyle name="Comma 21 2 2 3 3 3 2" xfId="8291" xr:uid="{32B60833-01DA-4B30-9B8E-93F6899C79EE}"/>
    <cellStyle name="Comma 21 2 2 3 3 4" xfId="8292" xr:uid="{12294621-6719-441C-9292-4838856F191C}"/>
    <cellStyle name="Comma 21 2 2 3 3 5" xfId="8293" xr:uid="{D4879EA9-14D4-4AF7-A598-C155F1955BDB}"/>
    <cellStyle name="Comma 21 2 2 3 4" xfId="8294" xr:uid="{70FC5F59-7698-4E72-994E-303BCC7FB597}"/>
    <cellStyle name="Comma 21 2 2 3 4 2" xfId="8295" xr:uid="{B3AB378A-1301-4A00-BB16-D888AF8A6E15}"/>
    <cellStyle name="Comma 21 2 2 3 4 2 2" xfId="8296" xr:uid="{F2AC814C-1857-4432-B514-A4EC46124C8B}"/>
    <cellStyle name="Comma 21 2 2 3 4 3" xfId="8297" xr:uid="{5786FF91-4EB3-41D1-89E1-8C0C6EF32902}"/>
    <cellStyle name="Comma 21 2 2 3 4 4" xfId="8298" xr:uid="{2BA74DE0-5CBC-427E-8592-831DBB4EA994}"/>
    <cellStyle name="Comma 21 2 2 3 5" xfId="8299" xr:uid="{01DDCC26-7CBB-4480-A0F7-5AC6D1830B9B}"/>
    <cellStyle name="Comma 21 2 2 3 5 2" xfId="8300" xr:uid="{D6E8B732-A3E9-4658-8666-7A319F7B6DB1}"/>
    <cellStyle name="Comma 21 2 2 3 6" xfId="8301" xr:uid="{1A3F6BC8-DD12-4077-B752-78007D9BC257}"/>
    <cellStyle name="Comma 21 2 2 3 6 2" xfId="8302" xr:uid="{C9A58E33-ED89-41EB-81FE-96B6F64CA3B4}"/>
    <cellStyle name="Comma 21 2 2 3 7" xfId="8303" xr:uid="{5D09AFA4-74E0-4702-A699-982DB8346A78}"/>
    <cellStyle name="Comma 21 2 2 4" xfId="8304" xr:uid="{0ABBC1AE-933C-401F-8714-C38DC19D007A}"/>
    <cellStyle name="Comma 21 2 2 4 2" xfId="8305" xr:uid="{621D5807-51F9-45E1-9B1D-6FD8E519FE83}"/>
    <cellStyle name="Comma 21 2 2 4 2 2" xfId="8306" xr:uid="{1F2606AA-4DB7-4EEC-8109-EDAA7C45AC3E}"/>
    <cellStyle name="Comma 21 2 2 4 2 2 2" xfId="8307" xr:uid="{98810BD2-0CBB-421A-B440-008CB661C98D}"/>
    <cellStyle name="Comma 21 2 2 4 2 2 2 2" xfId="8308" xr:uid="{6E509842-1268-44C3-B8C9-0AC666712F7E}"/>
    <cellStyle name="Comma 21 2 2 4 2 2 3" xfId="8309" xr:uid="{BB017B60-20A6-4697-983B-FE4E065E2ADF}"/>
    <cellStyle name="Comma 21 2 2 4 2 3" xfId="8310" xr:uid="{7A214EC2-0344-473A-8585-5512DFEFA993}"/>
    <cellStyle name="Comma 21 2 2 4 2 3 2" xfId="8311" xr:uid="{10EC9DE6-990A-4AD2-9F56-6B73A79834D2}"/>
    <cellStyle name="Comma 21 2 2 4 2 4" xfId="8312" xr:uid="{63EE1CC3-D0B5-4540-9F39-CB2A8073E90F}"/>
    <cellStyle name="Comma 21 2 2 4 2 5" xfId="8313" xr:uid="{405DC8A4-BE43-4B56-97E6-AE796BEB7481}"/>
    <cellStyle name="Comma 21 2 2 4 3" xfId="8314" xr:uid="{F24D0F72-035F-44B0-8BA3-F19ED8A1B7FD}"/>
    <cellStyle name="Comma 21 2 2 4 3 2" xfId="8315" xr:uid="{BC2E27F7-8D10-405D-B4FC-2C6FF0CA1DA3}"/>
    <cellStyle name="Comma 21 2 2 4 3 2 2" xfId="8316" xr:uid="{A484F04C-9CCC-4B82-972B-3B63CA799C1A}"/>
    <cellStyle name="Comma 21 2 2 4 3 3" xfId="8317" xr:uid="{D8C7D5B8-BAC4-471C-A2C8-0AB21614B626}"/>
    <cellStyle name="Comma 21 2 2 4 4" xfId="8318" xr:uid="{6ACE7EF1-B943-4142-A7CB-51158BE744D7}"/>
    <cellStyle name="Comma 21 2 2 4 4 2" xfId="8319" xr:uid="{1EB76076-E11B-46CD-A9F7-6FE425FC4C28}"/>
    <cellStyle name="Comma 21 2 2 4 5" xfId="8320" xr:uid="{24994866-CF07-4750-8E2D-E45DB09AEEF6}"/>
    <cellStyle name="Comma 21 2 2 4 6" xfId="8321" xr:uid="{81A66B4F-CB40-4288-B427-FD29719BF670}"/>
    <cellStyle name="Comma 21 2 2 5" xfId="8322" xr:uid="{7122BF59-3D1F-4FA1-8D5D-D9A6034BFA27}"/>
    <cellStyle name="Comma 21 2 2 5 2" xfId="8323" xr:uid="{1EDD70CE-6A0D-4C4B-AB36-1379B26DA769}"/>
    <cellStyle name="Comma 21 2 2 5 2 2" xfId="8324" xr:uid="{C13CC122-422A-43DB-8C29-35C3F4D43DD1}"/>
    <cellStyle name="Comma 21 2 2 5 2 2 2" xfId="8325" xr:uid="{530DB24D-B8CA-4FA2-B8FF-6F0DBE1E876C}"/>
    <cellStyle name="Comma 21 2 2 5 2 3" xfId="8326" xr:uid="{151FF814-C979-44D6-9DDA-2FCDC3DC9028}"/>
    <cellStyle name="Comma 21 2 2 5 3" xfId="8327" xr:uid="{03DD2579-C9F9-4E9A-98D6-97C91F0D87B4}"/>
    <cellStyle name="Comma 21 2 2 5 3 2" xfId="8328" xr:uid="{055672C1-8507-44E9-8F9C-51293A27D7CB}"/>
    <cellStyle name="Comma 21 2 2 5 4" xfId="8329" xr:uid="{FFA654CA-5001-4EB9-B3CF-581E5DD8B276}"/>
    <cellStyle name="Comma 21 2 2 5 5" xfId="8330" xr:uid="{1F181B7A-DA40-4223-82D5-B15525766CF5}"/>
    <cellStyle name="Comma 21 2 2 6" xfId="8331" xr:uid="{D6A5499E-8F34-4650-BEF2-8EDE5AD12E33}"/>
    <cellStyle name="Comma 21 2 2 6 2" xfId="8332" xr:uid="{CCB8B800-1EB9-404C-9C0D-3B3931A1040A}"/>
    <cellStyle name="Comma 21 2 2 6 2 2" xfId="8333" xr:uid="{9675E914-1910-4CA0-A6D9-9E9F8040F375}"/>
    <cellStyle name="Comma 21 2 2 6 2 2 2" xfId="8334" xr:uid="{F7DBCDD0-AD27-48F5-8110-9E563F63A24B}"/>
    <cellStyle name="Comma 21 2 2 6 2 3" xfId="8335" xr:uid="{4E38FDC4-10DF-425E-B490-E338FB8E444B}"/>
    <cellStyle name="Comma 21 2 2 6 3" xfId="8336" xr:uid="{264F017F-39B1-4B2C-B078-3CCC4A3F083E}"/>
    <cellStyle name="Comma 21 2 2 6 3 2" xfId="8337" xr:uid="{03E59DFD-1C72-4603-9BF2-719E0C8E0C92}"/>
    <cellStyle name="Comma 21 2 2 6 4" xfId="8338" xr:uid="{54D2CA89-307A-4D48-8F5C-183353B54638}"/>
    <cellStyle name="Comma 21 2 2 6 5" xfId="8339" xr:uid="{6977606D-3A6C-45D6-B86F-0E4480B5358D}"/>
    <cellStyle name="Comma 21 2 2 7" xfId="8340" xr:uid="{67884B70-07C7-4692-B57E-58B33DCB11CD}"/>
    <cellStyle name="Comma 21 2 2 7 2" xfId="8341" xr:uid="{1C03C66B-B36F-4856-ABB4-FC076C91ECDA}"/>
    <cellStyle name="Comma 21 2 2 7 2 2" xfId="8342" xr:uid="{0A69DBE4-42B5-4257-A336-456354066720}"/>
    <cellStyle name="Comma 21 2 2 7 3" xfId="8343" xr:uid="{C09E8533-085D-427F-BE5D-117AC37E689F}"/>
    <cellStyle name="Comma 21 2 2 7 4" xfId="8344" xr:uid="{BEC4C729-4E02-4C87-AF8F-477AE67EB1E8}"/>
    <cellStyle name="Comma 21 2 2 8" xfId="8345" xr:uid="{32D2813D-D9B2-461D-93A7-4EA9FE2C80D8}"/>
    <cellStyle name="Comma 21 2 2 8 2" xfId="8346" xr:uid="{59263480-3572-4EEE-B0DF-9B6F05A34466}"/>
    <cellStyle name="Comma 21 2 2 9" xfId="8347" xr:uid="{DFF8BC00-89F3-40A7-B3A0-AE121101A13F}"/>
    <cellStyle name="Comma 21 2 2 9 2" xfId="8348" xr:uid="{D1727EA2-BE67-4E01-AD93-FB847F10245F}"/>
    <cellStyle name="Comma 21 2 3" xfId="8349" xr:uid="{FC439E6B-7D10-4528-85C7-0FA3FBBE82DB}"/>
    <cellStyle name="Comma 21 2 3 2" xfId="8350" xr:uid="{943AAE77-BED7-4F90-BAD7-BF681AC5D7BB}"/>
    <cellStyle name="Comma 21 2 3 2 2" xfId="8351" xr:uid="{DE98BF32-1075-4965-ACBE-B6F1B6C358A7}"/>
    <cellStyle name="Comma 21 2 3 2 2 2" xfId="8352" xr:uid="{1AE1AB85-0FDC-48B6-8C7F-D823B86C8764}"/>
    <cellStyle name="Comma 21 2 3 2 2 2 2" xfId="8353" xr:uid="{5443FF65-B8A1-4322-89C7-276AF0001F69}"/>
    <cellStyle name="Comma 21 2 3 2 2 2 2 2" xfId="8354" xr:uid="{AE1B9D23-B42D-4139-96B0-79E93E40C950}"/>
    <cellStyle name="Comma 21 2 3 2 2 2 3" xfId="8355" xr:uid="{9A7B946C-C96E-4B03-89E5-6A088316021A}"/>
    <cellStyle name="Comma 21 2 3 2 2 3" xfId="8356" xr:uid="{B7B159F0-ACF0-44FA-BB6A-899613615259}"/>
    <cellStyle name="Comma 21 2 3 2 2 3 2" xfId="8357" xr:uid="{134B912A-1057-412C-8492-FC8A022A24F3}"/>
    <cellStyle name="Comma 21 2 3 2 2 4" xfId="8358" xr:uid="{EF08746F-E49F-486A-A68D-734B0CBCB368}"/>
    <cellStyle name="Comma 21 2 3 2 2 5" xfId="8359" xr:uid="{D2131AAB-DB3C-4C77-9836-95888C2F9867}"/>
    <cellStyle name="Comma 21 2 3 2 3" xfId="8360" xr:uid="{D3C27FBB-5E5B-4F0B-B75E-A19271E61295}"/>
    <cellStyle name="Comma 21 2 3 2 3 2" xfId="8361" xr:uid="{6F3AC8D2-0F01-4543-B62B-FA664B052A46}"/>
    <cellStyle name="Comma 21 2 3 2 3 2 2" xfId="8362" xr:uid="{AA2D2AA0-E6BF-481B-82DE-3CAC800A87D4}"/>
    <cellStyle name="Comma 21 2 3 2 3 3" xfId="8363" xr:uid="{786A188F-0225-4707-A662-E77C1D0B4219}"/>
    <cellStyle name="Comma 21 2 3 2 4" xfId="8364" xr:uid="{CFAB3FE7-C460-4777-998E-B6535B01EB86}"/>
    <cellStyle name="Comma 21 2 3 2 4 2" xfId="8365" xr:uid="{C687DD14-FC9F-4371-A36D-883B388C8835}"/>
    <cellStyle name="Comma 21 2 3 2 5" xfId="8366" xr:uid="{4F0A3DCF-4291-4AAA-B163-DF5115EC91D4}"/>
    <cellStyle name="Comma 21 2 3 2 6" xfId="8367" xr:uid="{CD7EEFD7-ED65-4CCB-9550-DA61F7028855}"/>
    <cellStyle name="Comma 21 2 3 3" xfId="8368" xr:uid="{30C915CE-311E-4451-ABFD-0721D7ADD2F0}"/>
    <cellStyle name="Comma 21 2 3 3 2" xfId="8369" xr:uid="{3375DFBE-CDBC-4760-8CD4-31E4CE6BB546}"/>
    <cellStyle name="Comma 21 2 3 3 2 2" xfId="8370" xr:uid="{CD275B5E-122F-4AD5-9F9B-60723FBBC0BD}"/>
    <cellStyle name="Comma 21 2 3 3 2 2 2" xfId="8371" xr:uid="{C5E898D8-C83C-44D0-8BB1-79FE6DC845E7}"/>
    <cellStyle name="Comma 21 2 3 3 2 3" xfId="8372" xr:uid="{034B39CC-A0A8-4385-B673-A88A6C864E70}"/>
    <cellStyle name="Comma 21 2 3 3 3" xfId="8373" xr:uid="{22F64D5B-204E-4BFB-8158-D4EC404775CC}"/>
    <cellStyle name="Comma 21 2 3 3 3 2" xfId="8374" xr:uid="{40AD2E22-D38E-4AE6-85CF-2C543310C64A}"/>
    <cellStyle name="Comma 21 2 3 3 4" xfId="8375" xr:uid="{F675FAFD-9BC6-448C-AA23-D8B4DF10BA3F}"/>
    <cellStyle name="Comma 21 2 3 3 5" xfId="8376" xr:uid="{49217C86-B89B-4413-B3A6-0E6EF873B03A}"/>
    <cellStyle name="Comma 21 2 3 4" xfId="8377" xr:uid="{B0D92E74-5D13-4611-9FB3-CA9B28BC9A62}"/>
    <cellStyle name="Comma 21 2 3 4 2" xfId="8378" xr:uid="{00C80E52-8242-4C33-994A-1578E7846EAB}"/>
    <cellStyle name="Comma 21 2 3 4 2 2" xfId="8379" xr:uid="{FBFBCB80-CD26-4720-93F8-E05492FAB1D0}"/>
    <cellStyle name="Comma 21 2 3 4 3" xfId="8380" xr:uid="{37FC9678-B60E-4172-A568-DD071FFAE130}"/>
    <cellStyle name="Comma 21 2 3 4 4" xfId="8381" xr:uid="{FB291FA2-34EC-4E69-B64F-D10695BE34EF}"/>
    <cellStyle name="Comma 21 2 3 5" xfId="8382" xr:uid="{45FA028A-FE19-4529-B3AD-32AC40794BB4}"/>
    <cellStyle name="Comma 21 2 3 5 2" xfId="8383" xr:uid="{6E53922A-A88E-4957-9A92-69E2C31EC355}"/>
    <cellStyle name="Comma 21 2 3 6" xfId="8384" xr:uid="{2855E10A-F30A-49BF-869A-4742367EC5E0}"/>
    <cellStyle name="Comma 21 2 3 6 2" xfId="8385" xr:uid="{E91C5AFF-114D-4DC7-B0EF-6897F1D5A344}"/>
    <cellStyle name="Comma 21 2 3 7" xfId="8386" xr:uid="{435FD338-1328-4899-B0BE-39F513AC9867}"/>
    <cellStyle name="Comma 21 2 4" xfId="8387" xr:uid="{0A75DDC0-7249-4BB6-B52C-20132776D926}"/>
    <cellStyle name="Comma 21 2 4 2" xfId="8388" xr:uid="{B8096939-4E12-4101-B28D-33D71CC46D43}"/>
    <cellStyle name="Comma 21 2 4 2 2" xfId="8389" xr:uid="{E5968C3A-E3CB-4529-BDE8-D3A3FCB96E43}"/>
    <cellStyle name="Comma 21 2 4 2 2 2" xfId="8390" xr:uid="{998F18A1-96AC-4529-A07B-E7B76382B4BD}"/>
    <cellStyle name="Comma 21 2 4 2 2 2 2" xfId="8391" xr:uid="{3DBE0D16-F1E7-41DC-B53F-0357958705C9}"/>
    <cellStyle name="Comma 21 2 4 2 2 2 2 2" xfId="8392" xr:uid="{531C2FE1-75CF-4D0D-8301-F1A5B947CAE5}"/>
    <cellStyle name="Comma 21 2 4 2 2 2 3" xfId="8393" xr:uid="{D7136148-35A4-4CA7-8E02-B940708FF8DE}"/>
    <cellStyle name="Comma 21 2 4 2 2 3" xfId="8394" xr:uid="{32821A96-5FE1-4C16-BBA0-C43BE2CBF1E1}"/>
    <cellStyle name="Comma 21 2 4 2 2 3 2" xfId="8395" xr:uid="{676080CE-DCBD-45F5-8B3D-12DE55F78A49}"/>
    <cellStyle name="Comma 21 2 4 2 2 4" xfId="8396" xr:uid="{A63B0BF6-B03F-4E95-AD14-78D024ADA7B3}"/>
    <cellStyle name="Comma 21 2 4 2 2 5" xfId="8397" xr:uid="{EE378B25-7F04-4401-9D6C-429807692B79}"/>
    <cellStyle name="Comma 21 2 4 2 3" xfId="8398" xr:uid="{2B96FCAE-DB04-4914-AB03-34045CDACFC4}"/>
    <cellStyle name="Comma 21 2 4 2 3 2" xfId="8399" xr:uid="{3BCADAF3-242B-48F3-8883-0B86212C7B54}"/>
    <cellStyle name="Comma 21 2 4 2 3 2 2" xfId="8400" xr:uid="{C75D403D-6CA4-4BB8-8A19-17625D74B135}"/>
    <cellStyle name="Comma 21 2 4 2 3 3" xfId="8401" xr:uid="{147B2CC2-7593-4AAE-A0A4-5FCD5E4937C0}"/>
    <cellStyle name="Comma 21 2 4 2 4" xfId="8402" xr:uid="{E9381CBA-2D1D-484D-8E95-389026F44C57}"/>
    <cellStyle name="Comma 21 2 4 2 4 2" xfId="8403" xr:uid="{549A671D-3152-4468-A921-69BECACA32C6}"/>
    <cellStyle name="Comma 21 2 4 2 5" xfId="8404" xr:uid="{C4355151-3E2E-4853-81AA-C1B1E66E6616}"/>
    <cellStyle name="Comma 21 2 4 2 6" xfId="8405" xr:uid="{48B81060-F99F-42C2-980D-E1F80C053BF0}"/>
    <cellStyle name="Comma 21 2 4 3" xfId="8406" xr:uid="{AB6769DC-F481-43E7-A10B-D4E738CE94CB}"/>
    <cellStyle name="Comma 21 2 4 3 2" xfId="8407" xr:uid="{F0601BAA-E09D-4B06-81B7-F972D225A3DB}"/>
    <cellStyle name="Comma 21 2 4 3 2 2" xfId="8408" xr:uid="{1D2CABF5-73A7-4CA7-A7FF-8BDF0270819A}"/>
    <cellStyle name="Comma 21 2 4 3 2 2 2" xfId="8409" xr:uid="{E016A66F-23E1-448E-9E1B-D40853178003}"/>
    <cellStyle name="Comma 21 2 4 3 2 3" xfId="8410" xr:uid="{352FF854-4764-4C10-A7D3-738D04B0C8DD}"/>
    <cellStyle name="Comma 21 2 4 3 3" xfId="8411" xr:uid="{52426E4D-21EE-4C9D-A08A-A1AECB5B077F}"/>
    <cellStyle name="Comma 21 2 4 3 3 2" xfId="8412" xr:uid="{46A70A96-3B1E-4567-A821-C21218F607F1}"/>
    <cellStyle name="Comma 21 2 4 3 4" xfId="8413" xr:uid="{1B0D78B7-65F4-4E32-9852-D4D50B93218B}"/>
    <cellStyle name="Comma 21 2 4 3 5" xfId="8414" xr:uid="{C38D81C8-2515-498A-9C1D-A146910CCB17}"/>
    <cellStyle name="Comma 21 2 4 4" xfId="8415" xr:uid="{251C9C59-328E-4781-8B86-D042B48B9EE4}"/>
    <cellStyle name="Comma 21 2 4 4 2" xfId="8416" xr:uid="{0E38840F-609A-4EB1-9389-6BFCA814F647}"/>
    <cellStyle name="Comma 21 2 4 4 2 2" xfId="8417" xr:uid="{E04F4167-0632-410A-8619-B04C61CBA66E}"/>
    <cellStyle name="Comma 21 2 4 4 3" xfId="8418" xr:uid="{9F5DA046-76E5-4D76-A814-4A127EA38D04}"/>
    <cellStyle name="Comma 21 2 4 4 4" xfId="8419" xr:uid="{5B911B9E-69AC-43F7-AA8D-DCABD41C1178}"/>
    <cellStyle name="Comma 21 2 4 5" xfId="8420" xr:uid="{E1B40678-53D7-4AE9-B97F-C277CEA203D7}"/>
    <cellStyle name="Comma 21 2 4 5 2" xfId="8421" xr:uid="{603BF87D-0BB8-4725-A36C-8510E46ABB61}"/>
    <cellStyle name="Comma 21 2 4 6" xfId="8422" xr:uid="{2A0868DF-BD38-4C72-94BD-77602057514E}"/>
    <cellStyle name="Comma 21 2 4 6 2" xfId="8423" xr:uid="{A136257B-9805-4980-AE6F-31FB324093B1}"/>
    <cellStyle name="Comma 21 2 4 7" xfId="8424" xr:uid="{5F88D3D8-E56D-42AE-8C02-7A02F0727976}"/>
    <cellStyle name="Comma 21 2 5" xfId="8425" xr:uid="{67FBD370-86BC-4DCB-9693-904CE43CC72B}"/>
    <cellStyle name="Comma 21 2 5 2" xfId="8426" xr:uid="{845591D9-C47D-4BC9-A7CB-7FC34BB90864}"/>
    <cellStyle name="Comma 21 2 5 2 2" xfId="8427" xr:uid="{5E09C7CF-F53D-46A4-80C0-4223E4B56171}"/>
    <cellStyle name="Comma 21 2 5 2 2 2" xfId="8428" xr:uid="{F5501B6F-9028-4CE2-A62F-7E1C8E5AA1B1}"/>
    <cellStyle name="Comma 21 2 5 2 2 2 2" xfId="8429" xr:uid="{5FB821EF-5B7A-453F-8848-2E5FE4805F4F}"/>
    <cellStyle name="Comma 21 2 5 2 2 3" xfId="8430" xr:uid="{1D88D815-5E11-42D8-8FAC-2143F0CDD309}"/>
    <cellStyle name="Comma 21 2 5 2 3" xfId="8431" xr:uid="{2C41ED31-3263-4AA4-BF2E-EFFAA21BB186}"/>
    <cellStyle name="Comma 21 2 5 2 3 2" xfId="8432" xr:uid="{C2A613CF-063F-4E18-BE56-C0126BA01233}"/>
    <cellStyle name="Comma 21 2 5 2 4" xfId="8433" xr:uid="{3ED93735-91D3-4197-BECF-B6EA36B78577}"/>
    <cellStyle name="Comma 21 2 5 2 5" xfId="8434" xr:uid="{B0CB7E93-F1F1-4703-A8D3-B14D221A8875}"/>
    <cellStyle name="Comma 21 2 5 3" xfId="8435" xr:uid="{675818D3-3EB5-4EDE-AD7E-4AD50262F8F7}"/>
    <cellStyle name="Comma 21 2 5 3 2" xfId="8436" xr:uid="{D6101C85-76FE-47FE-A41A-6AE1E3BD3F7D}"/>
    <cellStyle name="Comma 21 2 5 3 2 2" xfId="8437" xr:uid="{0A15E6FB-79BA-4B9C-9D2A-F1B3940FFCE6}"/>
    <cellStyle name="Comma 21 2 5 3 3" xfId="8438" xr:uid="{53DD9E37-FE47-483E-BB06-595A1BB40EC3}"/>
    <cellStyle name="Comma 21 2 5 4" xfId="8439" xr:uid="{2079B27E-106A-4289-A792-3BCA9412D24B}"/>
    <cellStyle name="Comma 21 2 5 4 2" xfId="8440" xr:uid="{D58BAD50-32FD-4492-9558-323B09855C3B}"/>
    <cellStyle name="Comma 21 2 5 5" xfId="8441" xr:uid="{9E307ABF-D47C-4CC9-BEC9-2114BACC05FB}"/>
    <cellStyle name="Comma 21 2 5 6" xfId="8442" xr:uid="{0D6CA6F5-7549-4A5B-A9B6-F227EDA8EB29}"/>
    <cellStyle name="Comma 21 2 6" xfId="8443" xr:uid="{7542594B-BAD8-4E6B-B591-D0AD1BC16BBD}"/>
    <cellStyle name="Comma 21 2 6 2" xfId="8444" xr:uid="{A250704B-47CB-4CD8-AEF6-089FBC8C2082}"/>
    <cellStyle name="Comma 21 2 6 2 2" xfId="8445" xr:uid="{C19AD73D-0346-4A21-BD70-9E87CA421782}"/>
    <cellStyle name="Comma 21 2 6 2 2 2" xfId="8446" xr:uid="{F6D18345-B8A5-47BA-96ED-7D17DD62979E}"/>
    <cellStyle name="Comma 21 2 6 2 3" xfId="8447" xr:uid="{6870815A-8BBB-46A0-8B6F-150D7EABD76C}"/>
    <cellStyle name="Comma 21 2 6 3" xfId="8448" xr:uid="{FC7B5A4B-0EFC-4FB6-97CB-F7714AD99966}"/>
    <cellStyle name="Comma 21 2 6 3 2" xfId="8449" xr:uid="{FBB1E339-F086-4708-9828-CBC8C7ACEE10}"/>
    <cellStyle name="Comma 21 2 6 4" xfId="8450" xr:uid="{8F087E59-7B91-4EB9-B47F-A09E7D63BDD6}"/>
    <cellStyle name="Comma 21 2 6 5" xfId="8451" xr:uid="{E7B4EAE2-6245-4779-9156-450D903029C9}"/>
    <cellStyle name="Comma 21 2 7" xfId="8452" xr:uid="{1A1D3564-503C-4B13-AC39-5DD483BE54BB}"/>
    <cellStyle name="Comma 21 2 7 2" xfId="8453" xr:uid="{80728B73-12B3-4AF9-8E95-A1760D7BF06E}"/>
    <cellStyle name="Comma 21 2 7 2 2" xfId="8454" xr:uid="{E8C27664-3B76-434A-AE00-F605BADA4350}"/>
    <cellStyle name="Comma 21 2 7 2 2 2" xfId="8455" xr:uid="{9655BA6B-FC84-4F7A-B10D-ADD7AE0F45EE}"/>
    <cellStyle name="Comma 21 2 7 2 3" xfId="8456" xr:uid="{AB3F1E4D-00A5-4408-9A3B-D6BAFFBEC7C8}"/>
    <cellStyle name="Comma 21 2 7 3" xfId="8457" xr:uid="{3347C943-C655-4012-A51E-BF562971EADE}"/>
    <cellStyle name="Comma 21 2 7 3 2" xfId="8458" xr:uid="{7EBAD368-A890-4177-83C0-30AE066EB8C1}"/>
    <cellStyle name="Comma 21 2 7 4" xfId="8459" xr:uid="{58A56050-344E-479C-8D7B-BF933579B72E}"/>
    <cellStyle name="Comma 21 2 7 5" xfId="8460" xr:uid="{F58F9D31-E2A7-4BB2-995A-2519409C6429}"/>
    <cellStyle name="Comma 21 2 8" xfId="8461" xr:uid="{0C556C3C-4B0C-48D1-8063-BA08C6AC8DEC}"/>
    <cellStyle name="Comma 21 2 8 2" xfId="8462" xr:uid="{D979113F-90BF-4A3E-A05A-C4240D8E1EFE}"/>
    <cellStyle name="Comma 21 2 8 2 2" xfId="8463" xr:uid="{061EE285-8DBB-49A0-927A-C6DC78B68230}"/>
    <cellStyle name="Comma 21 2 8 3" xfId="8464" xr:uid="{E4AB68D5-D13B-465B-8576-F387700C8D94}"/>
    <cellStyle name="Comma 21 2 8 4" xfId="8465" xr:uid="{DD830BE8-C1C8-45E8-8684-73B816613B1A}"/>
    <cellStyle name="Comma 21 2 9" xfId="8466" xr:uid="{076244B3-A309-42A5-996C-02C26ABA2E12}"/>
    <cellStyle name="Comma 21 2 9 2" xfId="8467" xr:uid="{9DBEF32B-324B-4417-9C54-F491019934DB}"/>
    <cellStyle name="Comma 21 3" xfId="8468" xr:uid="{F2F18F94-B8B0-4118-8767-8C4777843A31}"/>
    <cellStyle name="Comma 21 3 10" xfId="8469" xr:uid="{00F760B9-BFB4-421C-A909-833C8155B49E}"/>
    <cellStyle name="Comma 21 3 2" xfId="8470" xr:uid="{B577A92D-CB0A-438C-8424-E104B22371C8}"/>
    <cellStyle name="Comma 21 3 2 2" xfId="8471" xr:uid="{B7E4BF75-1347-4550-AD58-432C5D6BA574}"/>
    <cellStyle name="Comma 21 3 2 2 2" xfId="8472" xr:uid="{4E1D8436-13E3-44D6-B9C3-41FF4AB7BE4D}"/>
    <cellStyle name="Comma 21 3 2 2 2 2" xfId="8473" xr:uid="{C1811FC3-47F2-428A-B8E5-F5C938D7F295}"/>
    <cellStyle name="Comma 21 3 2 2 2 2 2" xfId="8474" xr:uid="{EBB4F360-0A29-4938-BE34-76A87AD6D447}"/>
    <cellStyle name="Comma 21 3 2 2 2 2 2 2" xfId="8475" xr:uid="{F0B21563-4184-4A18-8A97-2416350A02A8}"/>
    <cellStyle name="Comma 21 3 2 2 2 2 3" xfId="8476" xr:uid="{2C4F2BFD-70A2-4980-8D78-702BE432D490}"/>
    <cellStyle name="Comma 21 3 2 2 2 3" xfId="8477" xr:uid="{55B93ABE-0481-4EE7-B0A5-C8CD1F4615C4}"/>
    <cellStyle name="Comma 21 3 2 2 2 3 2" xfId="8478" xr:uid="{A60F30FF-F10F-40CC-B0A6-62BAEDBDA84D}"/>
    <cellStyle name="Comma 21 3 2 2 2 4" xfId="8479" xr:uid="{8A41860D-DED7-43E7-AE77-C5EC9ADFA75D}"/>
    <cellStyle name="Comma 21 3 2 2 2 5" xfId="8480" xr:uid="{4BF2F0FE-0CCD-4C8B-B292-945EA9488903}"/>
    <cellStyle name="Comma 21 3 2 2 3" xfId="8481" xr:uid="{832E9F5E-9D45-4394-9511-8F2E8079E27C}"/>
    <cellStyle name="Comma 21 3 2 2 3 2" xfId="8482" xr:uid="{5B536822-E7B2-4936-B6A2-0DA6FCDF050B}"/>
    <cellStyle name="Comma 21 3 2 2 3 2 2" xfId="8483" xr:uid="{FA0846B1-63A8-443C-A268-9CB7B5FDE838}"/>
    <cellStyle name="Comma 21 3 2 2 3 3" xfId="8484" xr:uid="{C69D2234-0A45-40A5-98C2-38FFF14FED44}"/>
    <cellStyle name="Comma 21 3 2 2 4" xfId="8485" xr:uid="{717248A8-C975-4E5D-B27E-9C48B62358A1}"/>
    <cellStyle name="Comma 21 3 2 2 4 2" xfId="8486" xr:uid="{B865857A-FCA2-4091-BEDB-FB29C421D50B}"/>
    <cellStyle name="Comma 21 3 2 2 5" xfId="8487" xr:uid="{E2CEBE1F-8E23-419D-8D18-FF23F40E138D}"/>
    <cellStyle name="Comma 21 3 2 2 6" xfId="8488" xr:uid="{EBEB4488-CCF3-4F22-84BC-9FA31F63A164}"/>
    <cellStyle name="Comma 21 3 2 3" xfId="8489" xr:uid="{F1138E7F-05CB-4BF0-BEC7-987F230CC157}"/>
    <cellStyle name="Comma 21 3 2 3 2" xfId="8490" xr:uid="{BDEF5E02-7DB1-4521-81C4-2531F62AE692}"/>
    <cellStyle name="Comma 21 3 2 3 2 2" xfId="8491" xr:uid="{8898ECDF-4BFC-42CC-B450-A1157FA5CAC2}"/>
    <cellStyle name="Comma 21 3 2 3 2 2 2" xfId="8492" xr:uid="{FB73A6E3-995B-4832-8166-CAD6FEF91DED}"/>
    <cellStyle name="Comma 21 3 2 3 2 3" xfId="8493" xr:uid="{5A509CC9-0094-42F6-BB41-284B1632F90B}"/>
    <cellStyle name="Comma 21 3 2 3 3" xfId="8494" xr:uid="{8C857FBD-3EEA-4577-85D9-ED059BBCEE0A}"/>
    <cellStyle name="Comma 21 3 2 3 3 2" xfId="8495" xr:uid="{E95A96C8-3333-4FB4-8B72-89DC2DDD2B8C}"/>
    <cellStyle name="Comma 21 3 2 3 4" xfId="8496" xr:uid="{AF3FAD36-2762-4F83-827D-3660115FE729}"/>
    <cellStyle name="Comma 21 3 2 3 5" xfId="8497" xr:uid="{A30CE09B-8F73-4CF1-A8E3-10B0E2A41533}"/>
    <cellStyle name="Comma 21 3 2 4" xfId="8498" xr:uid="{2397BE45-C7C3-4AC7-8C2B-33EE9A69108E}"/>
    <cellStyle name="Comma 21 3 2 4 2" xfId="8499" xr:uid="{5EA18624-4A27-4F3E-BF45-39D67495EACB}"/>
    <cellStyle name="Comma 21 3 2 4 2 2" xfId="8500" xr:uid="{47B29833-6FCD-4677-ACDF-2F42657ED47C}"/>
    <cellStyle name="Comma 21 3 2 4 3" xfId="8501" xr:uid="{D8A32E47-5D21-4521-AAC9-FC331D4B60EB}"/>
    <cellStyle name="Comma 21 3 2 4 4" xfId="8502" xr:uid="{6DF7F4F4-5FD4-4EAA-AD84-73EFC7CA4A0D}"/>
    <cellStyle name="Comma 21 3 2 5" xfId="8503" xr:uid="{3FFB8012-E41B-43ED-867F-A42F2D101FF3}"/>
    <cellStyle name="Comma 21 3 2 5 2" xfId="8504" xr:uid="{3C0A743B-9B6A-46EB-A3F7-755F6E175D76}"/>
    <cellStyle name="Comma 21 3 2 6" xfId="8505" xr:uid="{0F7C72B5-6D79-44BD-966E-6C5F9ADB1711}"/>
    <cellStyle name="Comma 21 3 2 6 2" xfId="8506" xr:uid="{52BA9731-9245-4992-8961-4941BB68ABF0}"/>
    <cellStyle name="Comma 21 3 2 7" xfId="8507" xr:uid="{78F6E6C1-6331-4AF0-AD3C-BED6E702A0DE}"/>
    <cellStyle name="Comma 21 3 3" xfId="8508" xr:uid="{DEBC3374-8060-41EA-81B6-B11229F39A3B}"/>
    <cellStyle name="Comma 21 3 3 2" xfId="8509" xr:uid="{DF01FF09-CF46-49C3-A450-4663331FAE9A}"/>
    <cellStyle name="Comma 21 3 3 2 2" xfId="8510" xr:uid="{21F6D1BF-2B4A-409C-9E97-92F4CCF37A90}"/>
    <cellStyle name="Comma 21 3 3 2 2 2" xfId="8511" xr:uid="{FABB099F-6CC6-47EF-A481-F6017BC425E2}"/>
    <cellStyle name="Comma 21 3 3 2 2 2 2" xfId="8512" xr:uid="{78E1E09F-A966-4190-BE25-706E209320D9}"/>
    <cellStyle name="Comma 21 3 3 2 2 2 2 2" xfId="8513" xr:uid="{0CDB5253-B81C-4231-8DCD-B47C94D0CF70}"/>
    <cellStyle name="Comma 21 3 3 2 2 2 3" xfId="8514" xr:uid="{F08EFDB4-4BDF-4996-AE6F-6FD200A40770}"/>
    <cellStyle name="Comma 21 3 3 2 2 3" xfId="8515" xr:uid="{ADE57E81-1EFB-4AE1-9741-CE0B91D57371}"/>
    <cellStyle name="Comma 21 3 3 2 2 3 2" xfId="8516" xr:uid="{18A75822-B062-48B9-A79F-FC2BC03C38FB}"/>
    <cellStyle name="Comma 21 3 3 2 2 4" xfId="8517" xr:uid="{A0DF23DD-32A0-44FB-89FE-34F3C61A5E9D}"/>
    <cellStyle name="Comma 21 3 3 2 2 5" xfId="8518" xr:uid="{F51B8217-90CC-4A3F-8717-749FCC08B188}"/>
    <cellStyle name="Comma 21 3 3 2 3" xfId="8519" xr:uid="{279A28B9-4ED0-4A6F-8D64-0F4EAB737879}"/>
    <cellStyle name="Comma 21 3 3 2 3 2" xfId="8520" xr:uid="{95EAF9D0-F7DE-47CC-8151-C36AB41973EA}"/>
    <cellStyle name="Comma 21 3 3 2 3 2 2" xfId="8521" xr:uid="{1CDAB4FD-1CE9-4279-B0EE-7018CCB696BA}"/>
    <cellStyle name="Comma 21 3 3 2 3 3" xfId="8522" xr:uid="{6EDF8656-EBC1-418B-B683-306F5B9DC3CA}"/>
    <cellStyle name="Comma 21 3 3 2 4" xfId="8523" xr:uid="{E665619E-35AB-445D-BC23-CCB36C0913FA}"/>
    <cellStyle name="Comma 21 3 3 2 4 2" xfId="8524" xr:uid="{7755FD71-C771-4C5F-909B-60E13FA4AD2E}"/>
    <cellStyle name="Comma 21 3 3 2 5" xfId="8525" xr:uid="{C6293667-B9A2-4F08-B730-25962AA934F4}"/>
    <cellStyle name="Comma 21 3 3 2 6" xfId="8526" xr:uid="{9CCE8147-1AC0-4C91-8995-1AB266427ED0}"/>
    <cellStyle name="Comma 21 3 3 3" xfId="8527" xr:uid="{66B2B4FF-700B-4763-8A85-7AE53AAC8728}"/>
    <cellStyle name="Comma 21 3 3 3 2" xfId="8528" xr:uid="{49692735-EBE1-4850-9C9E-930CCDE6B875}"/>
    <cellStyle name="Comma 21 3 3 3 2 2" xfId="8529" xr:uid="{97DB4AC7-DECB-43EF-A5E4-F68BB303EAD7}"/>
    <cellStyle name="Comma 21 3 3 3 2 2 2" xfId="8530" xr:uid="{33398F50-60C2-4F7D-BB3A-F85867277106}"/>
    <cellStyle name="Comma 21 3 3 3 2 3" xfId="8531" xr:uid="{13AB700B-658C-43E7-A788-DF348ED87B28}"/>
    <cellStyle name="Comma 21 3 3 3 3" xfId="8532" xr:uid="{3CF7D880-9FFA-4505-A8FB-7BFDBD9A97C3}"/>
    <cellStyle name="Comma 21 3 3 3 3 2" xfId="8533" xr:uid="{C15FEB21-7F77-48DE-8B86-793F8A56B390}"/>
    <cellStyle name="Comma 21 3 3 3 4" xfId="8534" xr:uid="{51921F8F-743D-4BF0-B798-688CE7283D39}"/>
    <cellStyle name="Comma 21 3 3 3 5" xfId="8535" xr:uid="{3C6B9D20-4B33-4FC6-8254-015EF9D20B43}"/>
    <cellStyle name="Comma 21 3 3 4" xfId="8536" xr:uid="{189CD777-2479-4574-82C1-61ADA7689919}"/>
    <cellStyle name="Comma 21 3 3 4 2" xfId="8537" xr:uid="{D4611521-45B6-4CB4-909A-E810386996CF}"/>
    <cellStyle name="Comma 21 3 3 4 2 2" xfId="8538" xr:uid="{BA453CD9-8A9D-4E14-9FFE-1F7664CB4338}"/>
    <cellStyle name="Comma 21 3 3 4 3" xfId="8539" xr:uid="{1AD45055-F36E-488C-A921-5CA1842AED15}"/>
    <cellStyle name="Comma 21 3 3 4 4" xfId="8540" xr:uid="{352E211B-0B96-430C-B31C-D0A12A0A4FDB}"/>
    <cellStyle name="Comma 21 3 3 5" xfId="8541" xr:uid="{44339E42-368C-4734-9586-80F2C86413B5}"/>
    <cellStyle name="Comma 21 3 3 5 2" xfId="8542" xr:uid="{A0C17873-8F11-4DCB-9C1E-BF7A374087F8}"/>
    <cellStyle name="Comma 21 3 3 6" xfId="8543" xr:uid="{7E7D63AC-C8EF-4F92-B699-ABBE0273C9E0}"/>
    <cellStyle name="Comma 21 3 3 6 2" xfId="8544" xr:uid="{EFB32102-7385-435B-9E4F-7EB52F372EF0}"/>
    <cellStyle name="Comma 21 3 3 7" xfId="8545" xr:uid="{A1018AD5-3772-4294-9E76-5C670EBE62A1}"/>
    <cellStyle name="Comma 21 3 4" xfId="8546" xr:uid="{1A86DB82-8CC3-4E5E-A865-AF2CF11BB54B}"/>
    <cellStyle name="Comma 21 3 4 2" xfId="8547" xr:uid="{5AA2141E-A847-4A96-BB46-3BA42C63F6E0}"/>
    <cellStyle name="Comma 21 3 4 2 2" xfId="8548" xr:uid="{958321F5-0E91-446C-B8D5-3D3CD4FAEE4E}"/>
    <cellStyle name="Comma 21 3 4 2 2 2" xfId="8549" xr:uid="{192C0C3B-D74C-44DD-9989-3F45150EB729}"/>
    <cellStyle name="Comma 21 3 4 2 2 2 2" xfId="8550" xr:uid="{1B7B6EEA-7B66-42C8-9659-54B63B4D9D66}"/>
    <cellStyle name="Comma 21 3 4 2 2 3" xfId="8551" xr:uid="{28A7198A-5566-44AD-9492-2FD1889DDDBC}"/>
    <cellStyle name="Comma 21 3 4 2 3" xfId="8552" xr:uid="{80C80BBB-EC0E-4DF4-BBF0-CDE892320570}"/>
    <cellStyle name="Comma 21 3 4 2 3 2" xfId="8553" xr:uid="{CC2B44BE-22B8-4F79-AC20-D963925C51E1}"/>
    <cellStyle name="Comma 21 3 4 2 4" xfId="8554" xr:uid="{D9E4BC27-C4FA-47C0-B174-6C8DB9E2D906}"/>
    <cellStyle name="Comma 21 3 4 2 5" xfId="8555" xr:uid="{15858984-0CC8-4098-B834-FFD663BDBFB0}"/>
    <cellStyle name="Comma 21 3 4 3" xfId="8556" xr:uid="{310F9598-BD52-4DCE-9759-F1D0F9EA8535}"/>
    <cellStyle name="Comma 21 3 4 3 2" xfId="8557" xr:uid="{99093B97-E922-443B-A8FF-6006FFC680AA}"/>
    <cellStyle name="Comma 21 3 4 3 2 2" xfId="8558" xr:uid="{A249C4CE-B9D4-4D6F-B802-27DAB0C05F45}"/>
    <cellStyle name="Comma 21 3 4 3 3" xfId="8559" xr:uid="{53F7E0A0-7981-40C7-B82B-48FC9849F8BA}"/>
    <cellStyle name="Comma 21 3 4 4" xfId="8560" xr:uid="{D358D4D1-F766-4CE2-BA67-C3A86A310733}"/>
    <cellStyle name="Comma 21 3 4 4 2" xfId="8561" xr:uid="{87B09800-91FE-49FB-B650-1047C946E8CC}"/>
    <cellStyle name="Comma 21 3 4 5" xfId="8562" xr:uid="{1B89BB24-EE22-4A89-BEE2-3B27AF4C4A7F}"/>
    <cellStyle name="Comma 21 3 4 6" xfId="8563" xr:uid="{0C66A622-2E05-4978-A1FF-62970C61672F}"/>
    <cellStyle name="Comma 21 3 5" xfId="8564" xr:uid="{92B14D67-8642-4673-B743-A18615C57118}"/>
    <cellStyle name="Comma 21 3 5 2" xfId="8565" xr:uid="{32D28EA6-74A0-4A79-9CB6-4FA07D85E02F}"/>
    <cellStyle name="Comma 21 3 5 2 2" xfId="8566" xr:uid="{23931D0B-ED20-48E3-BB77-F7D496F508F7}"/>
    <cellStyle name="Comma 21 3 5 2 2 2" xfId="8567" xr:uid="{8594E051-FD7B-4455-B678-2DE4918B5535}"/>
    <cellStyle name="Comma 21 3 5 2 3" xfId="8568" xr:uid="{D2784264-1CE9-4B81-B05F-7CA3FC333DBB}"/>
    <cellStyle name="Comma 21 3 5 3" xfId="8569" xr:uid="{601EE228-B4F1-4CAE-98CF-32B792A21201}"/>
    <cellStyle name="Comma 21 3 5 3 2" xfId="8570" xr:uid="{76A67CF3-3E65-4D28-99D9-56F2230D1D43}"/>
    <cellStyle name="Comma 21 3 5 4" xfId="8571" xr:uid="{B7ACF6F4-6852-44F5-B4CC-F77F48719B6D}"/>
    <cellStyle name="Comma 21 3 5 5" xfId="8572" xr:uid="{80180291-BB01-4B07-8E89-5DADD2F6D145}"/>
    <cellStyle name="Comma 21 3 6" xfId="8573" xr:uid="{BC396499-03AE-484C-BEEC-5A20EA3F5974}"/>
    <cellStyle name="Comma 21 3 6 2" xfId="8574" xr:uid="{E017CA47-473A-4891-8308-93B31D6A6871}"/>
    <cellStyle name="Comma 21 3 6 2 2" xfId="8575" xr:uid="{3CF8D53B-D54B-4CB8-AC1F-697B74C1FDA4}"/>
    <cellStyle name="Comma 21 3 6 2 2 2" xfId="8576" xr:uid="{8A68E894-8A87-4C81-A34C-FFFFFBD38C80}"/>
    <cellStyle name="Comma 21 3 6 2 3" xfId="8577" xr:uid="{B7EF5471-B28D-431C-9D8B-0F4192F8A0D5}"/>
    <cellStyle name="Comma 21 3 6 3" xfId="8578" xr:uid="{4ADEA3E0-0E98-4821-9D28-A4E16588C0DD}"/>
    <cellStyle name="Comma 21 3 6 3 2" xfId="8579" xr:uid="{4A41C6B5-76FD-4B30-9B51-98FC831353CB}"/>
    <cellStyle name="Comma 21 3 6 4" xfId="8580" xr:uid="{F21B4D5D-0206-4CE6-A0DB-D84C8C842963}"/>
    <cellStyle name="Comma 21 3 6 5" xfId="8581" xr:uid="{5AA6193A-05BE-4CF8-A467-8708844AF0D1}"/>
    <cellStyle name="Comma 21 3 7" xfId="8582" xr:uid="{7B7A5A0C-16C0-4F58-AD1E-5981B201AF7F}"/>
    <cellStyle name="Comma 21 3 7 2" xfId="8583" xr:uid="{7615D799-14E6-441E-9E72-CAB9AB8B3A2C}"/>
    <cellStyle name="Comma 21 3 7 2 2" xfId="8584" xr:uid="{7CE703C4-307C-4BCB-A141-E82408453F34}"/>
    <cellStyle name="Comma 21 3 7 3" xfId="8585" xr:uid="{65B609FF-9EA8-4EE5-AF4E-09F79FBAE1D0}"/>
    <cellStyle name="Comma 21 3 7 4" xfId="8586" xr:uid="{E0EE365A-4C53-4893-90D5-E4A5479C2DF0}"/>
    <cellStyle name="Comma 21 3 8" xfId="8587" xr:uid="{81CB9452-D7CA-4666-840C-D131FC3D3CD9}"/>
    <cellStyle name="Comma 21 3 8 2" xfId="8588" xr:uid="{BB250B6F-A004-4CB4-9534-F616EEDB0E5E}"/>
    <cellStyle name="Comma 21 3 9" xfId="8589" xr:uid="{17533111-1E20-4C2B-B5F4-64C3C10C7100}"/>
    <cellStyle name="Comma 21 3 9 2" xfId="8590" xr:uid="{0F0616F5-5FEB-42EE-B80C-FB3ECD947BC7}"/>
    <cellStyle name="Comma 21 4" xfId="8591" xr:uid="{918F5F69-7117-4496-9967-160091CC3F88}"/>
    <cellStyle name="Comma 21 4 2" xfId="8592" xr:uid="{8BDC16CA-4608-49A1-AA40-7B00C21534DE}"/>
    <cellStyle name="Comma 21 4 2 2" xfId="8593" xr:uid="{9409A77F-EA7C-46DC-83BC-AC715718E817}"/>
    <cellStyle name="Comma 21 4 2 2 2" xfId="8594" xr:uid="{662FC2E5-ED71-4962-A28B-F8CB0F031341}"/>
    <cellStyle name="Comma 21 4 2 2 2 2" xfId="8595" xr:uid="{E1313B3C-BEA0-4504-969A-972D53E7A192}"/>
    <cellStyle name="Comma 21 4 2 2 2 2 2" xfId="8596" xr:uid="{283250DA-5AE7-468B-BCA5-6898D86D13CE}"/>
    <cellStyle name="Comma 21 4 2 2 2 3" xfId="8597" xr:uid="{A9CE7727-75E9-4D96-A9B0-50342788B285}"/>
    <cellStyle name="Comma 21 4 2 2 3" xfId="8598" xr:uid="{9728366A-1609-4C3C-AAB2-2CB37D67BFFD}"/>
    <cellStyle name="Comma 21 4 2 2 3 2" xfId="8599" xr:uid="{B6C92C72-2142-4485-89D8-D959288CFC17}"/>
    <cellStyle name="Comma 21 4 2 2 4" xfId="8600" xr:uid="{510F145F-A940-40CC-8FD4-94F56D120752}"/>
    <cellStyle name="Comma 21 4 2 2 5" xfId="8601" xr:uid="{E09A2493-7083-450A-B79F-53D589DBF8A3}"/>
    <cellStyle name="Comma 21 4 2 3" xfId="8602" xr:uid="{F34B2688-AD71-4EE1-86A9-78AEF80D2CB6}"/>
    <cellStyle name="Comma 21 4 2 3 2" xfId="8603" xr:uid="{6EE5E501-AF6F-48B4-BBB0-0D606B0E6D55}"/>
    <cellStyle name="Comma 21 4 2 3 2 2" xfId="8604" xr:uid="{47B7174C-9C3A-4E43-A1CB-4CD6D1ABE319}"/>
    <cellStyle name="Comma 21 4 2 3 3" xfId="8605" xr:uid="{519AFDF6-57D9-487F-B98F-ECFE3A023421}"/>
    <cellStyle name="Comma 21 4 2 4" xfId="8606" xr:uid="{C0B7840B-7587-4A74-862B-B89DB86F9A51}"/>
    <cellStyle name="Comma 21 4 2 4 2" xfId="8607" xr:uid="{22E158A5-7EF9-43BE-A8DB-DE419647483A}"/>
    <cellStyle name="Comma 21 4 2 5" xfId="8608" xr:uid="{2AFEC8BA-E027-45F2-BF20-FC8B392B845E}"/>
    <cellStyle name="Comma 21 4 2 6" xfId="8609" xr:uid="{B96EBBE8-02C8-4AEB-9511-A6595080DD91}"/>
    <cellStyle name="Comma 21 4 3" xfId="8610" xr:uid="{42BE3F85-196D-4A64-81BD-3EAF54CB4FB6}"/>
    <cellStyle name="Comma 21 4 3 2" xfId="8611" xr:uid="{18E21BA8-AADB-4B76-A071-C3D6ACD67A54}"/>
    <cellStyle name="Comma 21 4 3 2 2" xfId="8612" xr:uid="{95F4E176-4F3E-409E-B61C-E3454EF8FB5F}"/>
    <cellStyle name="Comma 21 4 3 2 2 2" xfId="8613" xr:uid="{086C67D2-D248-4C56-A710-B9220FECB6B6}"/>
    <cellStyle name="Comma 21 4 3 2 3" xfId="8614" xr:uid="{58B70BC4-8FC6-49EF-AB3C-32DED9C4B73A}"/>
    <cellStyle name="Comma 21 4 3 3" xfId="8615" xr:uid="{745B71D1-CB3A-4BAD-9CD3-C922D653DD50}"/>
    <cellStyle name="Comma 21 4 3 3 2" xfId="8616" xr:uid="{B530D243-A9DD-4CD0-87A4-0C98388074CC}"/>
    <cellStyle name="Comma 21 4 3 4" xfId="8617" xr:uid="{2008019B-0BA0-4B5D-A1B9-18F810C5A2FB}"/>
    <cellStyle name="Comma 21 4 3 5" xfId="8618" xr:uid="{7A7E79F3-48C7-4FFF-A523-61BB5E23CE31}"/>
    <cellStyle name="Comma 21 4 4" xfId="8619" xr:uid="{DAD34BA1-904C-4E00-A682-1594556F0DB0}"/>
    <cellStyle name="Comma 21 4 4 2" xfId="8620" xr:uid="{774F8E69-532D-4A6B-9EC2-B201A01D72E3}"/>
    <cellStyle name="Comma 21 4 4 2 2" xfId="8621" xr:uid="{B3C3FFE1-CDE5-4D92-9169-1030A97DC9F2}"/>
    <cellStyle name="Comma 21 4 4 2 2 2" xfId="8622" xr:uid="{FC8B311E-8F76-4F2B-8197-C745E29EE09F}"/>
    <cellStyle name="Comma 21 4 4 2 3" xfId="8623" xr:uid="{1679CE4C-29B0-47B2-82EC-1526BC22399A}"/>
    <cellStyle name="Comma 21 4 4 3" xfId="8624" xr:uid="{3C0C470A-AE78-482F-A716-81CEE8CB7B6B}"/>
    <cellStyle name="Comma 21 4 4 3 2" xfId="8625" xr:uid="{F88BE81A-DAD4-4B88-B569-0F046B7805A5}"/>
    <cellStyle name="Comma 21 4 4 4" xfId="8626" xr:uid="{0BA202FD-A4B6-47AB-AAA8-BAD541858323}"/>
    <cellStyle name="Comma 21 4 4 5" xfId="8627" xr:uid="{926B9A40-52F6-48EC-BFCA-B29EA225253C}"/>
    <cellStyle name="Comma 21 4 5" xfId="8628" xr:uid="{286FE170-6D81-430A-A611-0B69B3E21662}"/>
    <cellStyle name="Comma 21 4 5 2" xfId="8629" xr:uid="{6FB18211-6A5B-43C7-AC9E-1EE345C53E0F}"/>
    <cellStyle name="Comma 21 4 5 2 2" xfId="8630" xr:uid="{BF390619-2DB7-4851-9D09-FAF3CF695A0A}"/>
    <cellStyle name="Comma 21 4 5 3" xfId="8631" xr:uid="{152F968A-E270-4113-BD94-C57B1FCE24C0}"/>
    <cellStyle name="Comma 21 4 5 4" xfId="8632" xr:uid="{706EBE91-BF81-43EA-B30C-A89D85330E2C}"/>
    <cellStyle name="Comma 21 4 6" xfId="8633" xr:uid="{3ECA8DF4-ADD1-484D-BCF7-2FD734D93569}"/>
    <cellStyle name="Comma 21 4 6 2" xfId="8634" xr:uid="{3E27F4CC-30D8-4576-9E5B-B5279277065B}"/>
    <cellStyle name="Comma 21 4 7" xfId="8635" xr:uid="{C7D4444D-C09F-47AD-917D-E14FA829E4AF}"/>
    <cellStyle name="Comma 21 4 7 2" xfId="8636" xr:uid="{A9737C6C-2F2E-4D8E-A45B-BDF8676C80EC}"/>
    <cellStyle name="Comma 21 4 8" xfId="8637" xr:uid="{8C1E4FBF-44FD-4540-831A-118AA35E1DB7}"/>
    <cellStyle name="Comma 21 5" xfId="8638" xr:uid="{63392F83-DCB7-428B-BD2E-80DCDD04DABD}"/>
    <cellStyle name="Comma 21 5 2" xfId="8639" xr:uid="{2E9D8FC7-B795-47E9-AEBC-00B9A70B4F12}"/>
    <cellStyle name="Comma 21 5 2 2" xfId="8640" xr:uid="{F7DC1AC5-BCBA-4178-AD85-B3E04174E24A}"/>
    <cellStyle name="Comma 21 5 2 2 2" xfId="8641" xr:uid="{322A64F2-DAC1-457A-84B8-3B0564B98881}"/>
    <cellStyle name="Comma 21 5 2 2 2 2" xfId="8642" xr:uid="{2DA0FEEE-9E02-452E-B90A-E81AB7ABF348}"/>
    <cellStyle name="Comma 21 5 2 2 2 2 2" xfId="8643" xr:uid="{37CE680F-62C8-4C57-AC8D-AD376205009A}"/>
    <cellStyle name="Comma 21 5 2 2 2 3" xfId="8644" xr:uid="{02A771F3-51C7-4750-A30C-C9E1B787CE6B}"/>
    <cellStyle name="Comma 21 5 2 2 3" xfId="8645" xr:uid="{7F3590FE-5A5B-4E38-8DC7-5E1019F3DF3E}"/>
    <cellStyle name="Comma 21 5 2 2 3 2" xfId="8646" xr:uid="{F23F7C9A-1BB3-4928-909E-34D77613579B}"/>
    <cellStyle name="Comma 21 5 2 2 4" xfId="8647" xr:uid="{E2F1C583-1EA3-4BC8-972C-1C1E6BA8C7BE}"/>
    <cellStyle name="Comma 21 5 2 2 5" xfId="8648" xr:uid="{38B45F09-6CC9-4C80-B6F7-EEA137134310}"/>
    <cellStyle name="Comma 21 5 2 3" xfId="8649" xr:uid="{162ADB20-490C-429D-A970-CAF3413764E7}"/>
    <cellStyle name="Comma 21 5 2 3 2" xfId="8650" xr:uid="{12366E62-7C85-45EE-AD4B-F8D7629B701D}"/>
    <cellStyle name="Comma 21 5 2 3 2 2" xfId="8651" xr:uid="{47C9144F-3BD7-4D0D-8D82-F8F6FB2A0925}"/>
    <cellStyle name="Comma 21 5 2 3 3" xfId="8652" xr:uid="{5FDB88D6-D549-4464-9696-8FC02171B1E0}"/>
    <cellStyle name="Comma 21 5 2 4" xfId="8653" xr:uid="{139BF999-9360-45BC-9E7D-4FA95B1CCACD}"/>
    <cellStyle name="Comma 21 5 2 4 2" xfId="8654" xr:uid="{57C8DE9D-EEB0-4372-8C25-06BAE54101D3}"/>
    <cellStyle name="Comma 21 5 2 5" xfId="8655" xr:uid="{99FBECF0-96C3-4DC3-86D1-116E0FE327EA}"/>
    <cellStyle name="Comma 21 5 2 6" xfId="8656" xr:uid="{05A952AC-7595-44AA-8621-C4B9754585BD}"/>
    <cellStyle name="Comma 21 5 3" xfId="8657" xr:uid="{ADF21D1D-2BE3-4C64-BB3C-420160E7C7A1}"/>
    <cellStyle name="Comma 21 5 3 2" xfId="8658" xr:uid="{62BF1F0E-73E3-4F5B-9F47-57651D9EF80D}"/>
    <cellStyle name="Comma 21 5 3 2 2" xfId="8659" xr:uid="{4DF23359-9C3D-420C-84E3-703C1F1AE1FA}"/>
    <cellStyle name="Comma 21 5 3 2 2 2" xfId="8660" xr:uid="{BA7CB89B-D84D-46D4-8DD0-124B9750EFB1}"/>
    <cellStyle name="Comma 21 5 3 2 3" xfId="8661" xr:uid="{399D710F-6EA1-48B8-826C-5D4AC947CBD5}"/>
    <cellStyle name="Comma 21 5 3 3" xfId="8662" xr:uid="{ABFFAF30-3BFF-4127-9965-F88D0E8912A6}"/>
    <cellStyle name="Comma 21 5 3 3 2" xfId="8663" xr:uid="{8362E355-7AA2-4781-940C-F5658BB3FB31}"/>
    <cellStyle name="Comma 21 5 3 4" xfId="8664" xr:uid="{B330AF58-6383-40E8-8CBF-2DCDEC708FC7}"/>
    <cellStyle name="Comma 21 5 3 5" xfId="8665" xr:uid="{695F9BAA-B999-49A2-998F-9C15051FEE88}"/>
    <cellStyle name="Comma 21 5 4" xfId="8666" xr:uid="{D18ABBB1-18E9-4A1A-939E-C1CE5044897C}"/>
    <cellStyle name="Comma 21 5 4 2" xfId="8667" xr:uid="{FA0E78CA-4975-417E-ADF4-BAF7828ED4BD}"/>
    <cellStyle name="Comma 21 5 4 2 2" xfId="8668" xr:uid="{E3153258-3CB5-4955-98E1-F02F9838E6B8}"/>
    <cellStyle name="Comma 21 5 4 3" xfId="8669" xr:uid="{D654E372-CC9F-4A50-B1C5-16E2716AA987}"/>
    <cellStyle name="Comma 21 5 4 4" xfId="8670" xr:uid="{D6D8A9DA-9432-4555-8F06-06CB6B6C413E}"/>
    <cellStyle name="Comma 21 5 5" xfId="8671" xr:uid="{9A4DD39E-1909-4D82-B8BC-D30E36692572}"/>
    <cellStyle name="Comma 21 5 5 2" xfId="8672" xr:uid="{0A8EF4FB-252B-4272-9A27-A2FC2C728545}"/>
    <cellStyle name="Comma 21 5 6" xfId="8673" xr:uid="{8EE9CAE6-0FED-41E3-A75C-D98A3D490AE1}"/>
    <cellStyle name="Comma 21 5 6 2" xfId="8674" xr:uid="{D3A1DA7E-B80E-4B70-BEB5-DD58768A855E}"/>
    <cellStyle name="Comma 21 5 7" xfId="8675" xr:uid="{FB9CCDE0-00D7-4EDD-8FC0-280215B4BCA2}"/>
    <cellStyle name="Comma 21 6" xfId="8676" xr:uid="{F99E1CA6-9D98-410C-837F-62D85CFCCC48}"/>
    <cellStyle name="Comma 21 6 2" xfId="8677" xr:uid="{572E48AF-64C2-4BE8-97D9-73E919F12115}"/>
    <cellStyle name="Comma 21 6 2 2" xfId="8678" xr:uid="{DF8DF4D8-C70E-4C49-B08F-906EC7230BE0}"/>
    <cellStyle name="Comma 21 6 2 2 2" xfId="8679" xr:uid="{3B6A9B22-3CDE-46C5-94CA-0ADCD61D53AA}"/>
    <cellStyle name="Comma 21 6 2 2 2 2" xfId="8680" xr:uid="{2285D83B-41F2-4DFE-AE6E-F59725D12A3F}"/>
    <cellStyle name="Comma 21 6 2 2 2 2 2" xfId="8681" xr:uid="{61B5D276-B8CA-405D-AF1C-1B5496A8C63C}"/>
    <cellStyle name="Comma 21 6 2 2 2 3" xfId="8682" xr:uid="{748E53A7-428F-4282-9986-32831BCACCA2}"/>
    <cellStyle name="Comma 21 6 2 2 3" xfId="8683" xr:uid="{0D21E490-044B-4718-9A1E-8B3656168F8E}"/>
    <cellStyle name="Comma 21 6 2 2 3 2" xfId="8684" xr:uid="{01FC7FC2-31DB-4214-AA47-C03CA39D34FB}"/>
    <cellStyle name="Comma 21 6 2 2 4" xfId="8685" xr:uid="{FE2D69CB-A96F-4B33-A168-F0249B9F526A}"/>
    <cellStyle name="Comma 21 6 2 2 5" xfId="8686" xr:uid="{8E756529-7B8F-4591-9F95-1F601351E9F3}"/>
    <cellStyle name="Comma 21 6 2 3" xfId="8687" xr:uid="{410E1B2D-D3AE-4E80-8BBB-BF39E05C6B0A}"/>
    <cellStyle name="Comma 21 6 2 3 2" xfId="8688" xr:uid="{7623AE77-790E-4053-8F97-9390D767D5B5}"/>
    <cellStyle name="Comma 21 6 2 3 2 2" xfId="8689" xr:uid="{F3E96792-3976-4E70-B589-34469A0F4F8C}"/>
    <cellStyle name="Comma 21 6 2 3 3" xfId="8690" xr:uid="{2668A170-2D29-49A1-9DDD-C39FD6F02343}"/>
    <cellStyle name="Comma 21 6 2 4" xfId="8691" xr:uid="{73255808-8E76-4DF2-9C94-70D2F1434F53}"/>
    <cellStyle name="Comma 21 6 2 4 2" xfId="8692" xr:uid="{421F318E-8FB1-462E-8AA5-DCE904EFA5ED}"/>
    <cellStyle name="Comma 21 6 2 5" xfId="8693" xr:uid="{C619ADF3-1AFA-4845-9DE8-2E5E1EAB4DBE}"/>
    <cellStyle name="Comma 21 6 2 6" xfId="8694" xr:uid="{B590A7E7-3E94-455F-B142-D23634763A8C}"/>
    <cellStyle name="Comma 21 6 3" xfId="8695" xr:uid="{9E83C4E9-3C3C-4284-93E7-5DC793A88D4F}"/>
    <cellStyle name="Comma 21 6 3 2" xfId="8696" xr:uid="{35E08418-9DE4-44FE-8370-E46B6E94A28B}"/>
    <cellStyle name="Comma 21 6 3 2 2" xfId="8697" xr:uid="{7CD73A53-4748-444F-8706-9DB624C2A9CB}"/>
    <cellStyle name="Comma 21 6 3 2 2 2" xfId="8698" xr:uid="{0DD68B10-F17E-4240-BCC4-6E9B72269416}"/>
    <cellStyle name="Comma 21 6 3 2 3" xfId="8699" xr:uid="{77D0D200-D8B3-4FF1-B935-B6771F54D2CC}"/>
    <cellStyle name="Comma 21 6 3 3" xfId="8700" xr:uid="{D0B0726B-B981-4F14-B0A2-625EE9A75A33}"/>
    <cellStyle name="Comma 21 6 3 3 2" xfId="8701" xr:uid="{6E9697E9-FB02-448F-BB52-899752861C45}"/>
    <cellStyle name="Comma 21 6 3 4" xfId="8702" xr:uid="{3F21E950-4053-4F6B-9B60-84EC975A60E3}"/>
    <cellStyle name="Comma 21 6 3 5" xfId="8703" xr:uid="{5BFA4BBF-F1ED-46D7-96AB-88A8857FB187}"/>
    <cellStyle name="Comma 21 6 4" xfId="8704" xr:uid="{0DB865BA-53F4-406E-AF84-43119DC5CD9B}"/>
    <cellStyle name="Comma 21 6 4 2" xfId="8705" xr:uid="{76BB0A4A-6DF1-4116-8C73-0E4EFE87DF7E}"/>
    <cellStyle name="Comma 21 6 4 2 2" xfId="8706" xr:uid="{E2E4F98D-27D1-4719-9769-650EA649C28E}"/>
    <cellStyle name="Comma 21 6 4 3" xfId="8707" xr:uid="{09CA5C8D-80D5-48D5-B049-E771238BDB1A}"/>
    <cellStyle name="Comma 21 6 4 4" xfId="8708" xr:uid="{C734A651-F07B-47E7-B43A-0069DD9CDE9A}"/>
    <cellStyle name="Comma 21 6 5" xfId="8709" xr:uid="{98E9AB30-3BF5-4D49-824C-D7F67B688942}"/>
    <cellStyle name="Comma 21 6 5 2" xfId="8710" xr:uid="{5F601C80-55DC-4833-8D25-A74D98F2EB12}"/>
    <cellStyle name="Comma 21 6 6" xfId="8711" xr:uid="{1CD29C63-BA30-4CA4-8E84-CD9DE6EE46B5}"/>
    <cellStyle name="Comma 21 6 6 2" xfId="8712" xr:uid="{0DEABCD8-BD1A-42AE-8F89-FEEFDF38BCB0}"/>
    <cellStyle name="Comma 21 6 7" xfId="8713" xr:uid="{BCD84D35-4B1C-46D8-BA7D-6FE61BB4F106}"/>
    <cellStyle name="Comma 21 7" xfId="8714" xr:uid="{0009EB48-FD39-43A0-9E3F-218B8BF84FEF}"/>
    <cellStyle name="Comma 21 7 2" xfId="8715" xr:uid="{27B41CAE-2C32-4EED-A585-B57740DC3BC5}"/>
    <cellStyle name="Comma 21 7 2 2" xfId="8716" xr:uid="{1867CD1D-EFE3-4DEC-8C5B-6183593B0BF5}"/>
    <cellStyle name="Comma 21 7 2 2 2" xfId="8717" xr:uid="{90DA03A7-6C2D-430F-9256-BBF60D447F3E}"/>
    <cellStyle name="Comma 21 7 2 2 2 2" xfId="8718" xr:uid="{D07D7C41-0112-4B9C-8E1A-F658976E8727}"/>
    <cellStyle name="Comma 21 7 2 2 3" xfId="8719" xr:uid="{F0E3A38E-382D-4C1B-A795-8411942220B0}"/>
    <cellStyle name="Comma 21 7 2 3" xfId="8720" xr:uid="{410DD25F-F998-45BB-960E-7A57AEB29572}"/>
    <cellStyle name="Comma 21 7 2 3 2" xfId="8721" xr:uid="{A7B6C0C8-981D-4414-96AE-9FC747B2AA03}"/>
    <cellStyle name="Comma 21 7 2 4" xfId="8722" xr:uid="{68E4BF09-661F-4662-94E7-E9EF6BDA56E2}"/>
    <cellStyle name="Comma 21 7 2 5" xfId="8723" xr:uid="{053DEDA0-ADEE-4454-89D2-1A9EC208888E}"/>
    <cellStyle name="Comma 21 7 3" xfId="8724" xr:uid="{82A7FB04-EFD8-4F6C-A3B6-750B541E514B}"/>
    <cellStyle name="Comma 21 7 3 2" xfId="8725" xr:uid="{1ED08B65-9835-4404-9675-0520094511D5}"/>
    <cellStyle name="Comma 21 7 3 2 2" xfId="8726" xr:uid="{9F4BAAE2-AFC0-4B30-B8D9-DADA5342AEA7}"/>
    <cellStyle name="Comma 21 7 3 3" xfId="8727" xr:uid="{BACF40F8-51B8-46C8-9212-3CAAFD7D5526}"/>
    <cellStyle name="Comma 21 7 4" xfId="8728" xr:uid="{80A8C028-E6EC-46A2-B604-BC6037CFE6D0}"/>
    <cellStyle name="Comma 21 7 4 2" xfId="8729" xr:uid="{F1A65FF1-FD0A-4EDF-BE88-C5C7CED62A58}"/>
    <cellStyle name="Comma 21 7 5" xfId="8730" xr:uid="{40B12EB4-7E68-4BE5-A263-86FCACCE1590}"/>
    <cellStyle name="Comma 21 7 6" xfId="8731" xr:uid="{D9F5B91A-29EC-4238-BC80-21542CC3F988}"/>
    <cellStyle name="Comma 21 8" xfId="8732" xr:uid="{D1157C51-C1A8-4C50-AA9A-FE8DB421A7D3}"/>
    <cellStyle name="Comma 21 8 2" xfId="8733" xr:uid="{D74E9BCA-6599-4FAE-BE0B-6D5A5B84A08F}"/>
    <cellStyle name="Comma 21 8 2 2" xfId="8734" xr:uid="{DFE9B29F-751C-4D4E-BA90-98F77A6FD4E0}"/>
    <cellStyle name="Comma 21 8 2 2 2" xfId="8735" xr:uid="{48C0431E-6E6B-4061-AEA0-302E168F7698}"/>
    <cellStyle name="Comma 21 8 2 3" xfId="8736" xr:uid="{F1203C8B-E77D-48A4-9F17-35F796DCCACC}"/>
    <cellStyle name="Comma 21 8 3" xfId="8737" xr:uid="{8309F0C0-3A53-4BAF-9427-4A278F25D8A9}"/>
    <cellStyle name="Comma 21 8 3 2" xfId="8738" xr:uid="{8CC543EA-561E-46C6-A699-3534408C0FE1}"/>
    <cellStyle name="Comma 21 8 4" xfId="8739" xr:uid="{BA76CD0B-8212-4754-AB7F-7A083A5905FD}"/>
    <cellStyle name="Comma 21 8 5" xfId="8740" xr:uid="{34F35728-B36D-4A7E-9B0B-E0FE23941BCA}"/>
    <cellStyle name="Comma 21 9" xfId="8741" xr:uid="{31A8C1E9-2178-4F3C-96A1-E1871D1D67A1}"/>
    <cellStyle name="Comma 21 9 2" xfId="8742" xr:uid="{9BB8C2F8-31C6-473E-9D0F-3C6E742CAC7A}"/>
    <cellStyle name="Comma 21 9 2 2" xfId="8743" xr:uid="{B3278314-EFD0-4A79-83BD-E7C20C8D22EE}"/>
    <cellStyle name="Comma 21 9 2 2 2" xfId="8744" xr:uid="{C863F1C0-1762-4091-AF5C-A80D4969C4A9}"/>
    <cellStyle name="Comma 21 9 2 3" xfId="8745" xr:uid="{08CBB0D9-98FF-4D8F-8929-E4EAA2D26043}"/>
    <cellStyle name="Comma 21 9 3" xfId="8746" xr:uid="{22E3F839-C92B-495A-B57D-55CDCD1986EE}"/>
    <cellStyle name="Comma 21 9 3 2" xfId="8747" xr:uid="{72615A23-701A-4018-952B-A290C02E4D72}"/>
    <cellStyle name="Comma 21 9 4" xfId="8748" xr:uid="{6A3CD9E9-6547-4221-8005-C7ADDCD44E87}"/>
    <cellStyle name="Comma 21 9 5" xfId="8749" xr:uid="{BA6E6615-8B27-484D-B025-B64D38E4A3E5}"/>
    <cellStyle name="Comma 22" xfId="1103" xr:uid="{DDE782C4-3533-4D2D-A505-431DD9CE4D6A}"/>
    <cellStyle name="Comma 22 10" xfId="8750" xr:uid="{16DD3DF9-7183-4472-A97A-1D46A59E3107}"/>
    <cellStyle name="Comma 22 10 2" xfId="8751" xr:uid="{2707434E-F369-4537-91D5-E6F8B43BF2E6}"/>
    <cellStyle name="Comma 22 10 2 2" xfId="8752" xr:uid="{E5ADAF91-D85E-4994-B19B-611C1695FBC3}"/>
    <cellStyle name="Comma 22 10 3" xfId="8753" xr:uid="{2C36185F-1E69-487F-8A70-E010081B9A9A}"/>
    <cellStyle name="Comma 22 10 4" xfId="8754" xr:uid="{B00E1B1F-D91A-4CA2-A196-2ED56E4111C2}"/>
    <cellStyle name="Comma 22 11" xfId="8755" xr:uid="{7885916E-7E9B-4B6D-8514-DA991AF01468}"/>
    <cellStyle name="Comma 22 11 2" xfId="8756" xr:uid="{B449E5C9-5240-4191-94A2-7A0F4138A896}"/>
    <cellStyle name="Comma 22 12" xfId="8757" xr:uid="{C965B421-FBA4-4F76-9F0C-325E23213E0E}"/>
    <cellStyle name="Comma 22 12 2" xfId="8758" xr:uid="{65DF6691-3A98-4E60-85BD-B398CF6D75FB}"/>
    <cellStyle name="Comma 22 13" xfId="8759" xr:uid="{C19D0268-1178-4975-A896-64A01A64F99F}"/>
    <cellStyle name="Comma 22 2" xfId="8760" xr:uid="{86E585E2-7E7E-4698-8511-6A193E7285E3}"/>
    <cellStyle name="Comma 22 2 10" xfId="8761" xr:uid="{0C61D2D3-1672-4D5D-AA19-A5C0BCA8CE4A}"/>
    <cellStyle name="Comma 22 2 10 2" xfId="8762" xr:uid="{643488A6-D275-414B-B8BA-D1811689BEEA}"/>
    <cellStyle name="Comma 22 2 11" xfId="8763" xr:uid="{219BEE30-E812-46DE-872E-BAB787C08D9E}"/>
    <cellStyle name="Comma 22 2 2" xfId="8764" xr:uid="{C8408C37-A1D7-4D9F-A0DE-8BE020260B3F}"/>
    <cellStyle name="Comma 22 2 2 10" xfId="8765" xr:uid="{CD7C224D-E125-41CB-8B9B-F88DB801FBD1}"/>
    <cellStyle name="Comma 22 2 2 2" xfId="8766" xr:uid="{E147BF9E-C31B-4383-ABE5-C84A048405C7}"/>
    <cellStyle name="Comma 22 2 2 2 2" xfId="8767" xr:uid="{99152EBB-3DC9-41A4-8C96-E14B84CF9A18}"/>
    <cellStyle name="Comma 22 2 2 2 2 2" xfId="8768" xr:uid="{46166B1D-B04B-4C6A-9BBB-2E6DB77E7C41}"/>
    <cellStyle name="Comma 22 2 2 2 2 2 2" xfId="8769" xr:uid="{F077CB63-04B2-454F-AD08-E3800F591A4A}"/>
    <cellStyle name="Comma 22 2 2 2 2 2 2 2" xfId="8770" xr:uid="{06FDA894-0EAD-488B-861D-16D26B8B7489}"/>
    <cellStyle name="Comma 22 2 2 2 2 2 2 2 2" xfId="8771" xr:uid="{3D79E4F3-1D37-4DF0-BEA9-43286EED8D9E}"/>
    <cellStyle name="Comma 22 2 2 2 2 2 2 3" xfId="8772" xr:uid="{8AD117BA-5FB6-4716-88F2-D4938FA55AF4}"/>
    <cellStyle name="Comma 22 2 2 2 2 2 3" xfId="8773" xr:uid="{C065D488-B733-48BE-A10F-414BC8E02FC5}"/>
    <cellStyle name="Comma 22 2 2 2 2 2 3 2" xfId="8774" xr:uid="{C6B3AF81-3577-4240-8DB0-806560EEF636}"/>
    <cellStyle name="Comma 22 2 2 2 2 2 4" xfId="8775" xr:uid="{9ED0832F-C262-48D0-B934-EA2567EB170F}"/>
    <cellStyle name="Comma 22 2 2 2 2 2 5" xfId="8776" xr:uid="{ED3610C5-492B-4F72-BC55-EACD4861F2D0}"/>
    <cellStyle name="Comma 22 2 2 2 2 3" xfId="8777" xr:uid="{08521758-F0BC-44A8-B661-4FD46BB4AA78}"/>
    <cellStyle name="Comma 22 2 2 2 2 3 2" xfId="8778" xr:uid="{EB1B2466-16C8-4BF1-8111-AC460228714B}"/>
    <cellStyle name="Comma 22 2 2 2 2 3 2 2" xfId="8779" xr:uid="{5AFAA99B-CFF7-43CA-909E-A70C8AADE150}"/>
    <cellStyle name="Comma 22 2 2 2 2 3 3" xfId="8780" xr:uid="{017BD5F6-A89B-4CE6-B968-F3D69B449642}"/>
    <cellStyle name="Comma 22 2 2 2 2 4" xfId="8781" xr:uid="{F95761C4-6C39-4E1E-9408-38556D9FC1DF}"/>
    <cellStyle name="Comma 22 2 2 2 2 4 2" xfId="8782" xr:uid="{72C5FE13-2557-48D7-BDD8-7DD1247EC33D}"/>
    <cellStyle name="Comma 22 2 2 2 2 5" xfId="8783" xr:uid="{63BA18D9-73D2-4C94-8F32-11B875670081}"/>
    <cellStyle name="Comma 22 2 2 2 2 6" xfId="8784" xr:uid="{ACA1B50F-5709-45D9-859C-E0F27DF4F20A}"/>
    <cellStyle name="Comma 22 2 2 2 3" xfId="8785" xr:uid="{1DF57074-E923-484A-BF2F-026E3CEC3F77}"/>
    <cellStyle name="Comma 22 2 2 2 3 2" xfId="8786" xr:uid="{52C0F8B1-F228-422B-B1BD-412409E2B938}"/>
    <cellStyle name="Comma 22 2 2 2 3 2 2" xfId="8787" xr:uid="{D2115FE7-C221-4468-B86A-CBAA122EF11E}"/>
    <cellStyle name="Comma 22 2 2 2 3 2 2 2" xfId="8788" xr:uid="{5BB93ADD-C3AD-4933-9C9F-629AC31F506A}"/>
    <cellStyle name="Comma 22 2 2 2 3 2 3" xfId="8789" xr:uid="{87B0E203-BC3A-43D4-9099-5DD9C0F962C9}"/>
    <cellStyle name="Comma 22 2 2 2 3 3" xfId="8790" xr:uid="{6B4FADEE-912C-48F8-8C53-8664320FBC90}"/>
    <cellStyle name="Comma 22 2 2 2 3 3 2" xfId="8791" xr:uid="{94A19205-5E6B-41D4-BF6A-28AB2E4EB5D6}"/>
    <cellStyle name="Comma 22 2 2 2 3 4" xfId="8792" xr:uid="{4F691211-9E3E-4C5A-A8E6-FE20E3CDCA76}"/>
    <cellStyle name="Comma 22 2 2 2 3 5" xfId="8793" xr:uid="{EDE1C6AA-37E9-490E-94BA-9D410CEDE302}"/>
    <cellStyle name="Comma 22 2 2 2 4" xfId="8794" xr:uid="{53BC4552-FE1A-4932-8605-DC2022AC9351}"/>
    <cellStyle name="Comma 22 2 2 2 4 2" xfId="8795" xr:uid="{DC2B469A-DE6A-4547-B4D2-148B32003E93}"/>
    <cellStyle name="Comma 22 2 2 2 4 2 2" xfId="8796" xr:uid="{901081B6-E0A4-4307-BCEF-959C3E0B6241}"/>
    <cellStyle name="Comma 22 2 2 2 4 3" xfId="8797" xr:uid="{14685271-2709-4972-BD13-3A3491E0B8E5}"/>
    <cellStyle name="Comma 22 2 2 2 4 4" xfId="8798" xr:uid="{C4009B1E-4B5F-4D63-82A4-A10DAF496376}"/>
    <cellStyle name="Comma 22 2 2 2 5" xfId="8799" xr:uid="{BD939751-D8E1-480F-BF60-9625AFDC3F3C}"/>
    <cellStyle name="Comma 22 2 2 2 5 2" xfId="8800" xr:uid="{52A48484-E774-4C47-912C-CDF98B25FA68}"/>
    <cellStyle name="Comma 22 2 2 2 6" xfId="8801" xr:uid="{6993B0D7-DF7F-4427-9149-3C0597EA3D74}"/>
    <cellStyle name="Comma 22 2 2 2 6 2" xfId="8802" xr:uid="{C14379E3-0DEA-458E-A698-9048D223C012}"/>
    <cellStyle name="Comma 22 2 2 2 7" xfId="8803" xr:uid="{C6A88319-7BD5-4845-AC20-0825444FB8F1}"/>
    <cellStyle name="Comma 22 2 2 3" xfId="8804" xr:uid="{C385752D-08AC-4A4F-96C6-91AC9532E8A4}"/>
    <cellStyle name="Comma 22 2 2 3 2" xfId="8805" xr:uid="{3C73FE58-B671-483B-902A-DF0A617CFE5C}"/>
    <cellStyle name="Comma 22 2 2 3 2 2" xfId="8806" xr:uid="{ACB4ADB9-208D-43DD-8675-39BC2FF33438}"/>
    <cellStyle name="Comma 22 2 2 3 2 2 2" xfId="8807" xr:uid="{5693969A-EC5A-4E83-9006-409D95512701}"/>
    <cellStyle name="Comma 22 2 2 3 2 2 2 2" xfId="8808" xr:uid="{AD12E3C3-C500-439D-AB1E-0EB976984CD0}"/>
    <cellStyle name="Comma 22 2 2 3 2 2 2 2 2" xfId="8809" xr:uid="{052B695B-4987-4F7B-8A19-C5F481B1A1C0}"/>
    <cellStyle name="Comma 22 2 2 3 2 2 2 3" xfId="8810" xr:uid="{188488BC-DAA9-4EC6-90B5-F0EC30341C93}"/>
    <cellStyle name="Comma 22 2 2 3 2 2 3" xfId="8811" xr:uid="{9211EC9C-9740-4EB2-9EA5-0C236633BC78}"/>
    <cellStyle name="Comma 22 2 2 3 2 2 3 2" xfId="8812" xr:uid="{82C293E9-98D8-495B-8D08-D47C4DA9AE37}"/>
    <cellStyle name="Comma 22 2 2 3 2 2 4" xfId="8813" xr:uid="{318CA7EF-8307-4F3A-90FB-F9593447EF87}"/>
    <cellStyle name="Comma 22 2 2 3 2 2 5" xfId="8814" xr:uid="{368B0FCC-4818-48DA-84F4-7EC1D5DA992F}"/>
    <cellStyle name="Comma 22 2 2 3 2 3" xfId="8815" xr:uid="{A1A5A6A0-A427-4B37-8AE0-4BA87CF2686F}"/>
    <cellStyle name="Comma 22 2 2 3 2 3 2" xfId="8816" xr:uid="{16DDEEBE-4D98-4D30-AA91-5DE80299932B}"/>
    <cellStyle name="Comma 22 2 2 3 2 3 2 2" xfId="8817" xr:uid="{A008FA11-F674-47DF-A831-F32DCCAD3C7F}"/>
    <cellStyle name="Comma 22 2 2 3 2 3 3" xfId="8818" xr:uid="{82D8E1F1-B03E-42FB-92A1-037875AA6FED}"/>
    <cellStyle name="Comma 22 2 2 3 2 4" xfId="8819" xr:uid="{8DEC3FD1-4748-4E4E-A1E2-A8C90E439F08}"/>
    <cellStyle name="Comma 22 2 2 3 2 4 2" xfId="8820" xr:uid="{FFB0580E-D800-4EC1-83BB-86216C632E39}"/>
    <cellStyle name="Comma 22 2 2 3 2 5" xfId="8821" xr:uid="{ACFB7D2D-C900-4D2D-9637-926D100E5E96}"/>
    <cellStyle name="Comma 22 2 2 3 2 6" xfId="8822" xr:uid="{DA47CEDD-E45A-41B2-81F1-CF91B9604711}"/>
    <cellStyle name="Comma 22 2 2 3 3" xfId="8823" xr:uid="{09206A90-B0DC-431E-BB2C-DEDFBBE6B5C2}"/>
    <cellStyle name="Comma 22 2 2 3 3 2" xfId="8824" xr:uid="{0995B378-FEAC-40E1-8F57-E11682E1A62B}"/>
    <cellStyle name="Comma 22 2 2 3 3 2 2" xfId="8825" xr:uid="{56ABF407-C46C-44FB-8F1C-CAEAAF5DF668}"/>
    <cellStyle name="Comma 22 2 2 3 3 2 2 2" xfId="8826" xr:uid="{06EF95D6-3600-4EBC-91DD-6971AD674810}"/>
    <cellStyle name="Comma 22 2 2 3 3 2 3" xfId="8827" xr:uid="{F4C1C989-A692-40B4-B5EB-C314014A88B6}"/>
    <cellStyle name="Comma 22 2 2 3 3 3" xfId="8828" xr:uid="{6246E836-EC56-46A0-B492-BC9914A9B37E}"/>
    <cellStyle name="Comma 22 2 2 3 3 3 2" xfId="8829" xr:uid="{01A5E8E7-5936-4FF0-8A34-43DBDA39AE30}"/>
    <cellStyle name="Comma 22 2 2 3 3 4" xfId="8830" xr:uid="{61CF2A48-CEA1-4850-9640-3415CF484C15}"/>
    <cellStyle name="Comma 22 2 2 3 3 5" xfId="8831" xr:uid="{5034E03B-235B-4029-8A4A-D95463E7002C}"/>
    <cellStyle name="Comma 22 2 2 3 4" xfId="8832" xr:uid="{9FB86518-834C-44C9-9C55-FD660A2BDF3D}"/>
    <cellStyle name="Comma 22 2 2 3 4 2" xfId="8833" xr:uid="{BD9453A0-3D0A-42F8-9C06-B77717E40F53}"/>
    <cellStyle name="Comma 22 2 2 3 4 2 2" xfId="8834" xr:uid="{6FF387A5-BDEF-4FB1-B97D-F59A165A3DD7}"/>
    <cellStyle name="Comma 22 2 2 3 4 3" xfId="8835" xr:uid="{63F1E6F5-9C8B-4738-813D-706CAFD0F82C}"/>
    <cellStyle name="Comma 22 2 2 3 4 4" xfId="8836" xr:uid="{9D1A6519-1D02-4555-9CA9-EC3E29C31EF1}"/>
    <cellStyle name="Comma 22 2 2 3 5" xfId="8837" xr:uid="{258B7C0D-51A1-4D85-B475-B08D81687838}"/>
    <cellStyle name="Comma 22 2 2 3 5 2" xfId="8838" xr:uid="{412EABF7-4FD9-4723-B1FC-9DC6F5B00FE5}"/>
    <cellStyle name="Comma 22 2 2 3 6" xfId="8839" xr:uid="{AE027709-92E7-437B-982F-F39997529C2E}"/>
    <cellStyle name="Comma 22 2 2 3 6 2" xfId="8840" xr:uid="{0AACECDF-1795-4863-B9E6-F6CDDC9B263F}"/>
    <cellStyle name="Comma 22 2 2 3 7" xfId="8841" xr:uid="{55857B58-E7B0-4DA4-ACD5-7E844CF113C2}"/>
    <cellStyle name="Comma 22 2 2 4" xfId="8842" xr:uid="{006D5D9B-62F1-4FEE-A0FB-A5D82E03817B}"/>
    <cellStyle name="Comma 22 2 2 4 2" xfId="8843" xr:uid="{8058B827-A4DD-4F83-8422-E93BE06CAF29}"/>
    <cellStyle name="Comma 22 2 2 4 2 2" xfId="8844" xr:uid="{80A6C009-B740-4681-A35F-A828EFD41DA3}"/>
    <cellStyle name="Comma 22 2 2 4 2 2 2" xfId="8845" xr:uid="{4F43E4BD-C510-4A0E-A4CD-DB223CC3D44E}"/>
    <cellStyle name="Comma 22 2 2 4 2 2 2 2" xfId="8846" xr:uid="{B75526C0-C849-4AEF-BCB0-B52807DF1131}"/>
    <cellStyle name="Comma 22 2 2 4 2 2 3" xfId="8847" xr:uid="{A512D0CB-8670-4332-8B09-E5715CD66437}"/>
    <cellStyle name="Comma 22 2 2 4 2 3" xfId="8848" xr:uid="{626BE51F-754D-4AA2-B7E8-FFECC00C0F1F}"/>
    <cellStyle name="Comma 22 2 2 4 2 3 2" xfId="8849" xr:uid="{697EF693-37BC-440E-A780-C764DEA27ADF}"/>
    <cellStyle name="Comma 22 2 2 4 2 4" xfId="8850" xr:uid="{D912396D-F043-4DED-A169-64142C04A4DF}"/>
    <cellStyle name="Comma 22 2 2 4 2 5" xfId="8851" xr:uid="{161F23AE-63B5-46F3-9BCD-A31CEBF39543}"/>
    <cellStyle name="Comma 22 2 2 4 3" xfId="8852" xr:uid="{AE7C152E-30DF-4851-987E-15A50E2A237B}"/>
    <cellStyle name="Comma 22 2 2 4 3 2" xfId="8853" xr:uid="{F28D922D-8327-42AF-B820-A2CFEEEC1022}"/>
    <cellStyle name="Comma 22 2 2 4 3 2 2" xfId="8854" xr:uid="{FDECE98F-3FC6-4CD4-91FF-1656B98C5C48}"/>
    <cellStyle name="Comma 22 2 2 4 3 3" xfId="8855" xr:uid="{BB8A2D78-CEDE-4C2E-9324-25BBC3F13087}"/>
    <cellStyle name="Comma 22 2 2 4 4" xfId="8856" xr:uid="{4ADC4777-EB48-4337-A8AB-F4F42F6AB7C7}"/>
    <cellStyle name="Comma 22 2 2 4 4 2" xfId="8857" xr:uid="{B51CC99E-CB78-48C8-8EB0-E5F3CFA5FD39}"/>
    <cellStyle name="Comma 22 2 2 4 5" xfId="8858" xr:uid="{F19F024D-C07A-4D7B-8500-AC26B8A53E71}"/>
    <cellStyle name="Comma 22 2 2 4 6" xfId="8859" xr:uid="{9384691D-4ACC-464F-8A97-A227EA890BFD}"/>
    <cellStyle name="Comma 22 2 2 5" xfId="8860" xr:uid="{26F12772-48A2-4F04-9809-48330D2210A8}"/>
    <cellStyle name="Comma 22 2 2 5 2" xfId="8861" xr:uid="{1C1712F7-F4FF-47CE-9BF9-E2397CA9159C}"/>
    <cellStyle name="Comma 22 2 2 5 2 2" xfId="8862" xr:uid="{2925D228-A98E-4122-BED8-E95231E49747}"/>
    <cellStyle name="Comma 22 2 2 5 2 2 2" xfId="8863" xr:uid="{00300A06-4245-4362-B532-946C4D1A0FDB}"/>
    <cellStyle name="Comma 22 2 2 5 2 3" xfId="8864" xr:uid="{F2AAD778-D710-4E39-A0B2-4DD8F3B13BA2}"/>
    <cellStyle name="Comma 22 2 2 5 3" xfId="8865" xr:uid="{01F909F5-E9B5-4C99-BE99-88C7506799AE}"/>
    <cellStyle name="Comma 22 2 2 5 3 2" xfId="8866" xr:uid="{7106AA05-9DA9-464D-A6DE-10BBED04817F}"/>
    <cellStyle name="Comma 22 2 2 5 4" xfId="8867" xr:uid="{9ABD144E-9F67-4AE6-B613-F9CD72EF03EB}"/>
    <cellStyle name="Comma 22 2 2 5 5" xfId="8868" xr:uid="{F48B2643-4CDB-4EEB-B59F-DC74937841F6}"/>
    <cellStyle name="Comma 22 2 2 6" xfId="8869" xr:uid="{67A34259-28C6-4CFE-9ED8-13A20FCF6A89}"/>
    <cellStyle name="Comma 22 2 2 6 2" xfId="8870" xr:uid="{4BC4887F-6018-4172-8B08-7277C60A3AD6}"/>
    <cellStyle name="Comma 22 2 2 6 2 2" xfId="8871" xr:uid="{B8739323-7F81-4E95-B75D-3A4E2CF7F2FF}"/>
    <cellStyle name="Comma 22 2 2 6 2 2 2" xfId="8872" xr:uid="{1EF6FF35-CBA4-40D7-9A66-2BD1E7565500}"/>
    <cellStyle name="Comma 22 2 2 6 2 3" xfId="8873" xr:uid="{A7B1EA3B-B4A8-4459-B599-FE4909C2D1F1}"/>
    <cellStyle name="Comma 22 2 2 6 3" xfId="8874" xr:uid="{4BDE0133-F721-4B96-BF19-795F56F0BBEE}"/>
    <cellStyle name="Comma 22 2 2 6 3 2" xfId="8875" xr:uid="{77AE6185-B168-449B-9689-095A1C8BB4DB}"/>
    <cellStyle name="Comma 22 2 2 6 4" xfId="8876" xr:uid="{C2BB81A6-F8AC-4321-9AD1-A34C360950F8}"/>
    <cellStyle name="Comma 22 2 2 6 5" xfId="8877" xr:uid="{4FB49531-9372-4B94-ADB1-A05F1EF93E43}"/>
    <cellStyle name="Comma 22 2 2 7" xfId="8878" xr:uid="{10D16E99-D8CF-4251-BC6D-95CBB078579A}"/>
    <cellStyle name="Comma 22 2 2 7 2" xfId="8879" xr:uid="{B1BF2666-9748-4142-9E89-8023DC24BF40}"/>
    <cellStyle name="Comma 22 2 2 7 2 2" xfId="8880" xr:uid="{17BCF280-A0CD-4853-AF5F-DCAE4E53D9EC}"/>
    <cellStyle name="Comma 22 2 2 7 3" xfId="8881" xr:uid="{77DDB5BA-7787-47C0-A44B-A54D2D321ED5}"/>
    <cellStyle name="Comma 22 2 2 7 4" xfId="8882" xr:uid="{BF46A232-90F1-4427-B522-63B7C54990F1}"/>
    <cellStyle name="Comma 22 2 2 8" xfId="8883" xr:uid="{96A42652-643A-4964-9A64-2013BB668A61}"/>
    <cellStyle name="Comma 22 2 2 8 2" xfId="8884" xr:uid="{A6A3A1C4-650B-44D3-B345-ED6F7DB96080}"/>
    <cellStyle name="Comma 22 2 2 9" xfId="8885" xr:uid="{64BB7BE8-046E-4101-A991-51E2881BBA0A}"/>
    <cellStyle name="Comma 22 2 2 9 2" xfId="8886" xr:uid="{5CA00CF8-86B3-45B4-8F3F-490EAE3E491F}"/>
    <cellStyle name="Comma 22 2 3" xfId="8887" xr:uid="{CFD8EF77-93A4-4BBE-A97A-46C54E299113}"/>
    <cellStyle name="Comma 22 2 3 2" xfId="8888" xr:uid="{B6D310AD-702E-49B0-BE5D-DA91FC44E426}"/>
    <cellStyle name="Comma 22 2 3 2 2" xfId="8889" xr:uid="{E8A5CE8D-6B33-4439-BA67-5FB5A5D19E23}"/>
    <cellStyle name="Comma 22 2 3 2 2 2" xfId="8890" xr:uid="{62AB6152-E6C6-447A-AF62-8F574E866D03}"/>
    <cellStyle name="Comma 22 2 3 2 2 2 2" xfId="8891" xr:uid="{A8471D48-13A2-48E9-B2B8-4838606A9712}"/>
    <cellStyle name="Comma 22 2 3 2 2 2 2 2" xfId="8892" xr:uid="{5B32A7D2-B806-4A2E-BE8B-D20B95F67BB7}"/>
    <cellStyle name="Comma 22 2 3 2 2 2 3" xfId="8893" xr:uid="{03FAFDBA-CC88-458B-8CBF-D5313464C01C}"/>
    <cellStyle name="Comma 22 2 3 2 2 3" xfId="8894" xr:uid="{AD4AC35B-2AB6-4516-A512-6159E17D356D}"/>
    <cellStyle name="Comma 22 2 3 2 2 3 2" xfId="8895" xr:uid="{EFB11C0D-9F84-4799-BBB1-04A6993F4A52}"/>
    <cellStyle name="Comma 22 2 3 2 2 4" xfId="8896" xr:uid="{4BBBDFEE-DC91-439B-9857-13B340006AFB}"/>
    <cellStyle name="Comma 22 2 3 2 2 5" xfId="8897" xr:uid="{2CAEE4FB-1D4A-4757-9607-2D66F7664D85}"/>
    <cellStyle name="Comma 22 2 3 2 3" xfId="8898" xr:uid="{5406A56B-6512-4FED-BDFA-D329C869AC45}"/>
    <cellStyle name="Comma 22 2 3 2 3 2" xfId="8899" xr:uid="{09DE24C4-1CB4-49A4-848A-B9C4B5AC96A8}"/>
    <cellStyle name="Comma 22 2 3 2 3 2 2" xfId="8900" xr:uid="{74E3BCF6-851C-4ABE-A6B5-6DD455280ED6}"/>
    <cellStyle name="Comma 22 2 3 2 3 3" xfId="8901" xr:uid="{7FB222DA-BCA5-4411-AB6E-DF2F733111CF}"/>
    <cellStyle name="Comma 22 2 3 2 4" xfId="8902" xr:uid="{24552CA5-B254-46F5-AA98-9EA10E9DB537}"/>
    <cellStyle name="Comma 22 2 3 2 4 2" xfId="8903" xr:uid="{74C4D8CA-796D-43C2-A5F5-31F149CCC4AE}"/>
    <cellStyle name="Comma 22 2 3 2 5" xfId="8904" xr:uid="{7B26788F-B3DC-4C72-BA7C-D2C3F1A7D2D7}"/>
    <cellStyle name="Comma 22 2 3 2 6" xfId="8905" xr:uid="{2B6DC56F-14BF-431A-A592-CBC9B9F326EB}"/>
    <cellStyle name="Comma 22 2 3 3" xfId="8906" xr:uid="{35C64BCF-8B00-4E1E-AF0E-4A084E1F8ACC}"/>
    <cellStyle name="Comma 22 2 3 3 2" xfId="8907" xr:uid="{62460BC0-FE42-4AC3-9749-F31AA61592C3}"/>
    <cellStyle name="Comma 22 2 3 3 2 2" xfId="8908" xr:uid="{8F677323-1E67-4773-B688-011ED5C26DF8}"/>
    <cellStyle name="Comma 22 2 3 3 2 2 2" xfId="8909" xr:uid="{A7BB4F78-DEE7-4200-9A9D-F009497691B5}"/>
    <cellStyle name="Comma 22 2 3 3 2 3" xfId="8910" xr:uid="{077E08C1-D18C-4548-AC8C-2530C3C24466}"/>
    <cellStyle name="Comma 22 2 3 3 3" xfId="8911" xr:uid="{DB177A37-A076-454C-B488-0E579DDE69D6}"/>
    <cellStyle name="Comma 22 2 3 3 3 2" xfId="8912" xr:uid="{3C225618-7279-4759-9E19-DDCE29E4FFD7}"/>
    <cellStyle name="Comma 22 2 3 3 4" xfId="8913" xr:uid="{27905603-35F1-450D-BA67-B8303795149D}"/>
    <cellStyle name="Comma 22 2 3 3 5" xfId="8914" xr:uid="{1FB12D67-F166-44C1-B107-A86FB42B2A2D}"/>
    <cellStyle name="Comma 22 2 3 4" xfId="8915" xr:uid="{AD75AA48-C8A8-4D66-8B6E-76154BB5B97D}"/>
    <cellStyle name="Comma 22 2 3 4 2" xfId="8916" xr:uid="{3C6E6F31-6068-4CA6-8DB4-6F5A410F6D18}"/>
    <cellStyle name="Comma 22 2 3 4 2 2" xfId="8917" xr:uid="{4D2BC29A-6AB7-4E9C-9A95-08CE87AA51F3}"/>
    <cellStyle name="Comma 22 2 3 4 3" xfId="8918" xr:uid="{84531F0B-4198-45B3-BC5C-011252EB2AAC}"/>
    <cellStyle name="Comma 22 2 3 4 4" xfId="8919" xr:uid="{21388F21-3058-4B9D-9075-66A7583A907A}"/>
    <cellStyle name="Comma 22 2 3 5" xfId="8920" xr:uid="{0CDC6A31-227F-42D7-B604-ED3E27AE56E1}"/>
    <cellStyle name="Comma 22 2 3 5 2" xfId="8921" xr:uid="{32DB6416-CAE8-494B-AAC8-6DB004DB77B5}"/>
    <cellStyle name="Comma 22 2 3 6" xfId="8922" xr:uid="{5D311E14-38F4-47AA-A8E9-1EC915440986}"/>
    <cellStyle name="Comma 22 2 3 6 2" xfId="8923" xr:uid="{9BD35D63-2EE0-419F-8526-BB63F2EF29B8}"/>
    <cellStyle name="Comma 22 2 3 7" xfId="8924" xr:uid="{E4A6168F-768F-46D0-95E4-08F464DEFF6A}"/>
    <cellStyle name="Comma 22 2 4" xfId="8925" xr:uid="{8B43EB3D-3193-415A-B5AC-30D53A98D5C2}"/>
    <cellStyle name="Comma 22 2 4 2" xfId="8926" xr:uid="{1748B92F-52C3-4580-9300-F1D0CD756391}"/>
    <cellStyle name="Comma 22 2 4 2 2" xfId="8927" xr:uid="{778E8FAD-62B4-4B46-9DA8-D74BD0D8520C}"/>
    <cellStyle name="Comma 22 2 4 2 2 2" xfId="8928" xr:uid="{9DEC65BD-D6CD-4DF1-A947-B23991009AD9}"/>
    <cellStyle name="Comma 22 2 4 2 2 2 2" xfId="8929" xr:uid="{613E4A54-3233-49E7-97B1-523AC594D381}"/>
    <cellStyle name="Comma 22 2 4 2 2 2 2 2" xfId="8930" xr:uid="{9347CCCB-867F-4847-B5E8-8B0BB4B65BD8}"/>
    <cellStyle name="Comma 22 2 4 2 2 2 3" xfId="8931" xr:uid="{283CF756-B9BC-4ADA-A77F-7F9984993AFE}"/>
    <cellStyle name="Comma 22 2 4 2 2 3" xfId="8932" xr:uid="{75225C53-6EFA-4661-A98F-7C94FF9042EF}"/>
    <cellStyle name="Comma 22 2 4 2 2 3 2" xfId="8933" xr:uid="{B92D025B-AA11-4062-BD20-865E36568870}"/>
    <cellStyle name="Comma 22 2 4 2 2 4" xfId="8934" xr:uid="{511FA2FA-3949-4112-BC77-319166399ACE}"/>
    <cellStyle name="Comma 22 2 4 2 2 5" xfId="8935" xr:uid="{7F321F86-9669-4069-9ECC-9F7A4778AEB4}"/>
    <cellStyle name="Comma 22 2 4 2 3" xfId="8936" xr:uid="{570F8609-BA4B-4C27-8677-182CE343895E}"/>
    <cellStyle name="Comma 22 2 4 2 3 2" xfId="8937" xr:uid="{34F9BC89-6216-4781-98B4-5E66A98811E9}"/>
    <cellStyle name="Comma 22 2 4 2 3 2 2" xfId="8938" xr:uid="{E354397E-374F-4D2D-8BF7-6A3591FDD1EA}"/>
    <cellStyle name="Comma 22 2 4 2 3 3" xfId="8939" xr:uid="{358BE162-8A01-481A-BCC7-F2C3F06D970B}"/>
    <cellStyle name="Comma 22 2 4 2 4" xfId="8940" xr:uid="{CDBBAC88-D1D7-4EAB-895F-A138285CDA6F}"/>
    <cellStyle name="Comma 22 2 4 2 4 2" xfId="8941" xr:uid="{E84B9127-37CF-415A-AB4B-981496C30020}"/>
    <cellStyle name="Comma 22 2 4 2 5" xfId="8942" xr:uid="{B80827EF-763F-464B-A354-C9EF2D4E3B79}"/>
    <cellStyle name="Comma 22 2 4 2 6" xfId="8943" xr:uid="{BF71B62E-E333-4300-BFF8-C63B9A41D3A5}"/>
    <cellStyle name="Comma 22 2 4 3" xfId="8944" xr:uid="{9C0AC91B-36D4-4A8F-90E9-E5629F4C3463}"/>
    <cellStyle name="Comma 22 2 4 3 2" xfId="8945" xr:uid="{7CC055F4-D972-4E36-95CC-BC28CE2F67DB}"/>
    <cellStyle name="Comma 22 2 4 3 2 2" xfId="8946" xr:uid="{5B2112A1-1B22-4487-ADB5-068996D60496}"/>
    <cellStyle name="Comma 22 2 4 3 2 2 2" xfId="8947" xr:uid="{8525433D-24AB-435A-A8D8-6806332E0068}"/>
    <cellStyle name="Comma 22 2 4 3 2 3" xfId="8948" xr:uid="{8FD9DEAC-9530-4E2A-9FFA-E2EFF1F7D5F5}"/>
    <cellStyle name="Comma 22 2 4 3 3" xfId="8949" xr:uid="{58A65EF7-E17B-44C9-8ABE-4A3B56C9E78A}"/>
    <cellStyle name="Comma 22 2 4 3 3 2" xfId="8950" xr:uid="{03523AAF-6A47-4DA0-9CDD-4071DBAF8F7F}"/>
    <cellStyle name="Comma 22 2 4 3 4" xfId="8951" xr:uid="{40A11934-CE76-4E31-B2B8-B73349A2E609}"/>
    <cellStyle name="Comma 22 2 4 3 5" xfId="8952" xr:uid="{01F1DE5A-A4A1-4571-B3B4-4E3D8260AFC6}"/>
    <cellStyle name="Comma 22 2 4 4" xfId="8953" xr:uid="{64DBD1B4-F905-4371-8257-896C6C8202E6}"/>
    <cellStyle name="Comma 22 2 4 4 2" xfId="8954" xr:uid="{0BF67B5B-CA7A-4F9F-8FCF-73DC884D3845}"/>
    <cellStyle name="Comma 22 2 4 4 2 2" xfId="8955" xr:uid="{94B05B85-6215-4E0A-A540-9442F924C7E7}"/>
    <cellStyle name="Comma 22 2 4 4 3" xfId="8956" xr:uid="{74A60359-14EB-433D-8F07-234DFF4E2BFA}"/>
    <cellStyle name="Comma 22 2 4 4 4" xfId="8957" xr:uid="{93DD6931-6C25-44E3-A16F-B56343C4D7FE}"/>
    <cellStyle name="Comma 22 2 4 5" xfId="8958" xr:uid="{0736D0D5-0AED-424A-AA0E-910953BF56DB}"/>
    <cellStyle name="Comma 22 2 4 5 2" xfId="8959" xr:uid="{DB2F454F-A17D-4602-B637-225D668A53D5}"/>
    <cellStyle name="Comma 22 2 4 6" xfId="8960" xr:uid="{EB718B90-D27D-4E14-87A3-B99B2F95A6A0}"/>
    <cellStyle name="Comma 22 2 4 6 2" xfId="8961" xr:uid="{2DB982A5-A3D6-4E41-B971-0B2F00C2EF83}"/>
    <cellStyle name="Comma 22 2 4 7" xfId="8962" xr:uid="{9F495DC0-EC10-46D3-85FD-E45AAEFB46F8}"/>
    <cellStyle name="Comma 22 2 5" xfId="8963" xr:uid="{5121CF72-A67F-4FCD-9860-A931A7AB7427}"/>
    <cellStyle name="Comma 22 2 5 2" xfId="8964" xr:uid="{4E3FEE56-FC7B-48B2-A69F-64D3A46594EF}"/>
    <cellStyle name="Comma 22 2 5 2 2" xfId="8965" xr:uid="{78990EB1-A75F-4DCB-961E-F34B373C3820}"/>
    <cellStyle name="Comma 22 2 5 2 2 2" xfId="8966" xr:uid="{A943D505-BE11-4831-A230-54D288353FB1}"/>
    <cellStyle name="Comma 22 2 5 2 2 2 2" xfId="8967" xr:uid="{D53A5133-EA20-440F-A859-774F5FED0FA0}"/>
    <cellStyle name="Comma 22 2 5 2 2 3" xfId="8968" xr:uid="{ADBB27B2-DBDE-4375-ABBA-7A5B2E186437}"/>
    <cellStyle name="Comma 22 2 5 2 3" xfId="8969" xr:uid="{EC49E157-4B28-43D5-9721-5EC6D1D9F41F}"/>
    <cellStyle name="Comma 22 2 5 2 3 2" xfId="8970" xr:uid="{AD2D036C-FFB6-4ADF-AA6E-AA22BF531938}"/>
    <cellStyle name="Comma 22 2 5 2 4" xfId="8971" xr:uid="{AE3C4542-EFBE-4EA8-9DBD-19D82AA255BE}"/>
    <cellStyle name="Comma 22 2 5 2 5" xfId="8972" xr:uid="{793A6495-0D16-487F-88C6-570B239A7F36}"/>
    <cellStyle name="Comma 22 2 5 3" xfId="8973" xr:uid="{0F4F4270-39E3-48CA-813D-CC5899EFADCB}"/>
    <cellStyle name="Comma 22 2 5 3 2" xfId="8974" xr:uid="{84FE6BC4-68F8-4AED-BA65-938E7808213D}"/>
    <cellStyle name="Comma 22 2 5 3 2 2" xfId="8975" xr:uid="{AE355F9F-183C-4A9B-B5EB-58A3EB5C8F45}"/>
    <cellStyle name="Comma 22 2 5 3 3" xfId="8976" xr:uid="{BEA0B761-3580-4273-BF0C-5670AB5CF42A}"/>
    <cellStyle name="Comma 22 2 5 4" xfId="8977" xr:uid="{BAAA7F4D-7490-44F2-8F0C-D7400359B60D}"/>
    <cellStyle name="Comma 22 2 5 4 2" xfId="8978" xr:uid="{35A5A990-A52E-4885-8552-690E40F855A2}"/>
    <cellStyle name="Comma 22 2 5 5" xfId="8979" xr:uid="{68DE49F0-8294-4867-A955-42666FD589C3}"/>
    <cellStyle name="Comma 22 2 5 6" xfId="8980" xr:uid="{1441A2F7-E538-43C4-BE8C-4AFA100692C0}"/>
    <cellStyle name="Comma 22 2 6" xfId="8981" xr:uid="{D27AAF88-4659-4837-AFA4-8E5AB6AFD1D3}"/>
    <cellStyle name="Comma 22 2 6 2" xfId="8982" xr:uid="{F02F2EEE-0C45-4BF6-B1AA-5060CB124E01}"/>
    <cellStyle name="Comma 22 2 6 2 2" xfId="8983" xr:uid="{0384C0D8-B387-4A94-A917-4F7135EEB592}"/>
    <cellStyle name="Comma 22 2 6 2 2 2" xfId="8984" xr:uid="{F69DBF5F-5B8D-41DB-8C18-AFEA2B62FC71}"/>
    <cellStyle name="Comma 22 2 6 2 3" xfId="8985" xr:uid="{7C233951-93BD-49E0-B009-544D6BC0C7F9}"/>
    <cellStyle name="Comma 22 2 6 3" xfId="8986" xr:uid="{113DB68D-F694-4EC7-836E-D0DF6AD426DB}"/>
    <cellStyle name="Comma 22 2 6 3 2" xfId="8987" xr:uid="{7BBBB4E2-ABC5-4711-8915-94939237387C}"/>
    <cellStyle name="Comma 22 2 6 4" xfId="8988" xr:uid="{280ECEF6-6820-4FFF-9B45-796F54C3FFCF}"/>
    <cellStyle name="Comma 22 2 6 5" xfId="8989" xr:uid="{D6CF67DC-D707-460C-AAD7-61565F5DB3A3}"/>
    <cellStyle name="Comma 22 2 7" xfId="8990" xr:uid="{79F8139C-A0E3-4C84-B668-547388F2ED9B}"/>
    <cellStyle name="Comma 22 2 7 2" xfId="8991" xr:uid="{EFBD27A1-A7BC-42E0-BDFB-E727FEA027E4}"/>
    <cellStyle name="Comma 22 2 7 2 2" xfId="8992" xr:uid="{7A396D3C-2EEB-4034-817A-4A5A57952D7C}"/>
    <cellStyle name="Comma 22 2 7 2 2 2" xfId="8993" xr:uid="{0613FB09-EB82-4109-86BA-4965FD396B0D}"/>
    <cellStyle name="Comma 22 2 7 2 3" xfId="8994" xr:uid="{81B777E5-7385-4A69-831E-158CA4A87E46}"/>
    <cellStyle name="Comma 22 2 7 3" xfId="8995" xr:uid="{85B1E511-2116-491B-9CC9-908B2BFAD128}"/>
    <cellStyle name="Comma 22 2 7 3 2" xfId="8996" xr:uid="{A100820D-04F1-4E75-BA94-47DDBDCE04E5}"/>
    <cellStyle name="Comma 22 2 7 4" xfId="8997" xr:uid="{4B507744-679F-4E43-80B2-E8EE5A7CBA4D}"/>
    <cellStyle name="Comma 22 2 7 5" xfId="8998" xr:uid="{2D05A081-D9E0-485B-A60D-663FF4D05FEF}"/>
    <cellStyle name="Comma 22 2 8" xfId="8999" xr:uid="{A153BF3E-1982-4019-8FA2-49A994C8C488}"/>
    <cellStyle name="Comma 22 2 8 2" xfId="9000" xr:uid="{78712237-8574-4497-9BD0-3C44F1A634C1}"/>
    <cellStyle name="Comma 22 2 8 2 2" xfId="9001" xr:uid="{B0FA1434-2C66-4C6D-9338-FED26BD1A541}"/>
    <cellStyle name="Comma 22 2 8 3" xfId="9002" xr:uid="{B6244673-BBD9-4EED-B166-06205B790710}"/>
    <cellStyle name="Comma 22 2 8 4" xfId="9003" xr:uid="{1E9F0C41-7B91-4AC5-AE71-D3095BFDFD1C}"/>
    <cellStyle name="Comma 22 2 9" xfId="9004" xr:uid="{2F03CF47-9EFE-47F2-89A3-149AD9097604}"/>
    <cellStyle name="Comma 22 2 9 2" xfId="9005" xr:uid="{A6CBDCA0-EDD5-4165-B607-0D8CE64A1C9F}"/>
    <cellStyle name="Comma 22 3" xfId="9006" xr:uid="{F2065312-DC0D-4FC6-8953-6FA8B072E816}"/>
    <cellStyle name="Comma 22 3 10" xfId="9007" xr:uid="{8DBA4401-913E-4C20-B0AE-9BB386BED719}"/>
    <cellStyle name="Comma 22 3 2" xfId="9008" xr:uid="{B607129E-B3DF-47BA-B6C1-793BDEFEABFA}"/>
    <cellStyle name="Comma 22 3 2 2" xfId="9009" xr:uid="{584FAA6F-5D04-4E6B-B2F1-4C7DF0A51ADF}"/>
    <cellStyle name="Comma 22 3 2 2 2" xfId="9010" xr:uid="{C369445C-B8F4-40CE-B24E-E51EFD612025}"/>
    <cellStyle name="Comma 22 3 2 2 2 2" xfId="9011" xr:uid="{AD252363-9A78-4330-8D1A-5E6530F80568}"/>
    <cellStyle name="Comma 22 3 2 2 2 2 2" xfId="9012" xr:uid="{2FB61907-2A54-426F-BA8E-E5C01E3D23F5}"/>
    <cellStyle name="Comma 22 3 2 2 2 2 2 2" xfId="9013" xr:uid="{13EE60FF-A335-4FFE-A84C-304085F22035}"/>
    <cellStyle name="Comma 22 3 2 2 2 2 3" xfId="9014" xr:uid="{F2F7F245-D031-45A5-B236-F1B3B0BC14E4}"/>
    <cellStyle name="Comma 22 3 2 2 2 3" xfId="9015" xr:uid="{03694156-A918-49A2-86CF-71E4497B5CBC}"/>
    <cellStyle name="Comma 22 3 2 2 2 3 2" xfId="9016" xr:uid="{633251F2-42D7-495B-9547-C6843EE2C751}"/>
    <cellStyle name="Comma 22 3 2 2 2 4" xfId="9017" xr:uid="{F2318037-1C66-474C-A172-41AA9743658A}"/>
    <cellStyle name="Comma 22 3 2 2 2 5" xfId="9018" xr:uid="{CA19B896-92DF-4CF9-8DCB-9E09ACDE3498}"/>
    <cellStyle name="Comma 22 3 2 2 3" xfId="9019" xr:uid="{C5A8D4D4-69E4-483C-A92B-5F7CFBE3FCC7}"/>
    <cellStyle name="Comma 22 3 2 2 3 2" xfId="9020" xr:uid="{F0054809-1655-49D7-A576-D22EA0F9DF41}"/>
    <cellStyle name="Comma 22 3 2 2 3 2 2" xfId="9021" xr:uid="{9D0297AF-D94F-4B84-8412-497A0F855203}"/>
    <cellStyle name="Comma 22 3 2 2 3 3" xfId="9022" xr:uid="{2A75285D-AF6C-4887-A78D-374DB4C0745D}"/>
    <cellStyle name="Comma 22 3 2 2 4" xfId="9023" xr:uid="{98528134-EA66-4914-A694-1688DB03945D}"/>
    <cellStyle name="Comma 22 3 2 2 4 2" xfId="9024" xr:uid="{6B62FA9B-A8E1-4220-9897-6BD9C2673B98}"/>
    <cellStyle name="Comma 22 3 2 2 5" xfId="9025" xr:uid="{77B5766F-E853-4C7A-9E20-52F3B355040B}"/>
    <cellStyle name="Comma 22 3 2 2 6" xfId="9026" xr:uid="{150B9180-8144-46DA-BDFA-33CC8BBB4A94}"/>
    <cellStyle name="Comma 22 3 2 3" xfId="9027" xr:uid="{812F07EA-6E01-4F91-9F45-9E832071FD5C}"/>
    <cellStyle name="Comma 22 3 2 3 2" xfId="9028" xr:uid="{C4D0E295-6D55-4FC3-9F78-7D71B0EF7BC8}"/>
    <cellStyle name="Comma 22 3 2 3 2 2" xfId="9029" xr:uid="{E4A10B49-FA48-4617-8BEA-018A8EABEA12}"/>
    <cellStyle name="Comma 22 3 2 3 2 2 2" xfId="9030" xr:uid="{5F627319-99A7-4250-A917-DBB25CF08CB2}"/>
    <cellStyle name="Comma 22 3 2 3 2 3" xfId="9031" xr:uid="{D6BA420B-A8F8-455F-A421-D51A63BB0241}"/>
    <cellStyle name="Comma 22 3 2 3 3" xfId="9032" xr:uid="{13C629D6-10AB-4CA6-91D4-D4554635B32A}"/>
    <cellStyle name="Comma 22 3 2 3 3 2" xfId="9033" xr:uid="{4C754D3F-1322-459B-B1D8-1FB697C409C2}"/>
    <cellStyle name="Comma 22 3 2 3 4" xfId="9034" xr:uid="{E51939C7-A782-4979-8A34-2686BBD2CB2B}"/>
    <cellStyle name="Comma 22 3 2 3 5" xfId="9035" xr:uid="{8272F112-890C-4B23-A7D2-57D0A8C800C9}"/>
    <cellStyle name="Comma 22 3 2 4" xfId="9036" xr:uid="{E2197DC0-9C88-4E24-B915-7D2FBB84BB34}"/>
    <cellStyle name="Comma 22 3 2 4 2" xfId="9037" xr:uid="{CF8E1365-DF79-4601-B5E5-9C28C1B535DB}"/>
    <cellStyle name="Comma 22 3 2 4 2 2" xfId="9038" xr:uid="{F1FC486B-21A4-42F4-9F47-548AEC2AA576}"/>
    <cellStyle name="Comma 22 3 2 4 3" xfId="9039" xr:uid="{F470B08D-1182-4780-B1B1-547A8B4333BC}"/>
    <cellStyle name="Comma 22 3 2 4 4" xfId="9040" xr:uid="{3584E027-69FF-47C8-B312-AE0565A9AA97}"/>
    <cellStyle name="Comma 22 3 2 5" xfId="9041" xr:uid="{37B21621-FCA9-419E-8635-7A2B63D3F070}"/>
    <cellStyle name="Comma 22 3 2 5 2" xfId="9042" xr:uid="{168E9AE2-79C6-44C2-98BE-4CCE7E5625DE}"/>
    <cellStyle name="Comma 22 3 2 6" xfId="9043" xr:uid="{106739D4-6AB8-4CE5-AB6C-2664558FC808}"/>
    <cellStyle name="Comma 22 3 2 6 2" xfId="9044" xr:uid="{9EE5989E-5274-4E65-9DB4-D4981500DE54}"/>
    <cellStyle name="Comma 22 3 2 7" xfId="9045" xr:uid="{A0DA9559-CC0D-4412-A27C-DB6DC371AABC}"/>
    <cellStyle name="Comma 22 3 3" xfId="9046" xr:uid="{A73B2E4B-6CD3-4C57-9345-E19AB77421FE}"/>
    <cellStyle name="Comma 22 3 3 2" xfId="9047" xr:uid="{92525947-2792-4CF4-ADEA-1383FDD75541}"/>
    <cellStyle name="Comma 22 3 3 2 2" xfId="9048" xr:uid="{E07510FE-3F2D-4A7A-820B-20A8AFD919F5}"/>
    <cellStyle name="Comma 22 3 3 2 2 2" xfId="9049" xr:uid="{670D1C1F-C933-4E5C-8FDA-865B89C8D9A5}"/>
    <cellStyle name="Comma 22 3 3 2 2 2 2" xfId="9050" xr:uid="{4155B851-F933-4833-BAAB-8297BFAF27CA}"/>
    <cellStyle name="Comma 22 3 3 2 2 2 2 2" xfId="9051" xr:uid="{6E02EB34-5F8F-4B80-9B79-3A2516039CC0}"/>
    <cellStyle name="Comma 22 3 3 2 2 2 3" xfId="9052" xr:uid="{3EC55223-46F9-41CF-AAAF-E90D1FCDD631}"/>
    <cellStyle name="Comma 22 3 3 2 2 3" xfId="9053" xr:uid="{5F7F06E2-A1E2-456D-BEEB-4AB87B0EDE85}"/>
    <cellStyle name="Comma 22 3 3 2 2 3 2" xfId="9054" xr:uid="{350752EB-6B67-4069-B974-D1BBDC68B769}"/>
    <cellStyle name="Comma 22 3 3 2 2 4" xfId="9055" xr:uid="{C3601A07-418C-40EA-A7ED-30EC4502B103}"/>
    <cellStyle name="Comma 22 3 3 2 2 5" xfId="9056" xr:uid="{BD47F7A0-1E63-49C6-AD1B-1FA4CD12185A}"/>
    <cellStyle name="Comma 22 3 3 2 3" xfId="9057" xr:uid="{495454D0-FEFC-451F-B1BE-9E012C818C65}"/>
    <cellStyle name="Comma 22 3 3 2 3 2" xfId="9058" xr:uid="{D2D8D611-89C5-491A-8699-AE773F79FF64}"/>
    <cellStyle name="Comma 22 3 3 2 3 2 2" xfId="9059" xr:uid="{CFC80094-DE89-4EBF-B6B3-09CC69D37755}"/>
    <cellStyle name="Comma 22 3 3 2 3 3" xfId="9060" xr:uid="{E2A3375B-F62D-4595-B877-75D79976B2DF}"/>
    <cellStyle name="Comma 22 3 3 2 4" xfId="9061" xr:uid="{B18BA2A8-BB79-45A0-A15C-B6058444A31F}"/>
    <cellStyle name="Comma 22 3 3 2 4 2" xfId="9062" xr:uid="{F3F8CE21-A6B7-4851-8852-FC9AB9353973}"/>
    <cellStyle name="Comma 22 3 3 2 5" xfId="9063" xr:uid="{072EF117-0F44-4781-ADFB-8760D964D30A}"/>
    <cellStyle name="Comma 22 3 3 2 6" xfId="9064" xr:uid="{404F92BF-1AF2-41EE-B2F4-2BA46AA9FF00}"/>
    <cellStyle name="Comma 22 3 3 3" xfId="9065" xr:uid="{EA963EF9-72DE-4FEE-858D-B8DF27E62202}"/>
    <cellStyle name="Comma 22 3 3 3 2" xfId="9066" xr:uid="{083F4E47-A430-4B0E-8CA5-C9CF9A90E6A4}"/>
    <cellStyle name="Comma 22 3 3 3 2 2" xfId="9067" xr:uid="{735715CA-0A88-42EF-A279-9A9158CE9FDB}"/>
    <cellStyle name="Comma 22 3 3 3 2 2 2" xfId="9068" xr:uid="{EB04B6EB-A6C4-4781-9F9E-F730CA67B719}"/>
    <cellStyle name="Comma 22 3 3 3 2 3" xfId="9069" xr:uid="{3DF85728-A03B-46B0-86C4-E1AD937900F0}"/>
    <cellStyle name="Comma 22 3 3 3 3" xfId="9070" xr:uid="{734B3B93-FE54-4F1F-9D4C-1C484C5AFB13}"/>
    <cellStyle name="Comma 22 3 3 3 3 2" xfId="9071" xr:uid="{620A3B89-4579-4F09-A844-5E8D5629FF84}"/>
    <cellStyle name="Comma 22 3 3 3 4" xfId="9072" xr:uid="{43BBA608-FB76-4AEC-8B71-1AC216E30914}"/>
    <cellStyle name="Comma 22 3 3 3 5" xfId="9073" xr:uid="{79368BEF-BD94-4696-83E7-B0B792D164E6}"/>
    <cellStyle name="Comma 22 3 3 4" xfId="9074" xr:uid="{DDE277F8-FDD5-4110-87F1-373C547F61FB}"/>
    <cellStyle name="Comma 22 3 3 4 2" xfId="9075" xr:uid="{4CD0B209-5598-4C3F-9370-4FA8895286D5}"/>
    <cellStyle name="Comma 22 3 3 4 2 2" xfId="9076" xr:uid="{D71FFF75-5EB7-4414-B926-A61493BE495D}"/>
    <cellStyle name="Comma 22 3 3 4 3" xfId="9077" xr:uid="{52D37169-90F8-49DC-AA26-610671C718E3}"/>
    <cellStyle name="Comma 22 3 3 4 4" xfId="9078" xr:uid="{452AE4AA-2CFD-4C7E-AED7-6CF69CC17878}"/>
    <cellStyle name="Comma 22 3 3 5" xfId="9079" xr:uid="{D156964B-6FB8-496D-98B4-0E981EFF0A7C}"/>
    <cellStyle name="Comma 22 3 3 5 2" xfId="9080" xr:uid="{7B1DC5ED-CCD7-4E85-97F4-C0825F619A84}"/>
    <cellStyle name="Comma 22 3 3 6" xfId="9081" xr:uid="{ED966493-BF64-4E0E-B7C9-3B0AA4B823EF}"/>
    <cellStyle name="Comma 22 3 3 6 2" xfId="9082" xr:uid="{05DCC1D8-096B-403A-8018-648D1EBAD411}"/>
    <cellStyle name="Comma 22 3 3 7" xfId="9083" xr:uid="{F43EB384-53CB-4F43-A6A6-6192AAE390F7}"/>
    <cellStyle name="Comma 22 3 4" xfId="9084" xr:uid="{0594E369-0077-43A8-8727-D30ED97864D0}"/>
    <cellStyle name="Comma 22 3 4 2" xfId="9085" xr:uid="{7DE2D2B2-ABF8-422D-9685-4C36B49AD58C}"/>
    <cellStyle name="Comma 22 3 4 2 2" xfId="9086" xr:uid="{BE4A2E6E-C184-44E8-96F0-CE670BCD61E9}"/>
    <cellStyle name="Comma 22 3 4 2 2 2" xfId="9087" xr:uid="{EE8B40B5-9402-4999-A4E1-08696BC58E2B}"/>
    <cellStyle name="Comma 22 3 4 2 2 2 2" xfId="9088" xr:uid="{0F3201BF-A885-4331-A25A-3578C18839C4}"/>
    <cellStyle name="Comma 22 3 4 2 2 3" xfId="9089" xr:uid="{22B241CC-4417-4D81-97A5-34789B966F1B}"/>
    <cellStyle name="Comma 22 3 4 2 3" xfId="9090" xr:uid="{C67FE845-55FA-4272-96D7-5D65635454CC}"/>
    <cellStyle name="Comma 22 3 4 2 3 2" xfId="9091" xr:uid="{5F5C0D75-C589-4516-8D95-0ED2906C045F}"/>
    <cellStyle name="Comma 22 3 4 2 4" xfId="9092" xr:uid="{3A3A0D2B-EFF2-4030-958D-3E0AB063660E}"/>
    <cellStyle name="Comma 22 3 4 2 5" xfId="9093" xr:uid="{C7379FDC-7682-43E5-AF50-8BCC7B07C9BF}"/>
    <cellStyle name="Comma 22 3 4 3" xfId="9094" xr:uid="{FDB7DE34-607B-41AB-A569-2B97BC1CBFD7}"/>
    <cellStyle name="Comma 22 3 4 3 2" xfId="9095" xr:uid="{B7BF4744-60F4-4914-B5DC-949A1DF39F87}"/>
    <cellStyle name="Comma 22 3 4 3 2 2" xfId="9096" xr:uid="{ADB5C51F-AF4C-4782-8A2F-6BB41FE78191}"/>
    <cellStyle name="Comma 22 3 4 3 3" xfId="9097" xr:uid="{EBA7DD9A-8A8C-46DE-8173-1E75BA4850EB}"/>
    <cellStyle name="Comma 22 3 4 4" xfId="9098" xr:uid="{854389A5-9624-401B-BB1F-8D067C3868EF}"/>
    <cellStyle name="Comma 22 3 4 4 2" xfId="9099" xr:uid="{13AA66D2-5055-40C1-A28C-35CB1BA40FB4}"/>
    <cellStyle name="Comma 22 3 4 5" xfId="9100" xr:uid="{F10A3830-510E-4BED-84F8-3E6B9E53BAC2}"/>
    <cellStyle name="Comma 22 3 4 6" xfId="9101" xr:uid="{768A436C-F78F-49D9-9F2D-A8CB56AB5AAD}"/>
    <cellStyle name="Comma 22 3 5" xfId="9102" xr:uid="{D6563871-FD70-4918-928C-B64DFBC66F7E}"/>
    <cellStyle name="Comma 22 3 5 2" xfId="9103" xr:uid="{67272640-12A1-42D1-8BA1-AA7B957F6E3F}"/>
    <cellStyle name="Comma 22 3 5 2 2" xfId="9104" xr:uid="{ADDE86D6-0510-4D91-9EDE-B4800C00541D}"/>
    <cellStyle name="Comma 22 3 5 2 2 2" xfId="9105" xr:uid="{5672962D-5D3B-4761-833C-698834D4204D}"/>
    <cellStyle name="Comma 22 3 5 2 3" xfId="9106" xr:uid="{D05E1A30-94E7-4BDE-8766-22F9DF36062D}"/>
    <cellStyle name="Comma 22 3 5 3" xfId="9107" xr:uid="{687410A6-871A-40B8-819A-EE0E3FE89352}"/>
    <cellStyle name="Comma 22 3 5 3 2" xfId="9108" xr:uid="{327DA83B-AC52-4E21-832A-452B91275AF3}"/>
    <cellStyle name="Comma 22 3 5 4" xfId="9109" xr:uid="{8BB1BACE-5BA0-49C8-89EB-5E581DAC159C}"/>
    <cellStyle name="Comma 22 3 5 5" xfId="9110" xr:uid="{02FF8B94-65EF-4650-BD39-1C1A80B6D51D}"/>
    <cellStyle name="Comma 22 3 6" xfId="9111" xr:uid="{025228B8-F0D2-4FC5-BA56-21326F73EFF2}"/>
    <cellStyle name="Comma 22 3 6 2" xfId="9112" xr:uid="{19B13FA2-D16E-4C68-BAB4-037F5AA49CE7}"/>
    <cellStyle name="Comma 22 3 6 2 2" xfId="9113" xr:uid="{309AA931-AFEA-41ED-8E12-3B09E3D3748A}"/>
    <cellStyle name="Comma 22 3 6 2 2 2" xfId="9114" xr:uid="{C738A0C4-852B-4120-B73B-36CABAFE1089}"/>
    <cellStyle name="Comma 22 3 6 2 3" xfId="9115" xr:uid="{226C5CAD-109E-4900-BE0F-9771FC1285CF}"/>
    <cellStyle name="Comma 22 3 6 3" xfId="9116" xr:uid="{DDCD6BEC-014A-4D3C-B120-D67AC6BD7FA6}"/>
    <cellStyle name="Comma 22 3 6 3 2" xfId="9117" xr:uid="{B8E86061-CEE1-4EC0-A2EF-821E6ACFE9A1}"/>
    <cellStyle name="Comma 22 3 6 4" xfId="9118" xr:uid="{35B87277-A520-402D-B8A5-F6EF687FF045}"/>
    <cellStyle name="Comma 22 3 6 5" xfId="9119" xr:uid="{B1216DCF-C0C5-4514-81B7-662E96862744}"/>
    <cellStyle name="Comma 22 3 7" xfId="9120" xr:uid="{F1422019-859D-4809-97BC-DB849928B771}"/>
    <cellStyle name="Comma 22 3 7 2" xfId="9121" xr:uid="{A189EFA2-0208-4144-BCC7-F919444808B6}"/>
    <cellStyle name="Comma 22 3 7 2 2" xfId="9122" xr:uid="{070D8103-1120-49A7-AEC8-D55984CCB9E1}"/>
    <cellStyle name="Comma 22 3 7 3" xfId="9123" xr:uid="{BC2766D4-6501-4080-9CB8-A642174A5DC8}"/>
    <cellStyle name="Comma 22 3 7 4" xfId="9124" xr:uid="{C2A65B69-4DD2-47C9-9B6F-6D1A317B8FDF}"/>
    <cellStyle name="Comma 22 3 8" xfId="9125" xr:uid="{161F0492-CD73-49D5-A229-B48A0371F071}"/>
    <cellStyle name="Comma 22 3 8 2" xfId="9126" xr:uid="{A20E695E-65E8-4D69-A674-1F26E079CED9}"/>
    <cellStyle name="Comma 22 3 9" xfId="9127" xr:uid="{944A9541-0089-4170-8EB2-C690DD221D91}"/>
    <cellStyle name="Comma 22 3 9 2" xfId="9128" xr:uid="{A28E178A-2173-4756-85B7-2E7D91BB2CB9}"/>
    <cellStyle name="Comma 22 4" xfId="9129" xr:uid="{7B591704-FDFF-4DFC-9944-EF0FD9EEABA0}"/>
    <cellStyle name="Comma 22 4 2" xfId="9130" xr:uid="{1E7A84E3-E2D3-436D-BEE5-16D19EB0C359}"/>
    <cellStyle name="Comma 22 4 2 2" xfId="9131" xr:uid="{ECA6D0FF-9F6C-4261-B1AB-7528D4FCADCA}"/>
    <cellStyle name="Comma 22 4 2 2 2" xfId="9132" xr:uid="{7C6F17FF-D55D-4B5F-9914-38B438C8C43B}"/>
    <cellStyle name="Comma 22 4 2 2 2 2" xfId="9133" xr:uid="{49DD3E83-503B-4BDA-987A-98B6CB252312}"/>
    <cellStyle name="Comma 22 4 2 2 2 2 2" xfId="9134" xr:uid="{150C5F3C-56F4-44B4-B3BF-E10828FD4827}"/>
    <cellStyle name="Comma 22 4 2 2 2 3" xfId="9135" xr:uid="{E3542F96-E127-4CB0-BA61-0A1E89834A7A}"/>
    <cellStyle name="Comma 22 4 2 2 3" xfId="9136" xr:uid="{3FB351BB-41E9-487F-9B0B-E9581E637307}"/>
    <cellStyle name="Comma 22 4 2 2 3 2" xfId="9137" xr:uid="{F7DB15AD-A56C-45BA-9DB8-66E832C4CE0A}"/>
    <cellStyle name="Comma 22 4 2 2 4" xfId="9138" xr:uid="{805EA20D-74A6-49FD-976E-22BC40708669}"/>
    <cellStyle name="Comma 22 4 2 2 5" xfId="9139" xr:uid="{BB92F97E-0235-4DDD-BDDA-FE907C2240A9}"/>
    <cellStyle name="Comma 22 4 2 3" xfId="9140" xr:uid="{44F8D81F-8E6A-47F0-A0FA-C5305DC5B3BB}"/>
    <cellStyle name="Comma 22 4 2 3 2" xfId="9141" xr:uid="{D1CDE02E-BA03-439F-A05A-7871D1424F90}"/>
    <cellStyle name="Comma 22 4 2 3 2 2" xfId="9142" xr:uid="{0019E5FF-B756-4B34-BD65-9C8ED0E903AE}"/>
    <cellStyle name="Comma 22 4 2 3 3" xfId="9143" xr:uid="{BC76BA55-FFE2-4ADC-9034-1F2D60358661}"/>
    <cellStyle name="Comma 22 4 2 4" xfId="9144" xr:uid="{B23BAFEC-0249-4D17-BF30-1B5759FADE8F}"/>
    <cellStyle name="Comma 22 4 2 4 2" xfId="9145" xr:uid="{E54CFD83-13CD-4D76-8ED0-C3C4687EB5CB}"/>
    <cellStyle name="Comma 22 4 2 5" xfId="9146" xr:uid="{95933626-3D1F-41B7-A17F-77DC45B24A09}"/>
    <cellStyle name="Comma 22 4 2 6" xfId="9147" xr:uid="{B30E7D07-223A-447E-9A3F-7DC026EC8AC8}"/>
    <cellStyle name="Comma 22 4 3" xfId="9148" xr:uid="{FB807A31-0210-427D-8EE7-7B90B4966BC1}"/>
    <cellStyle name="Comma 22 4 3 2" xfId="9149" xr:uid="{746949AA-ABA5-4C3A-B78E-3D2ADE3989E0}"/>
    <cellStyle name="Comma 22 4 3 2 2" xfId="9150" xr:uid="{C97907DC-C53F-45F5-8558-1C29E9579AAC}"/>
    <cellStyle name="Comma 22 4 3 2 2 2" xfId="9151" xr:uid="{9F2E6D1E-D074-424F-9AB7-A2A3E305D0C5}"/>
    <cellStyle name="Comma 22 4 3 2 3" xfId="9152" xr:uid="{CE9D54C3-9E48-493A-A71C-ECB015DF9D1B}"/>
    <cellStyle name="Comma 22 4 3 3" xfId="9153" xr:uid="{9F410379-4080-4393-9BC3-72A5384D48CE}"/>
    <cellStyle name="Comma 22 4 3 3 2" xfId="9154" xr:uid="{9E463C46-A5E9-4BF8-83DC-C1A795FAEB7E}"/>
    <cellStyle name="Comma 22 4 3 4" xfId="9155" xr:uid="{85E3B7ED-7AD7-4B33-A4E0-6CE733F68EB6}"/>
    <cellStyle name="Comma 22 4 3 5" xfId="9156" xr:uid="{6F93A92A-40EE-45CB-A3F6-836FE5A408A0}"/>
    <cellStyle name="Comma 22 4 4" xfId="9157" xr:uid="{CED14369-B4F9-46F6-ADA2-5BC259C4380D}"/>
    <cellStyle name="Comma 22 4 4 2" xfId="9158" xr:uid="{73BC5A83-8B8C-4F4B-9673-812F90277AFE}"/>
    <cellStyle name="Comma 22 4 4 2 2" xfId="9159" xr:uid="{84502795-5662-44B6-AA22-D74A5E554651}"/>
    <cellStyle name="Comma 22 4 4 2 2 2" xfId="9160" xr:uid="{5D60827E-CE18-4CE9-8BF5-3C212229EF5F}"/>
    <cellStyle name="Comma 22 4 4 2 3" xfId="9161" xr:uid="{BB75EBD4-CCA4-4605-B5CB-36B386B5BC89}"/>
    <cellStyle name="Comma 22 4 4 3" xfId="9162" xr:uid="{F5C157DF-13BA-41E6-9AF9-F407DF70D7C1}"/>
    <cellStyle name="Comma 22 4 4 3 2" xfId="9163" xr:uid="{17E32154-973F-42AF-9943-177CF20F8D5C}"/>
    <cellStyle name="Comma 22 4 4 4" xfId="9164" xr:uid="{30DA04D9-DDE4-471C-A8F6-335DCE90DBDB}"/>
    <cellStyle name="Comma 22 4 4 5" xfId="9165" xr:uid="{5F41ACF1-8CA5-43A5-B0D5-9A4D84625F8B}"/>
    <cellStyle name="Comma 22 4 5" xfId="9166" xr:uid="{DB3B87FB-9993-4B5B-8C75-56A5D7C04DAF}"/>
    <cellStyle name="Comma 22 4 5 2" xfId="9167" xr:uid="{52D904EA-14DF-4F89-9233-1716858BC989}"/>
    <cellStyle name="Comma 22 4 5 2 2" xfId="9168" xr:uid="{5D4C281E-1EF0-435B-9344-6606BED7B7C9}"/>
    <cellStyle name="Comma 22 4 5 3" xfId="9169" xr:uid="{017B6A43-6373-462A-86B9-1CC0E0D91B9C}"/>
    <cellStyle name="Comma 22 4 5 4" xfId="9170" xr:uid="{639282B4-0C23-4136-8D2A-37A6A17C2475}"/>
    <cellStyle name="Comma 22 4 6" xfId="9171" xr:uid="{87FE4E11-E5C9-4889-B02F-05E6050B3095}"/>
    <cellStyle name="Comma 22 4 6 2" xfId="9172" xr:uid="{238F91F2-FAE8-4C98-A8AF-21A34B64A1F5}"/>
    <cellStyle name="Comma 22 4 7" xfId="9173" xr:uid="{6CDB8BBC-B402-485E-B62D-507330609AE8}"/>
    <cellStyle name="Comma 22 4 7 2" xfId="9174" xr:uid="{8ED4FECA-251F-4C8D-8E57-2BEF1477F9D7}"/>
    <cellStyle name="Comma 22 4 8" xfId="9175" xr:uid="{513EB7D3-05BB-49BD-BACB-EE9415EA044D}"/>
    <cellStyle name="Comma 22 5" xfId="9176" xr:uid="{4A368F8B-76BC-4A6E-B051-4E03B08BDDAA}"/>
    <cellStyle name="Comma 22 5 2" xfId="9177" xr:uid="{B1EF516C-1A6A-4F80-94D4-8AA226E532A1}"/>
    <cellStyle name="Comma 22 5 2 2" xfId="9178" xr:uid="{4DBE7E89-A27F-4298-BB51-86D1D0280CB0}"/>
    <cellStyle name="Comma 22 5 2 2 2" xfId="9179" xr:uid="{F776E656-0918-4283-9040-0545A511F8D3}"/>
    <cellStyle name="Comma 22 5 2 2 2 2" xfId="9180" xr:uid="{CF63E45C-7DB2-4A8E-9BC9-39163D268837}"/>
    <cellStyle name="Comma 22 5 2 2 2 2 2" xfId="9181" xr:uid="{F8DE072A-DEF2-4585-BE63-9134CF9BE968}"/>
    <cellStyle name="Comma 22 5 2 2 2 3" xfId="9182" xr:uid="{6D416DF8-E2AC-49E8-B829-8322A8981776}"/>
    <cellStyle name="Comma 22 5 2 2 3" xfId="9183" xr:uid="{D42157CA-5B4F-45DE-AB25-30F691C780AF}"/>
    <cellStyle name="Comma 22 5 2 2 3 2" xfId="9184" xr:uid="{A812C06B-40F4-49BE-9B45-C629BFF6B611}"/>
    <cellStyle name="Comma 22 5 2 2 4" xfId="9185" xr:uid="{3F36F3AE-915B-45CF-8FD9-2638BFBF25D6}"/>
    <cellStyle name="Comma 22 5 2 2 5" xfId="9186" xr:uid="{A0DF458D-7391-4B0E-AC10-EA88401D338D}"/>
    <cellStyle name="Comma 22 5 2 3" xfId="9187" xr:uid="{57005252-2937-4DE1-A8DE-1F8598524544}"/>
    <cellStyle name="Comma 22 5 2 3 2" xfId="9188" xr:uid="{AFAE14D6-7BD8-4479-9CD7-A902D10E8348}"/>
    <cellStyle name="Comma 22 5 2 3 2 2" xfId="9189" xr:uid="{FA6353DF-77CA-4C61-9E78-FFC0EB7C842A}"/>
    <cellStyle name="Comma 22 5 2 3 3" xfId="9190" xr:uid="{E0198C1A-C523-4C37-94B7-84B94EAA3324}"/>
    <cellStyle name="Comma 22 5 2 4" xfId="9191" xr:uid="{A9C4C96A-89F7-4F53-817F-EA8B9DB664F0}"/>
    <cellStyle name="Comma 22 5 2 4 2" xfId="9192" xr:uid="{31FB1608-AB52-4190-87C4-296802B0BE8C}"/>
    <cellStyle name="Comma 22 5 2 5" xfId="9193" xr:uid="{26070F0D-6CC4-423D-B7CF-C3AD4C6555C6}"/>
    <cellStyle name="Comma 22 5 2 6" xfId="9194" xr:uid="{1A799BCD-828A-4024-92F4-9809D21D3E00}"/>
    <cellStyle name="Comma 22 5 3" xfId="9195" xr:uid="{A186D63A-D9A4-489B-9F5B-5732FAECF5D1}"/>
    <cellStyle name="Comma 22 5 3 2" xfId="9196" xr:uid="{2346FA69-E0E4-4A36-A2CB-C72EBAEC58D3}"/>
    <cellStyle name="Comma 22 5 3 2 2" xfId="9197" xr:uid="{D7D22D6A-FB6B-467C-BE43-F7048CE49992}"/>
    <cellStyle name="Comma 22 5 3 2 2 2" xfId="9198" xr:uid="{768E0A90-514B-4785-86F1-D504C3BF0917}"/>
    <cellStyle name="Comma 22 5 3 2 3" xfId="9199" xr:uid="{5A95627D-FD1E-45C4-AD7D-15A42A0EFCD9}"/>
    <cellStyle name="Comma 22 5 3 3" xfId="9200" xr:uid="{6404D483-0BD6-45EA-B162-C1D0F455FBD6}"/>
    <cellStyle name="Comma 22 5 3 3 2" xfId="9201" xr:uid="{1A6C6B5C-38DF-4E04-A325-A5CA2988C9A2}"/>
    <cellStyle name="Comma 22 5 3 4" xfId="9202" xr:uid="{9288CF2F-18CC-41F0-B811-35DCCDB891A9}"/>
    <cellStyle name="Comma 22 5 3 5" xfId="9203" xr:uid="{A1123418-3808-4209-8E83-7656B1A1BE67}"/>
    <cellStyle name="Comma 22 5 4" xfId="9204" xr:uid="{D945B531-0647-47E2-AD70-D27E3B7576AD}"/>
    <cellStyle name="Comma 22 5 4 2" xfId="9205" xr:uid="{A7955B41-7241-438A-A230-3481B56EA27E}"/>
    <cellStyle name="Comma 22 5 4 2 2" xfId="9206" xr:uid="{0CB88C44-E2E7-4D68-B099-21D6C35E4EF8}"/>
    <cellStyle name="Comma 22 5 4 3" xfId="9207" xr:uid="{D3735E56-3154-4313-A200-F736ADAB1BB2}"/>
    <cellStyle name="Comma 22 5 4 4" xfId="9208" xr:uid="{E17C1C89-D30C-47E1-9BAA-C4517FBD7982}"/>
    <cellStyle name="Comma 22 5 5" xfId="9209" xr:uid="{63B3B837-75E6-4DBA-8E1A-FF8A55AB19B6}"/>
    <cellStyle name="Comma 22 5 5 2" xfId="9210" xr:uid="{C772E3BD-8D22-41DD-91A0-3660D0B9992B}"/>
    <cellStyle name="Comma 22 5 6" xfId="9211" xr:uid="{78596B10-FBD5-4097-AA58-0677E42B0250}"/>
    <cellStyle name="Comma 22 5 6 2" xfId="9212" xr:uid="{BE814904-49D3-470C-A705-5CFCEB43C5B3}"/>
    <cellStyle name="Comma 22 5 7" xfId="9213" xr:uid="{C4B0DF27-432E-4EE7-B587-44078406B070}"/>
    <cellStyle name="Comma 22 6" xfId="9214" xr:uid="{4AEC38FB-6B41-4764-8D8A-FC7D58F0DAB6}"/>
    <cellStyle name="Comma 22 6 2" xfId="9215" xr:uid="{4AC24CC5-E4AA-4846-8CD6-7D8A7DE2E754}"/>
    <cellStyle name="Comma 22 6 2 2" xfId="9216" xr:uid="{DE10E311-03C7-4667-96F6-AFA42AAEF2C3}"/>
    <cellStyle name="Comma 22 6 2 2 2" xfId="9217" xr:uid="{511C0891-5513-42D1-A848-B4698DAE8375}"/>
    <cellStyle name="Comma 22 6 2 2 2 2" xfId="9218" xr:uid="{914C6AFB-6845-4847-8E26-C6FBB8C82F26}"/>
    <cellStyle name="Comma 22 6 2 2 2 2 2" xfId="9219" xr:uid="{E7EB8025-B777-4A3A-B3C9-28137C5A2036}"/>
    <cellStyle name="Comma 22 6 2 2 2 3" xfId="9220" xr:uid="{77BDAC37-3436-4EFC-A981-A51205547648}"/>
    <cellStyle name="Comma 22 6 2 2 3" xfId="9221" xr:uid="{15E25BB7-D088-4561-BCC2-E71307B0203F}"/>
    <cellStyle name="Comma 22 6 2 2 3 2" xfId="9222" xr:uid="{FFEA5495-ED66-4A73-9BDC-948A82B550FA}"/>
    <cellStyle name="Comma 22 6 2 2 4" xfId="9223" xr:uid="{7C125180-D0DA-4A7A-84FB-D9BC0439B1C1}"/>
    <cellStyle name="Comma 22 6 2 2 5" xfId="9224" xr:uid="{1F9BF3D0-8AE6-4E08-B2BB-1CA1D5C084A1}"/>
    <cellStyle name="Comma 22 6 2 3" xfId="9225" xr:uid="{61144DE3-B5F6-422B-B752-8B2EDEB7BCB2}"/>
    <cellStyle name="Comma 22 6 2 3 2" xfId="9226" xr:uid="{65ABA82C-DA9E-4424-9BF9-964A2CB28FA3}"/>
    <cellStyle name="Comma 22 6 2 3 2 2" xfId="9227" xr:uid="{12033FFE-64D4-4F38-BCC8-FFD31C9A59A4}"/>
    <cellStyle name="Comma 22 6 2 3 3" xfId="9228" xr:uid="{62298FDA-54D0-4521-A07D-C0D3CD432CE6}"/>
    <cellStyle name="Comma 22 6 2 4" xfId="9229" xr:uid="{A1AA5178-1AF6-4D83-A1F5-9F005D5D20C5}"/>
    <cellStyle name="Comma 22 6 2 4 2" xfId="9230" xr:uid="{6E060945-C919-4E5B-9D98-A50D25B5DECB}"/>
    <cellStyle name="Comma 22 6 2 5" xfId="9231" xr:uid="{42E01265-6571-47BC-B797-BB93E8507114}"/>
    <cellStyle name="Comma 22 6 2 6" xfId="9232" xr:uid="{1E01CE0D-44F9-4E8E-99B1-3099FD300802}"/>
    <cellStyle name="Comma 22 6 3" xfId="9233" xr:uid="{ABDD4758-8194-4FFA-9674-85CEDC987C68}"/>
    <cellStyle name="Comma 22 6 3 2" xfId="9234" xr:uid="{B838455C-021B-4329-8918-8CFDA2399AD3}"/>
    <cellStyle name="Comma 22 6 3 2 2" xfId="9235" xr:uid="{4E016EBB-3F46-477E-8D5E-71C35AD505D7}"/>
    <cellStyle name="Comma 22 6 3 2 2 2" xfId="9236" xr:uid="{E7A6B055-AEA5-4162-B9DD-C9B1F1329B74}"/>
    <cellStyle name="Comma 22 6 3 2 3" xfId="9237" xr:uid="{6EC7B49E-8E3E-41F7-BB68-A760969F6C19}"/>
    <cellStyle name="Comma 22 6 3 3" xfId="9238" xr:uid="{70812AE2-11F6-4803-A2BD-6B5FBECDB4F0}"/>
    <cellStyle name="Comma 22 6 3 3 2" xfId="9239" xr:uid="{F35EC68D-1700-4F2C-B47E-076829BE20DA}"/>
    <cellStyle name="Comma 22 6 3 4" xfId="9240" xr:uid="{86E96F5A-C6C9-477E-A0CF-5C8343A08AA4}"/>
    <cellStyle name="Comma 22 6 3 5" xfId="9241" xr:uid="{23AC6FEE-2AF7-4B92-96BE-6EA77C5A10E5}"/>
    <cellStyle name="Comma 22 6 4" xfId="9242" xr:uid="{3EDEB635-A4CE-487D-B8D7-E503FB327726}"/>
    <cellStyle name="Comma 22 6 4 2" xfId="9243" xr:uid="{9D2F2C2C-F558-4957-B2D1-0408C096CB81}"/>
    <cellStyle name="Comma 22 6 4 2 2" xfId="9244" xr:uid="{124C8EE8-FA2E-485B-8188-409ECA2054D4}"/>
    <cellStyle name="Comma 22 6 4 3" xfId="9245" xr:uid="{DEF05EB8-D8C6-4F74-AE0D-4F76F4DDD554}"/>
    <cellStyle name="Comma 22 6 4 4" xfId="9246" xr:uid="{077C0760-9ABC-4E16-AA18-144893624EB7}"/>
    <cellStyle name="Comma 22 6 5" xfId="9247" xr:uid="{D67DC021-1FB9-4F6C-AE7A-80B1E5CEBF79}"/>
    <cellStyle name="Comma 22 6 5 2" xfId="9248" xr:uid="{645B1319-7F60-4007-888D-89DC7C583B44}"/>
    <cellStyle name="Comma 22 6 6" xfId="9249" xr:uid="{E5BE4672-0F59-40C4-A5DF-FE16010EABFE}"/>
    <cellStyle name="Comma 22 6 6 2" xfId="9250" xr:uid="{60A4F231-CFA8-43E3-BCDB-38DED3CF9836}"/>
    <cellStyle name="Comma 22 6 7" xfId="9251" xr:uid="{AE51AA34-554C-4C77-AC34-E72CA1180A2D}"/>
    <cellStyle name="Comma 22 7" xfId="9252" xr:uid="{AAA40CE9-17E0-4966-9B90-E869142D326F}"/>
    <cellStyle name="Comma 22 7 2" xfId="9253" xr:uid="{F7B1A62D-8DDD-40F6-A84A-96C1290FB758}"/>
    <cellStyle name="Comma 22 7 2 2" xfId="9254" xr:uid="{734F2CE7-3501-4117-9165-A3D13761DDB4}"/>
    <cellStyle name="Comma 22 7 2 2 2" xfId="9255" xr:uid="{FD81663D-389F-4A7D-8940-B92B1355F2D2}"/>
    <cellStyle name="Comma 22 7 2 2 2 2" xfId="9256" xr:uid="{8012924A-0371-4735-8F8E-A6B56CFB3282}"/>
    <cellStyle name="Comma 22 7 2 2 3" xfId="9257" xr:uid="{5FA855DD-7A2D-44DD-BA84-C6D6A1975807}"/>
    <cellStyle name="Comma 22 7 2 3" xfId="9258" xr:uid="{BE9EFA5F-3448-4E2B-B3FC-680AA4549072}"/>
    <cellStyle name="Comma 22 7 2 3 2" xfId="9259" xr:uid="{0E091D9A-0292-44AD-9D96-BB4FCB2802F8}"/>
    <cellStyle name="Comma 22 7 2 4" xfId="9260" xr:uid="{A73933CF-1486-477C-813F-06CFB9ED49FB}"/>
    <cellStyle name="Comma 22 7 2 5" xfId="9261" xr:uid="{49724840-015B-44B4-8979-E755DE54BBF7}"/>
    <cellStyle name="Comma 22 7 3" xfId="9262" xr:uid="{A354FD57-C75E-4B64-AE49-D47952637ED0}"/>
    <cellStyle name="Comma 22 7 3 2" xfId="9263" xr:uid="{8D173FB1-93A8-4747-B5D1-30A72256CD31}"/>
    <cellStyle name="Comma 22 7 3 2 2" xfId="9264" xr:uid="{DA503AF0-8902-425F-BD81-4FC337913698}"/>
    <cellStyle name="Comma 22 7 3 3" xfId="9265" xr:uid="{748F67C2-5B0F-4406-9C77-34069CBF5895}"/>
    <cellStyle name="Comma 22 7 4" xfId="9266" xr:uid="{43FEA036-7D8E-4FAE-953C-0795EA573176}"/>
    <cellStyle name="Comma 22 7 4 2" xfId="9267" xr:uid="{C55935B5-1F5D-4CCF-9DD3-4639855D91DE}"/>
    <cellStyle name="Comma 22 7 5" xfId="9268" xr:uid="{9A5F7D2A-D2C4-486C-AFC9-C2F10E9E1B8E}"/>
    <cellStyle name="Comma 22 7 6" xfId="9269" xr:uid="{1EA31116-9D19-4FAF-B93D-43685AEBAC2A}"/>
    <cellStyle name="Comma 22 8" xfId="9270" xr:uid="{0D1CB64D-FA3A-4149-B607-9FA333909082}"/>
    <cellStyle name="Comma 22 8 2" xfId="9271" xr:uid="{3845AD4E-6A9F-49D4-A141-E54683B964F0}"/>
    <cellStyle name="Comma 22 8 2 2" xfId="9272" xr:uid="{B191B8BC-BA66-49AD-A421-A6159AAF76DD}"/>
    <cellStyle name="Comma 22 8 2 2 2" xfId="9273" xr:uid="{11EE9A38-47F4-4E95-B400-442831486902}"/>
    <cellStyle name="Comma 22 8 2 3" xfId="9274" xr:uid="{C5131943-5E33-4CF2-941B-14BDEBED647B}"/>
    <cellStyle name="Comma 22 8 3" xfId="9275" xr:uid="{33D7978F-3027-4B76-A4E6-305AC6AD7F72}"/>
    <cellStyle name="Comma 22 8 3 2" xfId="9276" xr:uid="{ED0AC214-8D63-4765-894D-D2ACF13148F1}"/>
    <cellStyle name="Comma 22 8 4" xfId="9277" xr:uid="{3E886D6F-82B0-4BF7-92EB-AD0576C96717}"/>
    <cellStyle name="Comma 22 8 5" xfId="9278" xr:uid="{25DFE69E-47E0-4E3F-A1B7-B9C5AFF47D3C}"/>
    <cellStyle name="Comma 22 9" xfId="9279" xr:uid="{619B2315-BF9C-4FBE-894E-816B2E4CB2FB}"/>
    <cellStyle name="Comma 22 9 2" xfId="9280" xr:uid="{171001D7-4D0E-4D41-811D-512376D6D912}"/>
    <cellStyle name="Comma 22 9 2 2" xfId="9281" xr:uid="{150911F7-EA95-4210-89C6-670F7533117C}"/>
    <cellStyle name="Comma 22 9 2 2 2" xfId="9282" xr:uid="{3E1FE846-70E3-40FF-8625-A5A8E15BB78D}"/>
    <cellStyle name="Comma 22 9 2 3" xfId="9283" xr:uid="{E42C2FED-8E38-4AF6-9CB1-9BE97A0CEBF5}"/>
    <cellStyle name="Comma 22 9 3" xfId="9284" xr:uid="{EEC24DBB-967E-499C-96E3-B28768C46978}"/>
    <cellStyle name="Comma 22 9 3 2" xfId="9285" xr:uid="{C0FBC7C6-F47F-47BA-9E38-78BD6834E17C}"/>
    <cellStyle name="Comma 22 9 4" xfId="9286" xr:uid="{64CE19FF-683A-4146-8AFD-D6DFA354AC55}"/>
    <cellStyle name="Comma 22 9 5" xfId="9287" xr:uid="{D4684C4A-9015-4D8B-8B58-6D9FF8A985D8}"/>
    <cellStyle name="Comma 23" xfId="9288" xr:uid="{7EF78541-93C0-44E2-A022-49D5FD384786}"/>
    <cellStyle name="Comma 23 10" xfId="9289" xr:uid="{B7888375-4B25-4AF7-820C-FA78644398FB}"/>
    <cellStyle name="Comma 23 10 2" xfId="9290" xr:uid="{8402328F-DCEB-4AF4-858A-43684D8B4936}"/>
    <cellStyle name="Comma 23 10 2 2" xfId="9291" xr:uid="{F3E8E1A3-E646-4723-B78E-CC7AE67832E8}"/>
    <cellStyle name="Comma 23 10 3" xfId="9292" xr:uid="{BB5EAA64-1EAC-4CEF-B60E-6646C994EED9}"/>
    <cellStyle name="Comma 23 10 4" xfId="9293" xr:uid="{2270FC88-79A3-4377-AF52-11A40C7CA942}"/>
    <cellStyle name="Comma 23 11" xfId="9294" xr:uid="{F5680A01-1C5A-45C5-BC2B-264E75F18ECC}"/>
    <cellStyle name="Comma 23 11 2" xfId="9295" xr:uid="{B0688577-A887-4835-B5A5-F90E5421E6AA}"/>
    <cellStyle name="Comma 23 12" xfId="9296" xr:uid="{EFB1973C-6721-4930-A4CC-F8E17E7FACAA}"/>
    <cellStyle name="Comma 23 12 2" xfId="9297" xr:uid="{84EE9468-526B-42BD-97CA-21D99269588F}"/>
    <cellStyle name="Comma 23 13" xfId="9298" xr:uid="{68149802-908D-4089-9CAE-DAF766824414}"/>
    <cellStyle name="Comma 23 2" xfId="9299" xr:uid="{462F5607-5C8D-4CBC-BD69-19E5DD90A16D}"/>
    <cellStyle name="Comma 23 2 10" xfId="9300" xr:uid="{ADDFEA87-5107-4D75-9F38-31A13F03D5CB}"/>
    <cellStyle name="Comma 23 2 10 2" xfId="9301" xr:uid="{73F08B23-6ABB-4E21-A9FA-1F19EC2EAEE7}"/>
    <cellStyle name="Comma 23 2 11" xfId="9302" xr:uid="{B109E3A0-81E8-4AB7-A3DC-3B6EF22C4BB8}"/>
    <cellStyle name="Comma 23 2 2" xfId="9303" xr:uid="{5326EA62-BBA1-4DEC-8F86-01FD91C9FE26}"/>
    <cellStyle name="Comma 23 2 2 10" xfId="9304" xr:uid="{92B64D7C-9EE1-435D-8DB9-FE6A95097DC3}"/>
    <cellStyle name="Comma 23 2 2 2" xfId="9305" xr:uid="{F406D102-FDAF-468B-AFE9-E3F87C5DB35C}"/>
    <cellStyle name="Comma 23 2 2 2 2" xfId="9306" xr:uid="{1E31711F-3F38-47A7-9994-E83E4BA35156}"/>
    <cellStyle name="Comma 23 2 2 2 2 2" xfId="9307" xr:uid="{78CEFC4D-4C92-4982-9937-4FD128D8B340}"/>
    <cellStyle name="Comma 23 2 2 2 2 2 2" xfId="9308" xr:uid="{EA6EA70F-0F9F-4E4D-9941-57D3ECC72A8B}"/>
    <cellStyle name="Comma 23 2 2 2 2 2 2 2" xfId="9309" xr:uid="{200B0434-A442-4ED0-BE04-A38B2AC2A2ED}"/>
    <cellStyle name="Comma 23 2 2 2 2 2 2 2 2" xfId="9310" xr:uid="{71494022-4B4D-4716-B2D0-A3DC3BE50AC0}"/>
    <cellStyle name="Comma 23 2 2 2 2 2 2 3" xfId="9311" xr:uid="{68EE4FB1-6560-4497-9342-6408FAB762DF}"/>
    <cellStyle name="Comma 23 2 2 2 2 2 3" xfId="9312" xr:uid="{DF4126F5-0F29-4C20-8F77-2D00C22003DA}"/>
    <cellStyle name="Comma 23 2 2 2 2 2 3 2" xfId="9313" xr:uid="{DE5D3F19-B962-4E66-8792-E74BB393B871}"/>
    <cellStyle name="Comma 23 2 2 2 2 2 4" xfId="9314" xr:uid="{3494B383-18DE-48CA-94CA-ACB3B63A3F39}"/>
    <cellStyle name="Comma 23 2 2 2 2 2 5" xfId="9315" xr:uid="{734E96C6-0431-4904-B05C-C30006BA2071}"/>
    <cellStyle name="Comma 23 2 2 2 2 3" xfId="9316" xr:uid="{ED04190E-17E3-43EA-82C2-BABBD86C3E0B}"/>
    <cellStyle name="Comma 23 2 2 2 2 3 2" xfId="9317" xr:uid="{C84D18C5-CC28-4607-A888-DAEDC9F1043D}"/>
    <cellStyle name="Comma 23 2 2 2 2 3 2 2" xfId="9318" xr:uid="{6CEEC1B2-D04A-4BEC-9E7B-2ABA271F046B}"/>
    <cellStyle name="Comma 23 2 2 2 2 3 3" xfId="9319" xr:uid="{943C7FBA-7774-4D44-91D1-1A33AFE55CD8}"/>
    <cellStyle name="Comma 23 2 2 2 2 4" xfId="9320" xr:uid="{794699F5-CA3A-424B-A99C-491310623627}"/>
    <cellStyle name="Comma 23 2 2 2 2 4 2" xfId="9321" xr:uid="{28DCB54D-F6E3-45FC-BD9F-3B18A1A9A8E9}"/>
    <cellStyle name="Comma 23 2 2 2 2 5" xfId="9322" xr:uid="{161CB115-DC45-48F6-A35D-0D6B3E25891A}"/>
    <cellStyle name="Comma 23 2 2 2 2 6" xfId="9323" xr:uid="{ACA6285F-26D1-4C81-934D-7F5D1F43206E}"/>
    <cellStyle name="Comma 23 2 2 2 3" xfId="9324" xr:uid="{80F3693D-2FE0-40F1-8E3D-10DA51215F19}"/>
    <cellStyle name="Comma 23 2 2 2 3 2" xfId="9325" xr:uid="{545C61D9-2E02-45A3-9887-756479499BAE}"/>
    <cellStyle name="Comma 23 2 2 2 3 2 2" xfId="9326" xr:uid="{5869FE1B-292C-4686-B6C9-EAD52BC68C32}"/>
    <cellStyle name="Comma 23 2 2 2 3 2 2 2" xfId="9327" xr:uid="{D95169E0-10A6-481F-A411-CB162B75EFA2}"/>
    <cellStyle name="Comma 23 2 2 2 3 2 3" xfId="9328" xr:uid="{80318687-A087-4B49-887C-0E1FE8237DBF}"/>
    <cellStyle name="Comma 23 2 2 2 3 3" xfId="9329" xr:uid="{B1768838-A1D5-4380-99FA-EE303C84F5A0}"/>
    <cellStyle name="Comma 23 2 2 2 3 3 2" xfId="9330" xr:uid="{5DC42BCB-E4C5-4B14-B450-DDD81D73F54D}"/>
    <cellStyle name="Comma 23 2 2 2 3 4" xfId="9331" xr:uid="{7731141A-5C25-4A51-ABC4-254247BB21FA}"/>
    <cellStyle name="Comma 23 2 2 2 3 5" xfId="9332" xr:uid="{4D9DC97A-0440-4A7D-A878-D8B35C49F6AF}"/>
    <cellStyle name="Comma 23 2 2 2 4" xfId="9333" xr:uid="{21EFAA3C-205C-48BE-ABFC-15F1003A4E99}"/>
    <cellStyle name="Comma 23 2 2 2 4 2" xfId="9334" xr:uid="{AF0C51CA-A36B-4361-BD34-5FFD1899AC67}"/>
    <cellStyle name="Comma 23 2 2 2 4 2 2" xfId="9335" xr:uid="{EE3ADB4E-6E6C-41C6-BB56-AE43D91052C1}"/>
    <cellStyle name="Comma 23 2 2 2 4 3" xfId="9336" xr:uid="{ADFB1E1B-8737-492A-ADE8-5703A1160327}"/>
    <cellStyle name="Comma 23 2 2 2 4 4" xfId="9337" xr:uid="{5B57FA41-891A-43C8-98E1-60BBC07D23AB}"/>
    <cellStyle name="Comma 23 2 2 2 5" xfId="9338" xr:uid="{71A2BE71-65A6-4365-86A3-916A9E27A2DF}"/>
    <cellStyle name="Comma 23 2 2 2 5 2" xfId="9339" xr:uid="{3D4E2DF5-BD20-4847-B7E9-C8002ADF1A49}"/>
    <cellStyle name="Comma 23 2 2 2 6" xfId="9340" xr:uid="{01768012-7B03-4631-8683-3E13B0FA09F0}"/>
    <cellStyle name="Comma 23 2 2 2 6 2" xfId="9341" xr:uid="{7620C1DD-00C3-470B-A047-EFFBF098D739}"/>
    <cellStyle name="Comma 23 2 2 2 7" xfId="9342" xr:uid="{0F10D6FB-BDDB-4395-BB4A-E8B1240BEA2D}"/>
    <cellStyle name="Comma 23 2 2 3" xfId="9343" xr:uid="{D50329AA-1A64-4A99-A604-20CE4FE8040A}"/>
    <cellStyle name="Comma 23 2 2 3 2" xfId="9344" xr:uid="{CDAD4206-A08D-4C33-802C-BE029BABC637}"/>
    <cellStyle name="Comma 23 2 2 3 2 2" xfId="9345" xr:uid="{F950B3D5-FB33-407D-8665-AF60EE8F3554}"/>
    <cellStyle name="Comma 23 2 2 3 2 2 2" xfId="9346" xr:uid="{A6C4810B-947E-42F7-8708-788E53C67684}"/>
    <cellStyle name="Comma 23 2 2 3 2 2 2 2" xfId="9347" xr:uid="{D68C174C-5667-4DBF-B0EE-46BACA757E0C}"/>
    <cellStyle name="Comma 23 2 2 3 2 2 2 2 2" xfId="9348" xr:uid="{101B65C0-BFA0-4F67-B300-6DEBF77EC3AE}"/>
    <cellStyle name="Comma 23 2 2 3 2 2 2 3" xfId="9349" xr:uid="{5DA5B893-3D0A-4A46-848E-9A85FEBE2B92}"/>
    <cellStyle name="Comma 23 2 2 3 2 2 3" xfId="9350" xr:uid="{5C69D744-0496-4E76-886D-6BA63A1330C3}"/>
    <cellStyle name="Comma 23 2 2 3 2 2 3 2" xfId="9351" xr:uid="{4300B061-289B-4900-8826-EA9A39069B78}"/>
    <cellStyle name="Comma 23 2 2 3 2 2 4" xfId="9352" xr:uid="{38294838-5E30-4A02-AED2-3A3F43B5E975}"/>
    <cellStyle name="Comma 23 2 2 3 2 2 5" xfId="9353" xr:uid="{F1452031-1B90-4B7C-A94A-C9F4DC7FACB4}"/>
    <cellStyle name="Comma 23 2 2 3 2 3" xfId="9354" xr:uid="{9DEB35E0-0D23-4CC5-9FD5-1E36D41268B9}"/>
    <cellStyle name="Comma 23 2 2 3 2 3 2" xfId="9355" xr:uid="{10C99C4C-9E19-44A5-94DD-D02B2B8816DC}"/>
    <cellStyle name="Comma 23 2 2 3 2 3 2 2" xfId="9356" xr:uid="{28610CAD-31A2-4D86-BB28-69B89448A567}"/>
    <cellStyle name="Comma 23 2 2 3 2 3 3" xfId="9357" xr:uid="{D284988C-DDD4-4ABF-815C-F96426111BCC}"/>
    <cellStyle name="Comma 23 2 2 3 2 4" xfId="9358" xr:uid="{274BDF71-4633-4E11-A88B-2CAAD4D8A550}"/>
    <cellStyle name="Comma 23 2 2 3 2 4 2" xfId="9359" xr:uid="{CAB4BB05-2B7A-4A34-841D-3E7954953CF1}"/>
    <cellStyle name="Comma 23 2 2 3 2 5" xfId="9360" xr:uid="{8BADF54B-823C-4FA7-B07C-6860EBC08629}"/>
    <cellStyle name="Comma 23 2 2 3 2 6" xfId="9361" xr:uid="{8F25270D-6511-4227-8E52-0AF9A6309CFF}"/>
    <cellStyle name="Comma 23 2 2 3 3" xfId="9362" xr:uid="{2E63D51C-E38B-4126-97C3-EF68535E87CE}"/>
    <cellStyle name="Comma 23 2 2 3 3 2" xfId="9363" xr:uid="{26764069-FCEE-4FE7-A63C-3D9B4A208982}"/>
    <cellStyle name="Comma 23 2 2 3 3 2 2" xfId="9364" xr:uid="{1BB56A3F-C482-42FF-8F38-35835FE73170}"/>
    <cellStyle name="Comma 23 2 2 3 3 2 2 2" xfId="9365" xr:uid="{4973D098-D400-4DC7-862B-F84EE549B329}"/>
    <cellStyle name="Comma 23 2 2 3 3 2 3" xfId="9366" xr:uid="{C5211FD8-FE74-4AC5-A6FD-1D76DA4B6928}"/>
    <cellStyle name="Comma 23 2 2 3 3 3" xfId="9367" xr:uid="{87854720-2FB7-412B-8D1A-51B251C05719}"/>
    <cellStyle name="Comma 23 2 2 3 3 3 2" xfId="9368" xr:uid="{C74A9F9A-EF50-41D6-80FC-E003D26F2CC3}"/>
    <cellStyle name="Comma 23 2 2 3 3 4" xfId="9369" xr:uid="{69A9C60E-7338-46EF-8F89-82AD76E948E5}"/>
    <cellStyle name="Comma 23 2 2 3 3 5" xfId="9370" xr:uid="{E5C5A2A5-8FD2-4E1F-B911-F925C1FD47CE}"/>
    <cellStyle name="Comma 23 2 2 3 4" xfId="9371" xr:uid="{CA8E526F-5077-4503-9C8B-12C4650E2F22}"/>
    <cellStyle name="Comma 23 2 2 3 4 2" xfId="9372" xr:uid="{2AA5E23E-7B27-4BF5-B0C2-624A7F517355}"/>
    <cellStyle name="Comma 23 2 2 3 4 2 2" xfId="9373" xr:uid="{3D03FAA0-82A0-4A9E-BE54-71975CCCF418}"/>
    <cellStyle name="Comma 23 2 2 3 4 3" xfId="9374" xr:uid="{89093325-A56F-487A-A065-BB8670ADF84D}"/>
    <cellStyle name="Comma 23 2 2 3 4 4" xfId="9375" xr:uid="{2603E189-AB8C-447A-9218-ACF560A844F1}"/>
    <cellStyle name="Comma 23 2 2 3 5" xfId="9376" xr:uid="{4A471060-77B5-4935-8B25-69A96A7AFB0A}"/>
    <cellStyle name="Comma 23 2 2 3 5 2" xfId="9377" xr:uid="{B5FF5CBA-84C6-4CFD-B00F-BA5BBE2827B3}"/>
    <cellStyle name="Comma 23 2 2 3 6" xfId="9378" xr:uid="{C3DA507C-1E05-4E38-880E-5FFAA6A1DC35}"/>
    <cellStyle name="Comma 23 2 2 3 6 2" xfId="9379" xr:uid="{0AF3AF57-9F9C-4056-9CC2-6F7544AA1018}"/>
    <cellStyle name="Comma 23 2 2 3 7" xfId="9380" xr:uid="{56B9D555-344D-4EFA-AC54-0A6821C0E752}"/>
    <cellStyle name="Comma 23 2 2 4" xfId="9381" xr:uid="{67325228-B420-4CB6-A3A3-5FB2A3646FCE}"/>
    <cellStyle name="Comma 23 2 2 4 2" xfId="9382" xr:uid="{BAEA3F05-6E03-4F2D-9A3E-00D8D9EBABE9}"/>
    <cellStyle name="Comma 23 2 2 4 2 2" xfId="9383" xr:uid="{821B67C1-2E60-4F54-A7FF-911CA2E14CC7}"/>
    <cellStyle name="Comma 23 2 2 4 2 2 2" xfId="9384" xr:uid="{4E9264FB-0743-46BB-814D-EE33004C8750}"/>
    <cellStyle name="Comma 23 2 2 4 2 2 2 2" xfId="9385" xr:uid="{57440A5C-D26C-41B3-B30D-C347BCA5022B}"/>
    <cellStyle name="Comma 23 2 2 4 2 2 3" xfId="9386" xr:uid="{9B53B923-11EE-446C-A547-C4D1EEDAD08F}"/>
    <cellStyle name="Comma 23 2 2 4 2 3" xfId="9387" xr:uid="{F39CFD18-67F1-4FA6-98CD-09B588F32722}"/>
    <cellStyle name="Comma 23 2 2 4 2 3 2" xfId="9388" xr:uid="{3FCDC82E-D7A2-417F-9BDB-B1F100D8832F}"/>
    <cellStyle name="Comma 23 2 2 4 2 4" xfId="9389" xr:uid="{A66652F8-FCBF-41C7-B1EE-CF7B95157A80}"/>
    <cellStyle name="Comma 23 2 2 4 2 5" xfId="9390" xr:uid="{A5B1246D-7C93-44E4-9DE5-4A2948C93334}"/>
    <cellStyle name="Comma 23 2 2 4 3" xfId="9391" xr:uid="{134C7ECD-A5D2-437B-B5DC-7FB41A483650}"/>
    <cellStyle name="Comma 23 2 2 4 3 2" xfId="9392" xr:uid="{6437D783-A9F9-484D-8915-072BEF382CCC}"/>
    <cellStyle name="Comma 23 2 2 4 3 2 2" xfId="9393" xr:uid="{937F00A7-0705-4DAC-B7FD-B5DA9687F8F4}"/>
    <cellStyle name="Comma 23 2 2 4 3 3" xfId="9394" xr:uid="{3882C874-C91D-494E-9BB6-17D383729550}"/>
    <cellStyle name="Comma 23 2 2 4 4" xfId="9395" xr:uid="{8AF82D93-F77F-4A4E-BFCA-AACA22F12801}"/>
    <cellStyle name="Comma 23 2 2 4 4 2" xfId="9396" xr:uid="{DA8B1139-4967-4E30-83DD-CE3F0F8DB11B}"/>
    <cellStyle name="Comma 23 2 2 4 5" xfId="9397" xr:uid="{9758D579-13CB-481C-AE98-7D4EB5F9C3D0}"/>
    <cellStyle name="Comma 23 2 2 4 6" xfId="9398" xr:uid="{B320ACA3-57CE-4FC2-9CD7-2928A6B48DB5}"/>
    <cellStyle name="Comma 23 2 2 5" xfId="9399" xr:uid="{FBAEF62F-8269-4F85-BFDD-F3B6CA737090}"/>
    <cellStyle name="Comma 23 2 2 5 2" xfId="9400" xr:uid="{0266D935-D936-4067-A7CE-587A03C1E777}"/>
    <cellStyle name="Comma 23 2 2 5 2 2" xfId="9401" xr:uid="{260D00A2-5778-470A-AECB-5CB408FDD14B}"/>
    <cellStyle name="Comma 23 2 2 5 2 2 2" xfId="9402" xr:uid="{0F6D25C0-6EBE-448B-BFAE-5472AF80EDC9}"/>
    <cellStyle name="Comma 23 2 2 5 2 3" xfId="9403" xr:uid="{3F357362-0D2B-4B4A-BFD9-919C507A2AE8}"/>
    <cellStyle name="Comma 23 2 2 5 3" xfId="9404" xr:uid="{0DBB2456-C5D5-42EC-8EA3-254F34A8C67E}"/>
    <cellStyle name="Comma 23 2 2 5 3 2" xfId="9405" xr:uid="{83DEBE33-EA4C-4AB5-8941-7C72399711CF}"/>
    <cellStyle name="Comma 23 2 2 5 4" xfId="9406" xr:uid="{9717C2DC-4768-467F-A00C-210DE91C7E20}"/>
    <cellStyle name="Comma 23 2 2 5 5" xfId="9407" xr:uid="{5B9C81DC-6BF1-4994-9FD5-68D78ADE2977}"/>
    <cellStyle name="Comma 23 2 2 6" xfId="9408" xr:uid="{36D067E6-E360-47FC-BE64-7CCE7523E649}"/>
    <cellStyle name="Comma 23 2 2 6 2" xfId="9409" xr:uid="{BD095C59-D7EA-4A77-AA12-1216B4EED238}"/>
    <cellStyle name="Comma 23 2 2 6 2 2" xfId="9410" xr:uid="{E9CF679D-81F8-4EA3-9BD4-03B09999D47D}"/>
    <cellStyle name="Comma 23 2 2 6 2 2 2" xfId="9411" xr:uid="{4EFF8735-C4D5-4EC5-A987-4E175E2E8AD1}"/>
    <cellStyle name="Comma 23 2 2 6 2 3" xfId="9412" xr:uid="{B20491CA-CC1E-40C2-A1BD-920A30FACBAB}"/>
    <cellStyle name="Comma 23 2 2 6 3" xfId="9413" xr:uid="{04C8E73E-7A5D-48EE-A41F-B32664ED8A8B}"/>
    <cellStyle name="Comma 23 2 2 6 3 2" xfId="9414" xr:uid="{6C5DE30B-9118-4B23-96DD-30DF1AFCF7DF}"/>
    <cellStyle name="Comma 23 2 2 6 4" xfId="9415" xr:uid="{23CE86FA-2A2A-4682-A409-0C0FE96F921B}"/>
    <cellStyle name="Comma 23 2 2 6 5" xfId="9416" xr:uid="{379E3028-5637-49EF-A1C9-C368A42D0D92}"/>
    <cellStyle name="Comma 23 2 2 7" xfId="9417" xr:uid="{F5A2E82B-DE71-4C85-9032-7002A1625CC0}"/>
    <cellStyle name="Comma 23 2 2 7 2" xfId="9418" xr:uid="{8CA3415A-B8C0-43BB-885F-D76ABC49AFCB}"/>
    <cellStyle name="Comma 23 2 2 7 2 2" xfId="9419" xr:uid="{08D694A3-FEAD-4657-9D6D-7114E5C8C13E}"/>
    <cellStyle name="Comma 23 2 2 7 3" xfId="9420" xr:uid="{1651EB43-F834-4E6E-AAEA-64AB5D8E52E5}"/>
    <cellStyle name="Comma 23 2 2 7 4" xfId="9421" xr:uid="{66F3C918-B3E8-4345-8D00-46BB29F71042}"/>
    <cellStyle name="Comma 23 2 2 8" xfId="9422" xr:uid="{5C3C70D4-7160-4D6F-B61E-EFF913EEEE16}"/>
    <cellStyle name="Comma 23 2 2 8 2" xfId="9423" xr:uid="{87E041CB-BDD9-4670-A442-74DD69E62FBE}"/>
    <cellStyle name="Comma 23 2 2 9" xfId="9424" xr:uid="{C58E06C7-2D23-43C0-B192-FA10C692A9B7}"/>
    <cellStyle name="Comma 23 2 2 9 2" xfId="9425" xr:uid="{85EB7F12-EEBB-4A5D-AA48-18FAAD87B1C0}"/>
    <cellStyle name="Comma 23 2 3" xfId="9426" xr:uid="{97D1C135-9C9F-46FE-94FE-3D1CF8E18664}"/>
    <cellStyle name="Comma 23 2 3 2" xfId="9427" xr:uid="{FEFFDD92-0B0C-48A6-BC64-4C015DF29BCD}"/>
    <cellStyle name="Comma 23 2 3 2 2" xfId="9428" xr:uid="{A016E39B-BC39-4F0C-8680-8A454DD135BF}"/>
    <cellStyle name="Comma 23 2 3 2 2 2" xfId="9429" xr:uid="{7248F9C4-9BA9-4E61-81A0-0178CA654C46}"/>
    <cellStyle name="Comma 23 2 3 2 2 2 2" xfId="9430" xr:uid="{ED07095E-C688-4D43-8DD3-5D5583DD8557}"/>
    <cellStyle name="Comma 23 2 3 2 2 2 2 2" xfId="9431" xr:uid="{EAA1DECE-17EF-4972-8B08-922487788E83}"/>
    <cellStyle name="Comma 23 2 3 2 2 2 3" xfId="9432" xr:uid="{1A2B3F81-65FB-4B4A-9E07-2FE0F962C245}"/>
    <cellStyle name="Comma 23 2 3 2 2 3" xfId="9433" xr:uid="{BF3CF3B3-53DA-451C-800A-E9BFA468008B}"/>
    <cellStyle name="Comma 23 2 3 2 2 3 2" xfId="9434" xr:uid="{CF0A0B0B-1386-43B8-8783-191D34585299}"/>
    <cellStyle name="Comma 23 2 3 2 2 4" xfId="9435" xr:uid="{44066AFD-8502-4FE7-A884-FF9ED75D0B4B}"/>
    <cellStyle name="Comma 23 2 3 2 2 5" xfId="9436" xr:uid="{EBD4A4A7-74B9-4C6D-B0DE-B23A9DF2DFE6}"/>
    <cellStyle name="Comma 23 2 3 2 3" xfId="9437" xr:uid="{1714004D-9CF4-4E25-A912-7880E61763B4}"/>
    <cellStyle name="Comma 23 2 3 2 3 2" xfId="9438" xr:uid="{1470ED25-2E86-4E84-8376-D2EA82256E41}"/>
    <cellStyle name="Comma 23 2 3 2 3 2 2" xfId="9439" xr:uid="{5B2BEA39-96D0-47F7-BE7F-825F3114C922}"/>
    <cellStyle name="Comma 23 2 3 2 3 3" xfId="9440" xr:uid="{379EF7E8-0F7F-46E6-A08D-69B884081414}"/>
    <cellStyle name="Comma 23 2 3 2 4" xfId="9441" xr:uid="{0679259A-5AA3-4519-9B18-42E8BA218A69}"/>
    <cellStyle name="Comma 23 2 3 2 4 2" xfId="9442" xr:uid="{05A4F0FE-3564-4690-B410-2808CDD56209}"/>
    <cellStyle name="Comma 23 2 3 2 5" xfId="9443" xr:uid="{1FC24455-1374-4FCF-A4AE-3FF19EF1BACC}"/>
    <cellStyle name="Comma 23 2 3 2 6" xfId="9444" xr:uid="{5F95B565-B3B4-4B85-86F9-C1C77AF8F2E6}"/>
    <cellStyle name="Comma 23 2 3 3" xfId="9445" xr:uid="{AD2E98C6-7AAE-41F0-A7F8-E87C412C8F0F}"/>
    <cellStyle name="Comma 23 2 3 3 2" xfId="9446" xr:uid="{81404016-A926-4666-823A-CE2E12CB3D78}"/>
    <cellStyle name="Comma 23 2 3 3 2 2" xfId="9447" xr:uid="{2284A5E6-A08D-40DA-96E3-5FA2BD493D84}"/>
    <cellStyle name="Comma 23 2 3 3 2 2 2" xfId="9448" xr:uid="{CF8006B7-58F8-43B2-B14D-05DE9145F8D7}"/>
    <cellStyle name="Comma 23 2 3 3 2 3" xfId="9449" xr:uid="{777B9C29-9282-478D-8303-135285C003B7}"/>
    <cellStyle name="Comma 23 2 3 3 3" xfId="9450" xr:uid="{9A5E12BE-5965-4329-B517-0503DA979BC0}"/>
    <cellStyle name="Comma 23 2 3 3 3 2" xfId="9451" xr:uid="{2249A0F6-405B-4645-ABD4-AA1C7BBBF7F2}"/>
    <cellStyle name="Comma 23 2 3 3 4" xfId="9452" xr:uid="{3DF22D07-CA8B-41B3-A10C-64935256A881}"/>
    <cellStyle name="Comma 23 2 3 3 5" xfId="9453" xr:uid="{8D94072D-DBC2-4741-9E8E-002FA2BB11CE}"/>
    <cellStyle name="Comma 23 2 3 4" xfId="9454" xr:uid="{7FF2E2C7-5928-4BA2-A43C-99EFD16527DB}"/>
    <cellStyle name="Comma 23 2 3 4 2" xfId="9455" xr:uid="{A1872099-F86C-4B99-A979-29369E9061C7}"/>
    <cellStyle name="Comma 23 2 3 4 2 2" xfId="9456" xr:uid="{1205023E-4D91-44B1-8E2A-7A68C7F4B2D7}"/>
    <cellStyle name="Comma 23 2 3 4 3" xfId="9457" xr:uid="{24402861-2B17-478A-80FF-E440FE3274CF}"/>
    <cellStyle name="Comma 23 2 3 4 4" xfId="9458" xr:uid="{6CCE984D-8B44-4D9B-BBB4-EDD3F6317A91}"/>
    <cellStyle name="Comma 23 2 3 5" xfId="9459" xr:uid="{9B67E421-9859-447D-80ED-AAB7816F0D57}"/>
    <cellStyle name="Comma 23 2 3 5 2" xfId="9460" xr:uid="{B237658A-3CE8-408E-8DFA-B4AFE1AFF49D}"/>
    <cellStyle name="Comma 23 2 3 6" xfId="9461" xr:uid="{9F1CC1B3-36B0-411E-B22D-B658E0B768C0}"/>
    <cellStyle name="Comma 23 2 3 6 2" xfId="9462" xr:uid="{6BC65769-B32A-4321-A661-4A4ED0FC9730}"/>
    <cellStyle name="Comma 23 2 3 7" xfId="9463" xr:uid="{F784ECC8-7467-4E5F-BBF3-5BF9DCEC0D7A}"/>
    <cellStyle name="Comma 23 2 4" xfId="9464" xr:uid="{218EEBA1-078A-475A-B290-96868671E9EB}"/>
    <cellStyle name="Comma 23 2 4 2" xfId="9465" xr:uid="{50FF6D7E-0B53-484C-90AA-C160054641D4}"/>
    <cellStyle name="Comma 23 2 4 2 2" xfId="9466" xr:uid="{0FF92C27-33B9-47F9-B23E-C775084978A1}"/>
    <cellStyle name="Comma 23 2 4 2 2 2" xfId="9467" xr:uid="{998D743B-CCCE-4E42-8F7D-BF8299BECF57}"/>
    <cellStyle name="Comma 23 2 4 2 2 2 2" xfId="9468" xr:uid="{87093B38-ABA3-4D7C-B22E-A04CCF8F53EA}"/>
    <cellStyle name="Comma 23 2 4 2 2 2 2 2" xfId="9469" xr:uid="{46383E2A-8C21-405B-A19C-BB3C8092150D}"/>
    <cellStyle name="Comma 23 2 4 2 2 2 3" xfId="9470" xr:uid="{772AC5F9-6ED5-4C62-AB4D-5456DF79D98A}"/>
    <cellStyle name="Comma 23 2 4 2 2 3" xfId="9471" xr:uid="{5B41346B-66F4-4D2B-ABD4-E45F5E4AECD1}"/>
    <cellStyle name="Comma 23 2 4 2 2 3 2" xfId="9472" xr:uid="{5C013134-EFCC-453A-975E-73FE14B21D6A}"/>
    <cellStyle name="Comma 23 2 4 2 2 4" xfId="9473" xr:uid="{CE9D9A13-31A5-4EC9-8239-95F7CECD2168}"/>
    <cellStyle name="Comma 23 2 4 2 2 5" xfId="9474" xr:uid="{BAFE8086-B88E-4F2F-950D-16BA45E6A750}"/>
    <cellStyle name="Comma 23 2 4 2 3" xfId="9475" xr:uid="{1FC7B9E6-D03C-4873-8E2A-9132E4017A6E}"/>
    <cellStyle name="Comma 23 2 4 2 3 2" xfId="9476" xr:uid="{93A6B83A-C91B-4514-8A1D-D28229056FEA}"/>
    <cellStyle name="Comma 23 2 4 2 3 2 2" xfId="9477" xr:uid="{A055C55C-779C-454E-A8F3-845767585E96}"/>
    <cellStyle name="Comma 23 2 4 2 3 3" xfId="9478" xr:uid="{724D2573-B857-4051-8C65-CBB8D5DF10D0}"/>
    <cellStyle name="Comma 23 2 4 2 4" xfId="9479" xr:uid="{142D1064-F4A7-47AF-A2DF-F3D9E14D1F54}"/>
    <cellStyle name="Comma 23 2 4 2 4 2" xfId="9480" xr:uid="{E5258138-9511-433D-97E3-BECEB121E2D1}"/>
    <cellStyle name="Comma 23 2 4 2 5" xfId="9481" xr:uid="{1ED625B7-16A9-4575-989D-912FD8290036}"/>
    <cellStyle name="Comma 23 2 4 2 6" xfId="9482" xr:uid="{2095E4FC-D91E-4C1D-AECE-F74A6CE6AFDD}"/>
    <cellStyle name="Comma 23 2 4 3" xfId="9483" xr:uid="{6E5EE4DF-9635-48A1-87B4-A0CDBDF76448}"/>
    <cellStyle name="Comma 23 2 4 3 2" xfId="9484" xr:uid="{B305C70C-C17D-4F1A-879D-F1F5563F8D9D}"/>
    <cellStyle name="Comma 23 2 4 3 2 2" xfId="9485" xr:uid="{168FAD61-269C-453B-B185-D4D6A647F312}"/>
    <cellStyle name="Comma 23 2 4 3 2 2 2" xfId="9486" xr:uid="{87C4F022-9CF2-41D6-BFDF-0AD835C8516C}"/>
    <cellStyle name="Comma 23 2 4 3 2 3" xfId="9487" xr:uid="{FA4C81D0-3263-4861-8FB5-B8868FF48F28}"/>
    <cellStyle name="Comma 23 2 4 3 3" xfId="9488" xr:uid="{25372D32-BD9F-4826-9A8C-7269C4CD6366}"/>
    <cellStyle name="Comma 23 2 4 3 3 2" xfId="9489" xr:uid="{58562E23-C536-49B2-97B2-43E96E2F67D3}"/>
    <cellStyle name="Comma 23 2 4 3 4" xfId="9490" xr:uid="{A39647F4-7F38-4E46-8FA3-ED329162F360}"/>
    <cellStyle name="Comma 23 2 4 3 5" xfId="9491" xr:uid="{79918ACD-221A-4DA7-917A-A9707032CB08}"/>
    <cellStyle name="Comma 23 2 4 4" xfId="9492" xr:uid="{CA7753A3-3152-4360-803C-FA221797A163}"/>
    <cellStyle name="Comma 23 2 4 4 2" xfId="9493" xr:uid="{D14398BE-D304-4567-8EDF-D27CE8376FA0}"/>
    <cellStyle name="Comma 23 2 4 4 2 2" xfId="9494" xr:uid="{1E362465-ED61-4524-B8C9-BA6B8EAA91F7}"/>
    <cellStyle name="Comma 23 2 4 4 3" xfId="9495" xr:uid="{746075BC-0C33-489F-8F37-ACC4D0D75CA0}"/>
    <cellStyle name="Comma 23 2 4 4 4" xfId="9496" xr:uid="{CCC32BE0-CB56-490A-BDF6-B6E01B35704A}"/>
    <cellStyle name="Comma 23 2 4 5" xfId="9497" xr:uid="{91BDA62A-6588-4783-9AA5-B3C46327FD17}"/>
    <cellStyle name="Comma 23 2 4 5 2" xfId="9498" xr:uid="{272F2407-CEF2-4196-A225-D2FEF0B9DF9B}"/>
    <cellStyle name="Comma 23 2 4 6" xfId="9499" xr:uid="{FCF90315-6147-4BF0-BA21-45F0452684CF}"/>
    <cellStyle name="Comma 23 2 4 6 2" xfId="9500" xr:uid="{3EACB623-1847-49AA-BEE2-15EDAD5A061E}"/>
    <cellStyle name="Comma 23 2 4 7" xfId="9501" xr:uid="{98DF49DA-E4FA-4F17-915C-2CDF3292B8DB}"/>
    <cellStyle name="Comma 23 2 5" xfId="9502" xr:uid="{48558BC5-388C-4CAA-8B06-66238446F723}"/>
    <cellStyle name="Comma 23 2 5 2" xfId="9503" xr:uid="{CA82C55C-C06D-4E00-8126-F28B6A7EA7B6}"/>
    <cellStyle name="Comma 23 2 5 2 2" xfId="9504" xr:uid="{7EAB70FC-148D-4162-A1BD-28133BC06477}"/>
    <cellStyle name="Comma 23 2 5 2 2 2" xfId="9505" xr:uid="{C54D6200-71FE-4765-941C-912FE2CAAD51}"/>
    <cellStyle name="Comma 23 2 5 2 2 2 2" xfId="9506" xr:uid="{29A7DBA7-3C10-4A76-998C-95474DF852F0}"/>
    <cellStyle name="Comma 23 2 5 2 2 3" xfId="9507" xr:uid="{482A636E-426A-462D-9B57-F62F31E5A41D}"/>
    <cellStyle name="Comma 23 2 5 2 3" xfId="9508" xr:uid="{0EEA8149-0019-4097-9EF0-4735582453C7}"/>
    <cellStyle name="Comma 23 2 5 2 3 2" xfId="9509" xr:uid="{9D0E1A4F-22B9-4620-A2C0-B0CDB61BD77A}"/>
    <cellStyle name="Comma 23 2 5 2 4" xfId="9510" xr:uid="{9E3F6162-5B17-4F52-B27E-59C05142CB09}"/>
    <cellStyle name="Comma 23 2 5 2 5" xfId="9511" xr:uid="{ECDF2954-D222-427F-BDC9-191AA4425D84}"/>
    <cellStyle name="Comma 23 2 5 3" xfId="9512" xr:uid="{EFA13BC2-DDC4-4B59-9F94-1D104292084B}"/>
    <cellStyle name="Comma 23 2 5 3 2" xfId="9513" xr:uid="{FD30A779-AB3D-4149-840F-BB608CD898EF}"/>
    <cellStyle name="Comma 23 2 5 3 2 2" xfId="9514" xr:uid="{532E3E43-3DD9-451B-B767-712D742DF4E6}"/>
    <cellStyle name="Comma 23 2 5 3 3" xfId="9515" xr:uid="{F577D9EA-7808-4A00-BFDF-C0D86ACD9A33}"/>
    <cellStyle name="Comma 23 2 5 4" xfId="9516" xr:uid="{E83A8677-2E6F-40CE-B3DF-99BB6EA1F8B9}"/>
    <cellStyle name="Comma 23 2 5 4 2" xfId="9517" xr:uid="{B6CEAF1D-2910-42B9-A602-9AE514DA146B}"/>
    <cellStyle name="Comma 23 2 5 5" xfId="9518" xr:uid="{49CC05CF-BAF7-4C17-943E-B0A94AC8C154}"/>
    <cellStyle name="Comma 23 2 5 6" xfId="9519" xr:uid="{67E6E020-1EEF-4ED2-8CEC-2FF96A880821}"/>
    <cellStyle name="Comma 23 2 6" xfId="9520" xr:uid="{D02AAA1F-ABBC-40E7-B2C9-A0708807FDC7}"/>
    <cellStyle name="Comma 23 2 6 2" xfId="9521" xr:uid="{91EDFF2C-E72F-41A0-9693-E0F300A713FE}"/>
    <cellStyle name="Comma 23 2 6 2 2" xfId="9522" xr:uid="{E595F379-9E3A-4769-9A6D-FB4B3677E8FF}"/>
    <cellStyle name="Comma 23 2 6 2 2 2" xfId="9523" xr:uid="{3151D5E1-C90D-4D05-A84A-584F65C3D350}"/>
    <cellStyle name="Comma 23 2 6 2 3" xfId="9524" xr:uid="{DBD478E2-BB47-4B28-ABF1-6807C3DD3972}"/>
    <cellStyle name="Comma 23 2 6 3" xfId="9525" xr:uid="{25C346D0-D8B8-4303-9882-E03C86DA9BD8}"/>
    <cellStyle name="Comma 23 2 6 3 2" xfId="9526" xr:uid="{F0B46F2A-61E1-4CBA-A9D6-2E1462E7E28F}"/>
    <cellStyle name="Comma 23 2 6 4" xfId="9527" xr:uid="{4738EE06-2BB4-49DE-A42E-DAB89D1A699E}"/>
    <cellStyle name="Comma 23 2 6 5" xfId="9528" xr:uid="{867A5A7C-F175-40D8-9C41-B9AD48C8E689}"/>
    <cellStyle name="Comma 23 2 7" xfId="9529" xr:uid="{2A26B850-2C50-4DE5-9698-36695581A01A}"/>
    <cellStyle name="Comma 23 2 7 2" xfId="9530" xr:uid="{45F13011-A4BC-4129-B5A5-D6866749D242}"/>
    <cellStyle name="Comma 23 2 7 2 2" xfId="9531" xr:uid="{0499BB16-6565-4381-9ABA-EC7BBF89AB3D}"/>
    <cellStyle name="Comma 23 2 7 2 2 2" xfId="9532" xr:uid="{7DB2BC12-5C8A-4067-9E24-F6FEAEBED400}"/>
    <cellStyle name="Comma 23 2 7 2 3" xfId="9533" xr:uid="{CECCDAB2-A6A5-476B-9B93-C76A3F535CAC}"/>
    <cellStyle name="Comma 23 2 7 3" xfId="9534" xr:uid="{D533CE4F-37DD-40A5-8A9F-A69373244201}"/>
    <cellStyle name="Comma 23 2 7 3 2" xfId="9535" xr:uid="{50122765-0DDD-48EB-AE42-CC9E118B1B50}"/>
    <cellStyle name="Comma 23 2 7 4" xfId="9536" xr:uid="{D101D614-9FFF-4719-91E1-FE3B8C93D20B}"/>
    <cellStyle name="Comma 23 2 7 5" xfId="9537" xr:uid="{94B11646-ABBF-4F17-B826-56D9CC659930}"/>
    <cellStyle name="Comma 23 2 8" xfId="9538" xr:uid="{A9D74108-FB7A-410C-930B-E0C57DFE6182}"/>
    <cellStyle name="Comma 23 2 8 2" xfId="9539" xr:uid="{0CE9CA7D-E9B6-4717-9B57-9F8D6EAE2D8A}"/>
    <cellStyle name="Comma 23 2 8 2 2" xfId="9540" xr:uid="{B98ECF28-5593-4517-8AA0-8FF057AB08A4}"/>
    <cellStyle name="Comma 23 2 8 3" xfId="9541" xr:uid="{B5CF692B-5C2B-4B9E-93B2-D028D8C7A238}"/>
    <cellStyle name="Comma 23 2 8 4" xfId="9542" xr:uid="{00F676C1-D2A7-40A8-838A-BD616B90F9F0}"/>
    <cellStyle name="Comma 23 2 9" xfId="9543" xr:uid="{DE8DF66F-4C43-4D23-B87A-DF1F3DA34F03}"/>
    <cellStyle name="Comma 23 2 9 2" xfId="9544" xr:uid="{882D5E89-5055-47AC-88E3-BF1EB0F7CE62}"/>
    <cellStyle name="Comma 23 3" xfId="9545" xr:uid="{3ACD026C-46A6-46CC-9A8D-4DF9F6E74430}"/>
    <cellStyle name="Comma 23 3 10" xfId="9546" xr:uid="{CFA57BE1-FFB7-4927-9530-AEB8C86CB8B1}"/>
    <cellStyle name="Comma 23 3 2" xfId="9547" xr:uid="{35EF5E51-47E3-46E9-9183-F7A53D626A69}"/>
    <cellStyle name="Comma 23 3 2 2" xfId="9548" xr:uid="{3B3F1EB2-8935-42EC-AE33-652EA57D7E8C}"/>
    <cellStyle name="Comma 23 3 2 2 2" xfId="9549" xr:uid="{5F7CCFF6-189E-438F-B559-AD674CA1C183}"/>
    <cellStyle name="Comma 23 3 2 2 2 2" xfId="9550" xr:uid="{52F69EAC-9B19-4273-A159-8E18C4F88BE6}"/>
    <cellStyle name="Comma 23 3 2 2 2 2 2" xfId="9551" xr:uid="{F9845232-302C-4615-9214-550C2866D97E}"/>
    <cellStyle name="Comma 23 3 2 2 2 2 2 2" xfId="9552" xr:uid="{2AB67814-DA09-4130-8F81-54681236015A}"/>
    <cellStyle name="Comma 23 3 2 2 2 2 3" xfId="9553" xr:uid="{8F542AEE-245A-42CA-9299-12BA6CB1FEF6}"/>
    <cellStyle name="Comma 23 3 2 2 2 3" xfId="9554" xr:uid="{B2A96FB1-5BB5-4C51-BFF4-8270E2CF14AA}"/>
    <cellStyle name="Comma 23 3 2 2 2 3 2" xfId="9555" xr:uid="{717D8A39-7052-4B21-8B41-D4E738991001}"/>
    <cellStyle name="Comma 23 3 2 2 2 4" xfId="9556" xr:uid="{13A26D67-362E-47CF-9C66-5744F2FA3174}"/>
    <cellStyle name="Comma 23 3 2 2 2 5" xfId="9557" xr:uid="{C4134DB2-31EC-4A93-BA24-D8C85D7120A9}"/>
    <cellStyle name="Comma 23 3 2 2 3" xfId="9558" xr:uid="{B4AE943C-64AE-4718-AEDD-859873299060}"/>
    <cellStyle name="Comma 23 3 2 2 3 2" xfId="9559" xr:uid="{A73A4871-D74A-4071-A1CB-F8C22B702633}"/>
    <cellStyle name="Comma 23 3 2 2 3 2 2" xfId="9560" xr:uid="{7BE66398-3E78-42F2-A782-5652F852AD37}"/>
    <cellStyle name="Comma 23 3 2 2 3 3" xfId="9561" xr:uid="{53A04B48-A109-44FC-9BAE-1A6BD3F06590}"/>
    <cellStyle name="Comma 23 3 2 2 4" xfId="9562" xr:uid="{6EBF0922-C851-4D86-A7EB-671EA8322E37}"/>
    <cellStyle name="Comma 23 3 2 2 4 2" xfId="9563" xr:uid="{D88A87B1-755C-4CED-A657-0B6D8484F4DF}"/>
    <cellStyle name="Comma 23 3 2 2 5" xfId="9564" xr:uid="{C8A7C5F3-90B8-45DF-9961-C6CF4F6B6B59}"/>
    <cellStyle name="Comma 23 3 2 2 6" xfId="9565" xr:uid="{A6D701C9-8F0F-4CD8-9B2B-13A691D009D2}"/>
    <cellStyle name="Comma 23 3 2 3" xfId="9566" xr:uid="{0421D2A6-955B-4B9E-B123-55F3B5FB363A}"/>
    <cellStyle name="Comma 23 3 2 3 2" xfId="9567" xr:uid="{84A624C0-12B6-4ABB-829E-08BE155888CC}"/>
    <cellStyle name="Comma 23 3 2 3 2 2" xfId="9568" xr:uid="{A992815F-CCF8-4B2E-99DF-80AC9F43C263}"/>
    <cellStyle name="Comma 23 3 2 3 2 2 2" xfId="9569" xr:uid="{D4367FAE-88D1-455F-A7C9-CA3AC9E6F06B}"/>
    <cellStyle name="Comma 23 3 2 3 2 3" xfId="9570" xr:uid="{B5F39E22-6EFC-4C12-92B5-E1757AAE9128}"/>
    <cellStyle name="Comma 23 3 2 3 3" xfId="9571" xr:uid="{8ADD1DCE-292C-4CA8-847C-29ED4D7AA7D4}"/>
    <cellStyle name="Comma 23 3 2 3 3 2" xfId="9572" xr:uid="{E2C856E4-62DC-433B-AC65-D984E0EE9FA4}"/>
    <cellStyle name="Comma 23 3 2 3 4" xfId="9573" xr:uid="{160ED21B-1BE7-4D07-9D36-DD5834FC849C}"/>
    <cellStyle name="Comma 23 3 2 3 5" xfId="9574" xr:uid="{AF6DD1E5-2D74-49C1-A67B-92C268B453A3}"/>
    <cellStyle name="Comma 23 3 2 4" xfId="9575" xr:uid="{184B9B1A-98E5-4A81-9A9D-4CEB7F664249}"/>
    <cellStyle name="Comma 23 3 2 4 2" xfId="9576" xr:uid="{A7321DC5-5FD7-4F27-B336-59B26CF3AE8A}"/>
    <cellStyle name="Comma 23 3 2 4 2 2" xfId="9577" xr:uid="{E9BC05FA-6921-40CE-BD31-0EB1B300B641}"/>
    <cellStyle name="Comma 23 3 2 4 3" xfId="9578" xr:uid="{24D8EE5C-AE55-4395-BAE9-CB1C82F493AE}"/>
    <cellStyle name="Comma 23 3 2 4 4" xfId="9579" xr:uid="{72BE2894-2259-45EE-AD22-DF108E85BAF7}"/>
    <cellStyle name="Comma 23 3 2 5" xfId="9580" xr:uid="{31638A50-F717-4F6A-84D0-77A6D3E98951}"/>
    <cellStyle name="Comma 23 3 2 5 2" xfId="9581" xr:uid="{D56C6546-2A0E-40AE-8956-59022D47CBF8}"/>
    <cellStyle name="Comma 23 3 2 6" xfId="9582" xr:uid="{D33F0DF0-8A63-4F83-B076-82D458625372}"/>
    <cellStyle name="Comma 23 3 2 6 2" xfId="9583" xr:uid="{382F75A6-A4BB-48FD-993A-88BCBA99A448}"/>
    <cellStyle name="Comma 23 3 2 7" xfId="9584" xr:uid="{FF4B9E74-1E9E-4F4A-8964-6B765B5E84C2}"/>
    <cellStyle name="Comma 23 3 3" xfId="9585" xr:uid="{B25FC10F-7513-40F6-A20A-F839C6E2BB96}"/>
    <cellStyle name="Comma 23 3 3 2" xfId="9586" xr:uid="{34D8040D-B222-4976-A688-B78C4289C09A}"/>
    <cellStyle name="Comma 23 3 3 2 2" xfId="9587" xr:uid="{792A13C8-075E-4D6B-B730-648924CD3622}"/>
    <cellStyle name="Comma 23 3 3 2 2 2" xfId="9588" xr:uid="{CA421150-E02D-4774-B9EC-E175FB2B31C4}"/>
    <cellStyle name="Comma 23 3 3 2 2 2 2" xfId="9589" xr:uid="{725F60FF-DC97-4DE1-BCFB-3CCD95B35AE4}"/>
    <cellStyle name="Comma 23 3 3 2 2 2 2 2" xfId="9590" xr:uid="{EEBDFCF2-6737-4C56-A134-1B16909C9492}"/>
    <cellStyle name="Comma 23 3 3 2 2 2 3" xfId="9591" xr:uid="{D1AAE1A8-F232-458B-97E8-A0313BD38894}"/>
    <cellStyle name="Comma 23 3 3 2 2 3" xfId="9592" xr:uid="{AB6C8013-1C9E-41C9-B42F-1568C11BAEF1}"/>
    <cellStyle name="Comma 23 3 3 2 2 3 2" xfId="9593" xr:uid="{CB194E8D-5E21-41D1-88BB-565A0EF699E9}"/>
    <cellStyle name="Comma 23 3 3 2 2 4" xfId="9594" xr:uid="{50C63C2C-883F-4B0A-9795-0E588E9D5BE3}"/>
    <cellStyle name="Comma 23 3 3 2 2 5" xfId="9595" xr:uid="{CB6B210C-4B5B-4D71-AEDA-54F2591F9B84}"/>
    <cellStyle name="Comma 23 3 3 2 3" xfId="9596" xr:uid="{CC2DD731-BA86-4095-9FA8-088EC76794BB}"/>
    <cellStyle name="Comma 23 3 3 2 3 2" xfId="9597" xr:uid="{EFE87B52-D70D-42A9-BE49-795EE988ED8A}"/>
    <cellStyle name="Comma 23 3 3 2 3 2 2" xfId="9598" xr:uid="{2D244E9A-4031-4A89-80D8-E87D52D2763C}"/>
    <cellStyle name="Comma 23 3 3 2 3 3" xfId="9599" xr:uid="{CDE0ACFE-7F8A-483B-B7D5-7D3FFDD0021D}"/>
    <cellStyle name="Comma 23 3 3 2 4" xfId="9600" xr:uid="{4CB4A298-ADB5-411A-B31E-57CE5CEC9B34}"/>
    <cellStyle name="Comma 23 3 3 2 4 2" xfId="9601" xr:uid="{6DEC63A7-B73F-4DDD-BF69-8EB98BD76284}"/>
    <cellStyle name="Comma 23 3 3 2 5" xfId="9602" xr:uid="{DF82451C-EC18-4971-B7BD-72D5FD198D12}"/>
    <cellStyle name="Comma 23 3 3 2 6" xfId="9603" xr:uid="{A025981F-4437-47A1-ABF8-52B2452522D1}"/>
    <cellStyle name="Comma 23 3 3 3" xfId="9604" xr:uid="{F434BB72-FC4B-4B4A-A32F-017BF1220D00}"/>
    <cellStyle name="Comma 23 3 3 3 2" xfId="9605" xr:uid="{CE0F88AE-C433-4573-BA5B-5FD9D5EDC924}"/>
    <cellStyle name="Comma 23 3 3 3 2 2" xfId="9606" xr:uid="{C6B78A79-0242-46D3-8412-1D4946166DD2}"/>
    <cellStyle name="Comma 23 3 3 3 2 2 2" xfId="9607" xr:uid="{729326E2-C9E5-41D9-BF8A-684E2F99A27B}"/>
    <cellStyle name="Comma 23 3 3 3 2 3" xfId="9608" xr:uid="{1F53A50D-7B27-4128-9097-134BE8DFCAA3}"/>
    <cellStyle name="Comma 23 3 3 3 3" xfId="9609" xr:uid="{4E00676B-BBDA-4DC0-B6B4-408FE251AD9F}"/>
    <cellStyle name="Comma 23 3 3 3 3 2" xfId="9610" xr:uid="{1F12B7EF-69E9-471C-A70E-B279619EDC92}"/>
    <cellStyle name="Comma 23 3 3 3 4" xfId="9611" xr:uid="{1B405207-05EF-4267-9651-3573960F2292}"/>
    <cellStyle name="Comma 23 3 3 3 5" xfId="9612" xr:uid="{5E895AD3-DAD0-4A4E-9B95-F4EC53287FA8}"/>
    <cellStyle name="Comma 23 3 3 4" xfId="9613" xr:uid="{22DFB829-C623-4C1C-BDE8-835FB7F398E3}"/>
    <cellStyle name="Comma 23 3 3 4 2" xfId="9614" xr:uid="{2C6B826E-EC95-44FE-AC06-89FBAA9AD146}"/>
    <cellStyle name="Comma 23 3 3 4 2 2" xfId="9615" xr:uid="{7869EEB1-F25D-4227-AC5A-B640C9AA5501}"/>
    <cellStyle name="Comma 23 3 3 4 3" xfId="9616" xr:uid="{433DDBD9-E727-4FD1-917B-54747A28FEF5}"/>
    <cellStyle name="Comma 23 3 3 4 4" xfId="9617" xr:uid="{D0A85B09-926D-4884-ACF3-619FF3733DA6}"/>
    <cellStyle name="Comma 23 3 3 5" xfId="9618" xr:uid="{6056481B-ACD5-4637-BAFA-68C732A18ACC}"/>
    <cellStyle name="Comma 23 3 3 5 2" xfId="9619" xr:uid="{E0102F67-1D61-453E-8FCD-55C70C5A7BA4}"/>
    <cellStyle name="Comma 23 3 3 6" xfId="9620" xr:uid="{2BA98A4F-48B5-4D55-93B7-757C44C7545A}"/>
    <cellStyle name="Comma 23 3 3 6 2" xfId="9621" xr:uid="{38D36110-E13A-4C1E-8BDE-5C8BC64EDC9B}"/>
    <cellStyle name="Comma 23 3 3 7" xfId="9622" xr:uid="{F956C532-F44F-45BD-85AA-86764371248A}"/>
    <cellStyle name="Comma 23 3 4" xfId="9623" xr:uid="{D0E3C6AB-8A22-4C87-8EB8-296427FA707D}"/>
    <cellStyle name="Comma 23 3 4 2" xfId="9624" xr:uid="{1F262FB4-122C-4D73-A4C3-9E62FDCEA69E}"/>
    <cellStyle name="Comma 23 3 4 2 2" xfId="9625" xr:uid="{3D50AFAC-EA6D-4162-B283-81B0C1D06AC3}"/>
    <cellStyle name="Comma 23 3 4 2 2 2" xfId="9626" xr:uid="{8B0CEA50-E1F1-4E47-9B00-B58974316041}"/>
    <cellStyle name="Comma 23 3 4 2 2 2 2" xfId="9627" xr:uid="{0C521919-65B0-44D6-9E9C-6429D07ED70F}"/>
    <cellStyle name="Comma 23 3 4 2 2 3" xfId="9628" xr:uid="{8D630FF6-89A5-4D65-9C90-EF9860AB5EF4}"/>
    <cellStyle name="Comma 23 3 4 2 3" xfId="9629" xr:uid="{78E83E4E-D4BA-4BD9-B5A6-A8FC13C1367C}"/>
    <cellStyle name="Comma 23 3 4 2 3 2" xfId="9630" xr:uid="{76975A25-DFAF-4768-8471-D300236E78FD}"/>
    <cellStyle name="Comma 23 3 4 2 4" xfId="9631" xr:uid="{8629EB02-A465-408D-B6D5-B729803F1084}"/>
    <cellStyle name="Comma 23 3 4 2 5" xfId="9632" xr:uid="{CE613A19-B6DF-4029-BDCE-608E12BE91DC}"/>
    <cellStyle name="Comma 23 3 4 3" xfId="9633" xr:uid="{A46C7DE0-9702-4B91-81A9-D1D76169CA59}"/>
    <cellStyle name="Comma 23 3 4 3 2" xfId="9634" xr:uid="{9AD91BC7-7B7D-466E-9EAF-45D891170D46}"/>
    <cellStyle name="Comma 23 3 4 3 2 2" xfId="9635" xr:uid="{380FB70A-3D7D-4425-8BD7-304AF6A2C425}"/>
    <cellStyle name="Comma 23 3 4 3 3" xfId="9636" xr:uid="{93B7CA3C-1B9E-4458-B2C0-6A01784200D9}"/>
    <cellStyle name="Comma 23 3 4 4" xfId="9637" xr:uid="{B3480438-1DD5-44FA-809B-1695C5765560}"/>
    <cellStyle name="Comma 23 3 4 4 2" xfId="9638" xr:uid="{8C7E7D25-D944-4B57-BDAB-0C31673D94EC}"/>
    <cellStyle name="Comma 23 3 4 5" xfId="9639" xr:uid="{A580AC3D-ABA5-4671-A565-BAB33A723424}"/>
    <cellStyle name="Comma 23 3 4 6" xfId="9640" xr:uid="{BCE060B7-E3E9-4353-957F-0D81EF8EDCC4}"/>
    <cellStyle name="Comma 23 3 5" xfId="9641" xr:uid="{63AD9357-1C93-41D8-9812-C5E6D62C6BE0}"/>
    <cellStyle name="Comma 23 3 5 2" xfId="9642" xr:uid="{1B96A11D-CEDF-4C19-BD5D-48E7B59EC07C}"/>
    <cellStyle name="Comma 23 3 5 2 2" xfId="9643" xr:uid="{21425F25-0856-4512-B6AB-9F83D41B1380}"/>
    <cellStyle name="Comma 23 3 5 2 2 2" xfId="9644" xr:uid="{1C111C68-033D-4B66-9239-D337AC64EF76}"/>
    <cellStyle name="Comma 23 3 5 2 3" xfId="9645" xr:uid="{5F205AF4-3A05-4A80-B17B-D0A259DCF658}"/>
    <cellStyle name="Comma 23 3 5 3" xfId="9646" xr:uid="{014105FA-0726-4791-B5BD-03A65A8264D4}"/>
    <cellStyle name="Comma 23 3 5 3 2" xfId="9647" xr:uid="{FE36BC5A-61CC-455A-9D81-40936FB85B58}"/>
    <cellStyle name="Comma 23 3 5 4" xfId="9648" xr:uid="{0EBA201F-8958-435D-95FD-3E9A3FCAF50E}"/>
    <cellStyle name="Comma 23 3 5 5" xfId="9649" xr:uid="{768C4F28-D2DC-40FD-A90D-9CC82D88989C}"/>
    <cellStyle name="Comma 23 3 6" xfId="9650" xr:uid="{51191A7E-7DCD-40C9-8D93-3E4AFD54FA9B}"/>
    <cellStyle name="Comma 23 3 6 2" xfId="9651" xr:uid="{C8936F21-2B8F-4A55-953A-7D3CB7C49B89}"/>
    <cellStyle name="Comma 23 3 6 2 2" xfId="9652" xr:uid="{55740C32-8773-4977-890E-7D868AD602B8}"/>
    <cellStyle name="Comma 23 3 6 2 2 2" xfId="9653" xr:uid="{617239BF-444E-4239-A468-910700237139}"/>
    <cellStyle name="Comma 23 3 6 2 3" xfId="9654" xr:uid="{0FF0A368-46B9-42C7-8435-4EA983DCD08E}"/>
    <cellStyle name="Comma 23 3 6 3" xfId="9655" xr:uid="{531E92E9-7893-4B08-9BFB-7D345DEB0F4A}"/>
    <cellStyle name="Comma 23 3 6 3 2" xfId="9656" xr:uid="{C596EDE9-A60A-4C03-AD3A-42F67D276E6E}"/>
    <cellStyle name="Comma 23 3 6 4" xfId="9657" xr:uid="{BA36528F-8881-4348-9A13-E66129D5F888}"/>
    <cellStyle name="Comma 23 3 6 5" xfId="9658" xr:uid="{6477CC66-CACD-4A6F-A3E5-CA03200F0A9A}"/>
    <cellStyle name="Comma 23 3 7" xfId="9659" xr:uid="{09B1A01B-183B-4B2A-A021-FAE8C01E61E4}"/>
    <cellStyle name="Comma 23 3 7 2" xfId="9660" xr:uid="{1120A04A-83C4-411B-83A2-8A8E880DE9F7}"/>
    <cellStyle name="Comma 23 3 7 2 2" xfId="9661" xr:uid="{F43BB852-E796-4F82-ADC7-FB2A2E11CD10}"/>
    <cellStyle name="Comma 23 3 7 3" xfId="9662" xr:uid="{C0AF07BC-6D65-4F88-A074-38742977B4B9}"/>
    <cellStyle name="Comma 23 3 7 4" xfId="9663" xr:uid="{65C20A70-C749-4612-816F-B9A07FEE42FE}"/>
    <cellStyle name="Comma 23 3 8" xfId="9664" xr:uid="{4507D529-2879-4325-BCC2-D7B174E0E4E2}"/>
    <cellStyle name="Comma 23 3 8 2" xfId="9665" xr:uid="{E8AE5223-CD45-4AA8-A161-75C495AEB34C}"/>
    <cellStyle name="Comma 23 3 9" xfId="9666" xr:uid="{E1EFE925-5094-46A8-A23C-AFB7DB44C3D2}"/>
    <cellStyle name="Comma 23 3 9 2" xfId="9667" xr:uid="{1BE67266-A357-4802-9211-6F353E589DD4}"/>
    <cellStyle name="Comma 23 4" xfId="9668" xr:uid="{9D25895E-EBBF-4ADB-AC2E-FE873D25864C}"/>
    <cellStyle name="Comma 23 4 2" xfId="9669" xr:uid="{4DCEE366-1DE3-4A55-9F96-50CAE613BB20}"/>
    <cellStyle name="Comma 23 4 2 2" xfId="9670" xr:uid="{0CAB8D77-5A3B-48C7-9309-B6D4F076A4B6}"/>
    <cellStyle name="Comma 23 4 2 2 2" xfId="9671" xr:uid="{8243DCF1-0FC3-4EAA-BCF9-0243F00A56D4}"/>
    <cellStyle name="Comma 23 4 2 2 2 2" xfId="9672" xr:uid="{94094D44-3029-445D-B2D1-EF02A0D1E004}"/>
    <cellStyle name="Comma 23 4 2 2 2 2 2" xfId="9673" xr:uid="{2733AD05-3789-443B-8EDC-B1AA66833FF0}"/>
    <cellStyle name="Comma 23 4 2 2 2 3" xfId="9674" xr:uid="{316EFFC0-2A5D-45B7-BC22-00025614D478}"/>
    <cellStyle name="Comma 23 4 2 2 3" xfId="9675" xr:uid="{611263F9-EBD4-4D1A-861A-A2BB8594C779}"/>
    <cellStyle name="Comma 23 4 2 2 3 2" xfId="9676" xr:uid="{CA3C980A-0E7C-46B9-A7C5-D7C97FFB43B4}"/>
    <cellStyle name="Comma 23 4 2 2 4" xfId="9677" xr:uid="{2C79CA89-B99E-4CE8-919C-DE494EF88068}"/>
    <cellStyle name="Comma 23 4 2 2 5" xfId="9678" xr:uid="{19C9ECB4-D44A-4FE2-B1AF-DB3C338101C0}"/>
    <cellStyle name="Comma 23 4 2 3" xfId="9679" xr:uid="{568D5497-FDC2-4FB0-B45E-594676069938}"/>
    <cellStyle name="Comma 23 4 2 3 2" xfId="9680" xr:uid="{88A5E48C-6496-4603-8AF1-FFA032056876}"/>
    <cellStyle name="Comma 23 4 2 3 2 2" xfId="9681" xr:uid="{60C4BA7A-FF63-49D2-A0BD-C068C59936DB}"/>
    <cellStyle name="Comma 23 4 2 3 3" xfId="9682" xr:uid="{BE15B52C-3ED9-4B9E-BA85-E58D251224E8}"/>
    <cellStyle name="Comma 23 4 2 4" xfId="9683" xr:uid="{2F9B2233-51FF-4BF9-A2D7-E72297A53DA7}"/>
    <cellStyle name="Comma 23 4 2 4 2" xfId="9684" xr:uid="{70C502D4-D668-45BB-A97B-F28760F72A18}"/>
    <cellStyle name="Comma 23 4 2 5" xfId="9685" xr:uid="{BF0178D0-9E9C-477C-9C5C-BDFE6EE5D27C}"/>
    <cellStyle name="Comma 23 4 2 6" xfId="9686" xr:uid="{B5375DE6-B4F0-4EA1-9E1F-8CE22AE20A62}"/>
    <cellStyle name="Comma 23 4 3" xfId="9687" xr:uid="{CA175706-4E41-4DED-9BD5-5D5B597888DD}"/>
    <cellStyle name="Comma 23 4 3 2" xfId="9688" xr:uid="{58A8FE8E-26CE-4D52-B45C-18509FC17314}"/>
    <cellStyle name="Comma 23 4 3 2 2" xfId="9689" xr:uid="{F25942EB-36F6-4A42-B2D6-CBCBEBD3D971}"/>
    <cellStyle name="Comma 23 4 3 2 2 2" xfId="9690" xr:uid="{F778139F-A2E2-4270-89D5-A54CEF792389}"/>
    <cellStyle name="Comma 23 4 3 2 3" xfId="9691" xr:uid="{7E0C0072-5D1B-4325-824C-F86587470AFD}"/>
    <cellStyle name="Comma 23 4 3 3" xfId="9692" xr:uid="{7FED3090-AC9E-4163-960C-6B55F5617732}"/>
    <cellStyle name="Comma 23 4 3 3 2" xfId="9693" xr:uid="{F3FFC46D-BC55-4F11-9841-F5A6280D54FE}"/>
    <cellStyle name="Comma 23 4 3 4" xfId="9694" xr:uid="{A5588CB1-BFEF-49ED-858D-829651338FB3}"/>
    <cellStyle name="Comma 23 4 3 5" xfId="9695" xr:uid="{880A3BF2-6B0F-48F5-95A4-97A883FE8652}"/>
    <cellStyle name="Comma 23 4 4" xfId="9696" xr:uid="{042445F9-9020-4D6C-9FDA-D796489A544C}"/>
    <cellStyle name="Comma 23 4 4 2" xfId="9697" xr:uid="{B5979187-E870-420D-AF94-B5464B9AA9EE}"/>
    <cellStyle name="Comma 23 4 4 2 2" xfId="9698" xr:uid="{FC0E9C5D-3490-49E3-ADEB-A26DC828D603}"/>
    <cellStyle name="Comma 23 4 4 2 2 2" xfId="9699" xr:uid="{E19BB71B-3434-40D9-8209-0302EEE63855}"/>
    <cellStyle name="Comma 23 4 4 2 3" xfId="9700" xr:uid="{A4CBEBCA-B933-4DD5-A4AC-CE2472C769B5}"/>
    <cellStyle name="Comma 23 4 4 3" xfId="9701" xr:uid="{6B95426D-7F84-4D10-A43C-7E060F461060}"/>
    <cellStyle name="Comma 23 4 4 3 2" xfId="9702" xr:uid="{D5324002-5773-4913-9FAE-D1E566663364}"/>
    <cellStyle name="Comma 23 4 4 4" xfId="9703" xr:uid="{C198007C-2C3A-42BD-B081-1D81E2A26D58}"/>
    <cellStyle name="Comma 23 4 4 5" xfId="9704" xr:uid="{E61304B6-CA8E-4E61-8139-7E3A33A10C98}"/>
    <cellStyle name="Comma 23 4 5" xfId="9705" xr:uid="{940F60DC-E156-44D1-AEEE-E95DC97135F0}"/>
    <cellStyle name="Comma 23 4 5 2" xfId="9706" xr:uid="{6749BC67-4657-48B9-8D9D-A27855305E2C}"/>
    <cellStyle name="Comma 23 4 5 2 2" xfId="9707" xr:uid="{C7A59DFC-0020-42DE-9A20-8CA399B4B510}"/>
    <cellStyle name="Comma 23 4 5 3" xfId="9708" xr:uid="{FCBC1AFE-01FE-4B47-B03B-7DB4E43D1479}"/>
    <cellStyle name="Comma 23 4 5 4" xfId="9709" xr:uid="{43A1A15D-9025-4E43-B159-572FBD059C57}"/>
    <cellStyle name="Comma 23 4 6" xfId="9710" xr:uid="{FFDB6DFF-7F68-4E4A-936A-9D762EB25670}"/>
    <cellStyle name="Comma 23 4 6 2" xfId="9711" xr:uid="{A5E33497-8DA6-4AA0-9022-7F8F6D0079B5}"/>
    <cellStyle name="Comma 23 4 7" xfId="9712" xr:uid="{3BA9776F-EC2A-4A82-806D-C9B892B10226}"/>
    <cellStyle name="Comma 23 4 7 2" xfId="9713" xr:uid="{3568D35E-3F27-4149-A5D9-8F2478A2BE8B}"/>
    <cellStyle name="Comma 23 4 8" xfId="9714" xr:uid="{7E54FBC4-E8C4-4E88-BD21-21564BC4ADE6}"/>
    <cellStyle name="Comma 23 5" xfId="9715" xr:uid="{C729F316-E65A-4F98-B2A8-50C0C19AA1C9}"/>
    <cellStyle name="Comma 23 5 2" xfId="9716" xr:uid="{78E1C99B-7F47-4ABD-958C-5A90F9BCE7E4}"/>
    <cellStyle name="Comma 23 5 2 2" xfId="9717" xr:uid="{430E8442-39C0-460B-8023-F455D1D0BC57}"/>
    <cellStyle name="Comma 23 5 2 2 2" xfId="9718" xr:uid="{54B5AE25-BAC5-4948-B22F-C00F45E05203}"/>
    <cellStyle name="Comma 23 5 2 2 2 2" xfId="9719" xr:uid="{527886F5-3FE3-4B67-B693-F223CC80218A}"/>
    <cellStyle name="Comma 23 5 2 2 2 2 2" xfId="9720" xr:uid="{682A4110-CD83-4049-8808-2375D058FC8B}"/>
    <cellStyle name="Comma 23 5 2 2 2 3" xfId="9721" xr:uid="{E1264C1D-0A02-465C-B766-702179BC0F8B}"/>
    <cellStyle name="Comma 23 5 2 2 3" xfId="9722" xr:uid="{FA4052FD-45DD-483D-A135-05CF662BCFCE}"/>
    <cellStyle name="Comma 23 5 2 2 3 2" xfId="9723" xr:uid="{2D5A6D1A-D0F4-4708-8F61-D35AB74DA044}"/>
    <cellStyle name="Comma 23 5 2 2 4" xfId="9724" xr:uid="{9752980D-D089-4711-AB3A-1D3EFB6406ED}"/>
    <cellStyle name="Comma 23 5 2 2 5" xfId="9725" xr:uid="{E7426CE5-F649-42E7-A16A-5E6D4221F372}"/>
    <cellStyle name="Comma 23 5 2 3" xfId="9726" xr:uid="{D82370B3-C376-45C2-A053-293ABE210781}"/>
    <cellStyle name="Comma 23 5 2 3 2" xfId="9727" xr:uid="{952D118B-6245-4B77-8991-BF4BC74DE795}"/>
    <cellStyle name="Comma 23 5 2 3 2 2" xfId="9728" xr:uid="{9939FBC1-A18F-4964-92E7-8AEACBC9FC99}"/>
    <cellStyle name="Comma 23 5 2 3 3" xfId="9729" xr:uid="{3B5BE854-DE06-40C2-AA83-509235BFDEE2}"/>
    <cellStyle name="Comma 23 5 2 4" xfId="9730" xr:uid="{D570C639-01A5-4157-839E-5CFAC08008AC}"/>
    <cellStyle name="Comma 23 5 2 4 2" xfId="9731" xr:uid="{218AAA16-4AFD-4576-946E-5E0F4784A570}"/>
    <cellStyle name="Comma 23 5 2 5" xfId="9732" xr:uid="{0BBE996A-E5C3-4692-99B8-6F1C9B556A90}"/>
    <cellStyle name="Comma 23 5 2 6" xfId="9733" xr:uid="{F884FEB4-9C04-4F09-9263-7D268D748849}"/>
    <cellStyle name="Comma 23 5 3" xfId="9734" xr:uid="{3706FEAF-BB04-4ECD-8095-5633CEFF8512}"/>
    <cellStyle name="Comma 23 5 3 2" xfId="9735" xr:uid="{7B1D1393-D1FB-4C5B-B799-37C4522E62E3}"/>
    <cellStyle name="Comma 23 5 3 2 2" xfId="9736" xr:uid="{BE58569A-478F-4038-99F0-36BCA27BF0D2}"/>
    <cellStyle name="Comma 23 5 3 2 2 2" xfId="9737" xr:uid="{FC3F58E4-DCFA-48F0-A1C9-5835D320DF30}"/>
    <cellStyle name="Comma 23 5 3 2 3" xfId="9738" xr:uid="{D25F2988-7D43-441C-8AC4-CCA92360C456}"/>
    <cellStyle name="Comma 23 5 3 3" xfId="9739" xr:uid="{27A65FD4-5187-4307-947D-E732D62322C4}"/>
    <cellStyle name="Comma 23 5 3 3 2" xfId="9740" xr:uid="{03DCC104-7BAB-47BB-9DD5-0FF19C48624C}"/>
    <cellStyle name="Comma 23 5 3 4" xfId="9741" xr:uid="{089A565A-3D10-4CB9-907D-2E90B12ABB6D}"/>
    <cellStyle name="Comma 23 5 3 5" xfId="9742" xr:uid="{0C010B42-F1C0-43E3-AF1E-0A6BE1996F08}"/>
    <cellStyle name="Comma 23 5 4" xfId="9743" xr:uid="{2E086A76-5356-4826-AAEE-FC7A4F27A29C}"/>
    <cellStyle name="Comma 23 5 4 2" xfId="9744" xr:uid="{7C5FF717-3BAC-467D-8220-61F0CB928C6A}"/>
    <cellStyle name="Comma 23 5 4 2 2" xfId="9745" xr:uid="{DA752660-C85B-4F27-A785-BD66F076722C}"/>
    <cellStyle name="Comma 23 5 4 3" xfId="9746" xr:uid="{A7DA8C1E-A24A-43C5-AA46-8AE759BE4558}"/>
    <cellStyle name="Comma 23 5 4 4" xfId="9747" xr:uid="{39DD8AF5-C810-4944-94A1-6A9A098FF700}"/>
    <cellStyle name="Comma 23 5 5" xfId="9748" xr:uid="{DF7AD699-495F-4270-A7FB-F5EA47ECC602}"/>
    <cellStyle name="Comma 23 5 5 2" xfId="9749" xr:uid="{C38DF2C5-CDF9-40F0-BCB0-FE0F81CAECBF}"/>
    <cellStyle name="Comma 23 5 6" xfId="9750" xr:uid="{3D322F70-22B3-460C-92EB-3104F6358C20}"/>
    <cellStyle name="Comma 23 5 6 2" xfId="9751" xr:uid="{9CB0EB2A-4FB7-485D-8997-CED5BB5DF645}"/>
    <cellStyle name="Comma 23 5 7" xfId="9752" xr:uid="{D00251A0-FCA0-42DB-9CBE-7BEAAA764B5B}"/>
    <cellStyle name="Comma 23 6" xfId="9753" xr:uid="{63C0C296-5BAD-46CF-99CD-31428D5AA40D}"/>
    <cellStyle name="Comma 23 6 2" xfId="9754" xr:uid="{BC22681C-A1A8-4F71-904E-76E639E573EA}"/>
    <cellStyle name="Comma 23 6 2 2" xfId="9755" xr:uid="{2F259FAB-F48B-4848-8A36-8827AE261960}"/>
    <cellStyle name="Comma 23 6 2 2 2" xfId="9756" xr:uid="{1AAA0E02-68B2-4467-B99B-92C920A5F1B0}"/>
    <cellStyle name="Comma 23 6 2 2 2 2" xfId="9757" xr:uid="{348400B6-4DEE-445C-9E55-3C53A2053815}"/>
    <cellStyle name="Comma 23 6 2 2 2 2 2" xfId="9758" xr:uid="{8A63B17C-A313-4B7F-A2B1-40D9D70C89F8}"/>
    <cellStyle name="Comma 23 6 2 2 2 3" xfId="9759" xr:uid="{E077686F-7BC6-4728-AE0B-46C78AE31B16}"/>
    <cellStyle name="Comma 23 6 2 2 3" xfId="9760" xr:uid="{C0EF4822-B2E1-4A49-A240-8868CF35AE64}"/>
    <cellStyle name="Comma 23 6 2 2 3 2" xfId="9761" xr:uid="{F0FF59BA-D5B0-4D05-BE0B-7A7044400AF3}"/>
    <cellStyle name="Comma 23 6 2 2 4" xfId="9762" xr:uid="{F32E5637-2DAF-45DE-827B-40D04124FBB6}"/>
    <cellStyle name="Comma 23 6 2 2 5" xfId="9763" xr:uid="{055A609F-4F22-457C-A451-7F27B10BCF2B}"/>
    <cellStyle name="Comma 23 6 2 3" xfId="9764" xr:uid="{59181D65-BDC4-4144-81A8-1F3EAA15AF51}"/>
    <cellStyle name="Comma 23 6 2 3 2" xfId="9765" xr:uid="{2FB5C89C-E4F7-40EB-BBFA-936FDBFFA6B1}"/>
    <cellStyle name="Comma 23 6 2 3 2 2" xfId="9766" xr:uid="{A2A5C5CF-1E81-48F9-B12A-FF59C1346176}"/>
    <cellStyle name="Comma 23 6 2 3 3" xfId="9767" xr:uid="{1ED40A2F-A808-4DDB-B111-CFBF5C3D70E8}"/>
    <cellStyle name="Comma 23 6 2 4" xfId="9768" xr:uid="{2BE286E7-D3C0-421C-8D3D-DE52F291568E}"/>
    <cellStyle name="Comma 23 6 2 4 2" xfId="9769" xr:uid="{F145A8D3-B11E-470F-8FD0-E2715E825A52}"/>
    <cellStyle name="Comma 23 6 2 5" xfId="9770" xr:uid="{0AD1644A-61C0-4D78-B514-9404520F95FF}"/>
    <cellStyle name="Comma 23 6 2 6" xfId="9771" xr:uid="{630E4A18-1924-44DC-A85F-D5D3BC692AF2}"/>
    <cellStyle name="Comma 23 6 3" xfId="9772" xr:uid="{588A7ED4-6B98-46F8-9BAB-52C83107F633}"/>
    <cellStyle name="Comma 23 6 3 2" xfId="9773" xr:uid="{545C58B0-E6F0-47E5-BB3F-91D7E47BF569}"/>
    <cellStyle name="Comma 23 6 3 2 2" xfId="9774" xr:uid="{E73B45EC-A0F6-4B41-B4A9-1F8E7A94E940}"/>
    <cellStyle name="Comma 23 6 3 2 2 2" xfId="9775" xr:uid="{F5AE8692-1866-4625-84D2-3BCF978B79DA}"/>
    <cellStyle name="Comma 23 6 3 2 3" xfId="9776" xr:uid="{DCE9C4DC-5B12-49A1-87B4-8B1A5A992171}"/>
    <cellStyle name="Comma 23 6 3 3" xfId="9777" xr:uid="{C8F7DA25-702E-4B0B-AE48-42870B23E8FD}"/>
    <cellStyle name="Comma 23 6 3 3 2" xfId="9778" xr:uid="{AD7E5188-4919-46AB-A552-F0C040874F36}"/>
    <cellStyle name="Comma 23 6 3 4" xfId="9779" xr:uid="{6EA8B94D-DD07-4F5C-A679-6802F4A1FBD3}"/>
    <cellStyle name="Comma 23 6 3 5" xfId="9780" xr:uid="{C90D2ED2-FEA0-422A-A9C2-810B201431C5}"/>
    <cellStyle name="Comma 23 6 4" xfId="9781" xr:uid="{B7EAE107-B474-4D9F-BA5D-5180F808AD68}"/>
    <cellStyle name="Comma 23 6 4 2" xfId="9782" xr:uid="{F103E1CC-8230-4A63-A4DA-3206EAC18BF1}"/>
    <cellStyle name="Comma 23 6 4 2 2" xfId="9783" xr:uid="{E0DC9A30-4EE1-47B9-8601-61B4B996B58D}"/>
    <cellStyle name="Comma 23 6 4 3" xfId="9784" xr:uid="{F54A280E-DD8E-4A92-8C3B-461D36114FBF}"/>
    <cellStyle name="Comma 23 6 4 4" xfId="9785" xr:uid="{27550624-C758-4A8A-90CA-BCC7A4349D5A}"/>
    <cellStyle name="Comma 23 6 5" xfId="9786" xr:uid="{C13A0873-6F90-4D61-B6AD-1FC81C0F5E0B}"/>
    <cellStyle name="Comma 23 6 5 2" xfId="9787" xr:uid="{73AA4E89-D1C3-43C4-B1B2-A9ED1BD8C29C}"/>
    <cellStyle name="Comma 23 6 6" xfId="9788" xr:uid="{D2E313BC-7635-4762-BF37-59A7E23B361D}"/>
    <cellStyle name="Comma 23 6 6 2" xfId="9789" xr:uid="{C33038B4-E798-4CDA-84E4-21907FCA4E14}"/>
    <cellStyle name="Comma 23 6 7" xfId="9790" xr:uid="{DFBD187E-1DF4-4726-BE87-BC1CC936D790}"/>
    <cellStyle name="Comma 23 7" xfId="9791" xr:uid="{6CA49B83-5DDE-4FAA-8F2A-6FD9C55D8787}"/>
    <cellStyle name="Comma 23 7 2" xfId="9792" xr:uid="{4C7D5036-643F-43FD-AFA6-F8EC0F3B7754}"/>
    <cellStyle name="Comma 23 7 2 2" xfId="9793" xr:uid="{385F7F07-1F14-4248-887D-282FD59349DA}"/>
    <cellStyle name="Comma 23 7 2 2 2" xfId="9794" xr:uid="{5D5DAF5D-CBF9-434F-A765-9394D9298609}"/>
    <cellStyle name="Comma 23 7 2 2 2 2" xfId="9795" xr:uid="{F5410E90-F4F7-4E86-8CDA-14AC7E9FF010}"/>
    <cellStyle name="Comma 23 7 2 2 3" xfId="9796" xr:uid="{FD1AD4A1-BB30-48CF-A337-085B7F09BBFB}"/>
    <cellStyle name="Comma 23 7 2 3" xfId="9797" xr:uid="{EAB7E537-5C08-45A7-9954-C9110855B8B4}"/>
    <cellStyle name="Comma 23 7 2 3 2" xfId="9798" xr:uid="{99388BCE-3338-4C07-AF5C-60AF084F45E9}"/>
    <cellStyle name="Comma 23 7 2 4" xfId="9799" xr:uid="{BAC3E757-802C-4F5D-A14F-46F73D0B386B}"/>
    <cellStyle name="Comma 23 7 2 5" xfId="9800" xr:uid="{A65D896F-6A41-4346-9FB0-A1792BF9AA28}"/>
    <cellStyle name="Comma 23 7 3" xfId="9801" xr:uid="{1D709892-16DD-45C0-B346-87759EC62A0B}"/>
    <cellStyle name="Comma 23 7 3 2" xfId="9802" xr:uid="{900117D1-8333-4B08-9C08-783A6C12ABE0}"/>
    <cellStyle name="Comma 23 7 3 2 2" xfId="9803" xr:uid="{D80ED2CC-ADA8-481F-AB16-A696FBDA0B69}"/>
    <cellStyle name="Comma 23 7 3 3" xfId="9804" xr:uid="{ADEAFED1-E38F-4D76-9A7F-0E582381B0B9}"/>
    <cellStyle name="Comma 23 7 4" xfId="9805" xr:uid="{BBFE9C03-08BF-4216-8938-0BBB8C5A929B}"/>
    <cellStyle name="Comma 23 7 4 2" xfId="9806" xr:uid="{EEF2F99E-4BFB-421B-8B4E-EC727758EAD4}"/>
    <cellStyle name="Comma 23 7 5" xfId="9807" xr:uid="{25ADC5F7-1CD1-426A-8735-557E1850C646}"/>
    <cellStyle name="Comma 23 7 6" xfId="9808" xr:uid="{6161DC40-EFB7-403B-BDDB-A84EF78764A1}"/>
    <cellStyle name="Comma 23 8" xfId="9809" xr:uid="{685C10DE-929D-4A98-BB72-CAA3294743E5}"/>
    <cellStyle name="Comma 23 8 2" xfId="9810" xr:uid="{AC5F2F41-9827-4761-8900-5AF85E698AF9}"/>
    <cellStyle name="Comma 23 8 2 2" xfId="9811" xr:uid="{046E921B-A270-460E-A6AE-23E4EF99DB29}"/>
    <cellStyle name="Comma 23 8 2 2 2" xfId="9812" xr:uid="{032A05BB-D595-441B-8EBF-DDFFE0B27C50}"/>
    <cellStyle name="Comma 23 8 2 3" xfId="9813" xr:uid="{8F939804-780D-4829-8814-16D2A0AFE9AE}"/>
    <cellStyle name="Comma 23 8 3" xfId="9814" xr:uid="{AED36532-6E05-413C-9C42-B22848BCAAFC}"/>
    <cellStyle name="Comma 23 8 3 2" xfId="9815" xr:uid="{F881F494-F911-433A-A121-64DAC301E0EC}"/>
    <cellStyle name="Comma 23 8 4" xfId="9816" xr:uid="{AFA4FB4F-DE55-40A8-8AE3-FD7A01E527F3}"/>
    <cellStyle name="Comma 23 8 5" xfId="9817" xr:uid="{BFD951A6-C878-4F03-BE9B-A797DD7F1387}"/>
    <cellStyle name="Comma 23 9" xfId="9818" xr:uid="{EB1B1179-573D-4976-AF22-CEF9BAFD66C6}"/>
    <cellStyle name="Comma 23 9 2" xfId="9819" xr:uid="{DDC18959-D7DB-4034-AD93-CF8B892EAF9E}"/>
    <cellStyle name="Comma 23 9 2 2" xfId="9820" xr:uid="{52F38057-2734-4F29-B806-0F798039C79B}"/>
    <cellStyle name="Comma 23 9 2 2 2" xfId="9821" xr:uid="{CBA2B9AC-91BC-4A4C-9A63-057E709467D5}"/>
    <cellStyle name="Comma 23 9 2 3" xfId="9822" xr:uid="{E2649897-69E7-4F9D-86E5-D1096D8580D3}"/>
    <cellStyle name="Comma 23 9 3" xfId="9823" xr:uid="{3A5EA7CE-034B-40FB-B86D-4C1043B8A8C0}"/>
    <cellStyle name="Comma 23 9 3 2" xfId="9824" xr:uid="{AD4D0538-C5A6-46A9-8F7F-47C1DB496693}"/>
    <cellStyle name="Comma 23 9 4" xfId="9825" xr:uid="{53C8280B-1DA9-420F-B28E-0BD933FBA603}"/>
    <cellStyle name="Comma 23 9 5" xfId="9826" xr:uid="{B8B62044-30E4-4406-B997-2F98012AD1F6}"/>
    <cellStyle name="Comma 24" xfId="9827" xr:uid="{4BF4F69D-2144-40FD-AE80-549B3BF3E515}"/>
    <cellStyle name="Comma 24 10" xfId="9828" xr:uid="{715F8031-7B95-4B30-8EFA-4CED4A062CD6}"/>
    <cellStyle name="Comma 24 10 2" xfId="9829" xr:uid="{DF356568-44C8-4991-8272-B12EE5872C20}"/>
    <cellStyle name="Comma 24 10 2 2" xfId="9830" xr:uid="{10EE8F42-FF27-46E8-A761-2161D5A10AD9}"/>
    <cellStyle name="Comma 24 10 3" xfId="9831" xr:uid="{EE7F5E51-2075-4113-A163-1096E0FD56E4}"/>
    <cellStyle name="Comma 24 10 4" xfId="9832" xr:uid="{8E3F01B9-1277-4210-AA5A-73639329F5D9}"/>
    <cellStyle name="Comma 24 11" xfId="9833" xr:uid="{019CA63F-0598-4915-826B-4ADA2D00E455}"/>
    <cellStyle name="Comma 24 11 2" xfId="9834" xr:uid="{3B537D37-DFEF-4454-A40D-389AFA8971FB}"/>
    <cellStyle name="Comma 24 12" xfId="9835" xr:uid="{767265C6-4527-4E54-A2FF-1109F1ED8BEA}"/>
    <cellStyle name="Comma 24 12 2" xfId="9836" xr:uid="{867581D2-6B0C-48A5-A26B-DCAD4EC5598C}"/>
    <cellStyle name="Comma 24 13" xfId="9837" xr:uid="{01B8D7D6-011C-4D80-A6D9-3D5B95775A74}"/>
    <cellStyle name="Comma 24 2" xfId="9838" xr:uid="{DA8D0A8C-DE19-4EA8-A466-590B23609579}"/>
    <cellStyle name="Comma 24 2 10" xfId="9839" xr:uid="{D5D2FA57-3EF9-4D91-94C2-9FBEAEA36392}"/>
    <cellStyle name="Comma 24 2 10 2" xfId="9840" xr:uid="{DF2AA493-65EB-4D38-BB2F-43C4CB156377}"/>
    <cellStyle name="Comma 24 2 11" xfId="9841" xr:uid="{A0C3C16A-FCAE-43F4-A1DE-D74B2331FF25}"/>
    <cellStyle name="Comma 24 2 2" xfId="9842" xr:uid="{06B0748B-875C-48F9-87AC-4ED9B06E2A27}"/>
    <cellStyle name="Comma 24 2 2 10" xfId="9843" xr:uid="{741758D0-B680-4936-A120-10351ACE5095}"/>
    <cellStyle name="Comma 24 2 2 2" xfId="9844" xr:uid="{C112ADD8-CE52-4273-AB02-97336A190BF9}"/>
    <cellStyle name="Comma 24 2 2 2 2" xfId="9845" xr:uid="{842CCD1F-B129-4D1F-AEBE-F552E743E3B6}"/>
    <cellStyle name="Comma 24 2 2 2 2 2" xfId="9846" xr:uid="{3EAAE91D-905B-43F1-9627-D13323FD4855}"/>
    <cellStyle name="Comma 24 2 2 2 2 2 2" xfId="9847" xr:uid="{E4D91D23-C922-460F-A813-1EBE2A4547F4}"/>
    <cellStyle name="Comma 24 2 2 2 2 2 2 2" xfId="9848" xr:uid="{FD98BB36-4095-4F8F-BF04-12D9E835D82A}"/>
    <cellStyle name="Comma 24 2 2 2 2 2 2 2 2" xfId="9849" xr:uid="{89B3AF95-BE42-4287-8639-170E3F562F88}"/>
    <cellStyle name="Comma 24 2 2 2 2 2 2 3" xfId="9850" xr:uid="{D7860DB3-FB24-4F14-9D79-4E0D4C652DF2}"/>
    <cellStyle name="Comma 24 2 2 2 2 2 3" xfId="9851" xr:uid="{6B1AB13B-1331-4AA9-932D-A7D03AFC4AF7}"/>
    <cellStyle name="Comma 24 2 2 2 2 2 3 2" xfId="9852" xr:uid="{72BB5544-5DC2-4474-89FF-40B03366F9F0}"/>
    <cellStyle name="Comma 24 2 2 2 2 2 4" xfId="9853" xr:uid="{679E9A9F-328A-4149-AAB2-C51BC8C580CE}"/>
    <cellStyle name="Comma 24 2 2 2 2 2 5" xfId="9854" xr:uid="{857CA6AD-FB1E-426C-92F6-77EA44768A80}"/>
    <cellStyle name="Comma 24 2 2 2 2 3" xfId="9855" xr:uid="{06A28D73-BE82-4E97-80D3-7279DE1632B5}"/>
    <cellStyle name="Comma 24 2 2 2 2 3 2" xfId="9856" xr:uid="{6A293F06-701E-4FC6-A293-9CABB9C3114B}"/>
    <cellStyle name="Comma 24 2 2 2 2 3 2 2" xfId="9857" xr:uid="{193456C9-57D5-41E7-B95B-4C9F49C56DD8}"/>
    <cellStyle name="Comma 24 2 2 2 2 3 3" xfId="9858" xr:uid="{FA5DAF13-F403-4615-8819-EEA76262BE92}"/>
    <cellStyle name="Comma 24 2 2 2 2 4" xfId="9859" xr:uid="{85B3F593-5040-49F0-B999-80FFC3B0885D}"/>
    <cellStyle name="Comma 24 2 2 2 2 4 2" xfId="9860" xr:uid="{B90FCF7D-1348-4979-922B-7EF1A47F0F7A}"/>
    <cellStyle name="Comma 24 2 2 2 2 5" xfId="9861" xr:uid="{43C342D1-898D-4F27-ADA6-D4ED8978A0B6}"/>
    <cellStyle name="Comma 24 2 2 2 2 6" xfId="9862" xr:uid="{B5535D4C-7C57-43C8-89FF-20B401D5ADAD}"/>
    <cellStyle name="Comma 24 2 2 2 3" xfId="9863" xr:uid="{591F1616-4D4C-487D-B68C-005940B26701}"/>
    <cellStyle name="Comma 24 2 2 2 3 2" xfId="9864" xr:uid="{5C958E39-FBA5-4ED6-AB51-A24E0D2BB41F}"/>
    <cellStyle name="Comma 24 2 2 2 3 2 2" xfId="9865" xr:uid="{B0318FB8-32A4-4EB7-9679-17B15472479B}"/>
    <cellStyle name="Comma 24 2 2 2 3 2 2 2" xfId="9866" xr:uid="{9ABD3205-ECB6-4AF2-BD9B-129BD6A21586}"/>
    <cellStyle name="Comma 24 2 2 2 3 2 3" xfId="9867" xr:uid="{D8C01F74-8449-49B4-B957-F4FFD7A9C359}"/>
    <cellStyle name="Comma 24 2 2 2 3 3" xfId="9868" xr:uid="{DA4DCA30-71ED-49ED-A07E-3BE79DCEECEE}"/>
    <cellStyle name="Comma 24 2 2 2 3 3 2" xfId="9869" xr:uid="{0DF8EF0E-BC79-4897-9851-9C1DB38C3EE2}"/>
    <cellStyle name="Comma 24 2 2 2 3 4" xfId="9870" xr:uid="{E965EDCA-F70B-4A41-8C23-CC7D9574C200}"/>
    <cellStyle name="Comma 24 2 2 2 3 5" xfId="9871" xr:uid="{41A3210D-98CB-4F5D-9936-7EE25C67BB7B}"/>
    <cellStyle name="Comma 24 2 2 2 4" xfId="9872" xr:uid="{36D0A84D-59AD-4543-8FA5-CB9CE8281213}"/>
    <cellStyle name="Comma 24 2 2 2 4 2" xfId="9873" xr:uid="{16AE5757-28C6-49F4-9D6E-FE7ECC2A29AB}"/>
    <cellStyle name="Comma 24 2 2 2 4 2 2" xfId="9874" xr:uid="{4F20DA2B-652E-4899-BC46-D9C22B2085D0}"/>
    <cellStyle name="Comma 24 2 2 2 4 3" xfId="9875" xr:uid="{5B4485A8-86F3-455C-A1A2-F3802A580CD4}"/>
    <cellStyle name="Comma 24 2 2 2 4 4" xfId="9876" xr:uid="{941048B2-B8C8-4722-B54F-68805A40D294}"/>
    <cellStyle name="Comma 24 2 2 2 5" xfId="9877" xr:uid="{235AF5FF-5A1C-46D7-854A-FB09D08609D0}"/>
    <cellStyle name="Comma 24 2 2 2 5 2" xfId="9878" xr:uid="{A90D6B2B-F34A-4433-B14D-4DDD1845670E}"/>
    <cellStyle name="Comma 24 2 2 2 6" xfId="9879" xr:uid="{2F9A112D-5092-4206-8F9C-E1A3424CFA32}"/>
    <cellStyle name="Comma 24 2 2 2 6 2" xfId="9880" xr:uid="{7AFCBA62-1443-40BC-8B80-04BE4CA46AD3}"/>
    <cellStyle name="Comma 24 2 2 2 7" xfId="9881" xr:uid="{20879E1F-6E94-4E87-83E1-71DAD3A9B776}"/>
    <cellStyle name="Comma 24 2 2 3" xfId="9882" xr:uid="{1A53D8D1-0BE8-41CE-AA11-73BC8B704BE9}"/>
    <cellStyle name="Comma 24 2 2 3 2" xfId="9883" xr:uid="{709D1045-9264-48CC-98F2-14546A93EBF2}"/>
    <cellStyle name="Comma 24 2 2 3 2 2" xfId="9884" xr:uid="{4A715170-C756-4424-9E2D-FE0B1E5726D7}"/>
    <cellStyle name="Comma 24 2 2 3 2 2 2" xfId="9885" xr:uid="{B072237C-433D-4827-B05C-D8F3641DE9C0}"/>
    <cellStyle name="Comma 24 2 2 3 2 2 2 2" xfId="9886" xr:uid="{49D274D6-F24F-4D15-B010-B333A7401804}"/>
    <cellStyle name="Comma 24 2 2 3 2 2 2 2 2" xfId="9887" xr:uid="{30E5A874-75C1-4D2D-8989-1E1271B710DA}"/>
    <cellStyle name="Comma 24 2 2 3 2 2 2 3" xfId="9888" xr:uid="{EB296FB0-4DB4-46C3-934D-44E6D60DBE24}"/>
    <cellStyle name="Comma 24 2 2 3 2 2 3" xfId="9889" xr:uid="{800F99A8-11E4-420D-8479-49E97E6AF2E9}"/>
    <cellStyle name="Comma 24 2 2 3 2 2 3 2" xfId="9890" xr:uid="{AE87A79F-7492-4E31-B9F1-335FE23444CE}"/>
    <cellStyle name="Comma 24 2 2 3 2 2 4" xfId="9891" xr:uid="{2738888E-4296-4C29-A0F9-E3A37F5CCBA3}"/>
    <cellStyle name="Comma 24 2 2 3 2 2 5" xfId="9892" xr:uid="{6B4144EB-3250-4383-97D7-3ADBD7CAE312}"/>
    <cellStyle name="Comma 24 2 2 3 2 3" xfId="9893" xr:uid="{460253AE-CC0C-427B-8699-04AD2756A3E0}"/>
    <cellStyle name="Comma 24 2 2 3 2 3 2" xfId="9894" xr:uid="{06DA7F15-9BE4-4456-B710-5E69BB5461C4}"/>
    <cellStyle name="Comma 24 2 2 3 2 3 2 2" xfId="9895" xr:uid="{0A058BC5-DE37-4289-A955-D0A5DB0351FF}"/>
    <cellStyle name="Comma 24 2 2 3 2 3 3" xfId="9896" xr:uid="{C9694F33-A492-403D-B56A-2DD1D7C1BC52}"/>
    <cellStyle name="Comma 24 2 2 3 2 4" xfId="9897" xr:uid="{76438D77-8986-427F-A48F-AC5124067C6C}"/>
    <cellStyle name="Comma 24 2 2 3 2 4 2" xfId="9898" xr:uid="{EB6C3A5C-80A8-445C-899C-359FC385AAFB}"/>
    <cellStyle name="Comma 24 2 2 3 2 5" xfId="9899" xr:uid="{8F1C20E9-9681-4767-8C82-C94051FEA842}"/>
    <cellStyle name="Comma 24 2 2 3 2 6" xfId="9900" xr:uid="{F640C58F-F5C2-485B-9497-E5374D4997F0}"/>
    <cellStyle name="Comma 24 2 2 3 3" xfId="9901" xr:uid="{B5D510F3-300C-4DF6-8FB1-63F22E48F627}"/>
    <cellStyle name="Comma 24 2 2 3 3 2" xfId="9902" xr:uid="{2DFFE3D8-6D73-4421-AC3D-FC80DCCEBD22}"/>
    <cellStyle name="Comma 24 2 2 3 3 2 2" xfId="9903" xr:uid="{0F90E225-A2A6-4E92-A1C4-EA1ABF137578}"/>
    <cellStyle name="Comma 24 2 2 3 3 2 2 2" xfId="9904" xr:uid="{32A38FD7-DFB8-4579-B8CC-4B9E1E1F219B}"/>
    <cellStyle name="Comma 24 2 2 3 3 2 3" xfId="9905" xr:uid="{BFC5ED25-0E9C-4868-B990-092090FB279F}"/>
    <cellStyle name="Comma 24 2 2 3 3 3" xfId="9906" xr:uid="{250F8645-DF6D-4BA3-B404-10586D85D8DF}"/>
    <cellStyle name="Comma 24 2 2 3 3 3 2" xfId="9907" xr:uid="{E6D4D1C4-A9E9-47C3-917F-E68210063E49}"/>
    <cellStyle name="Comma 24 2 2 3 3 4" xfId="9908" xr:uid="{146650EA-A6A5-4741-B4E9-FF630CA8D0C4}"/>
    <cellStyle name="Comma 24 2 2 3 3 5" xfId="9909" xr:uid="{09D671A1-F53D-4048-BD73-E61591818A13}"/>
    <cellStyle name="Comma 24 2 2 3 4" xfId="9910" xr:uid="{E2E43F3F-4D4B-4191-A374-CCAAD149D015}"/>
    <cellStyle name="Comma 24 2 2 3 4 2" xfId="9911" xr:uid="{499D8FB2-9E0E-47A1-8BE9-C5BE6BB8F033}"/>
    <cellStyle name="Comma 24 2 2 3 4 2 2" xfId="9912" xr:uid="{FB5151B0-7C71-4014-8453-ECCFDD0F6939}"/>
    <cellStyle name="Comma 24 2 2 3 4 3" xfId="9913" xr:uid="{07EC7C01-402C-4A4C-B55F-B9F48BE0AE69}"/>
    <cellStyle name="Comma 24 2 2 3 4 4" xfId="9914" xr:uid="{D11590C6-AD63-4EBF-A152-4D9BEB892C67}"/>
    <cellStyle name="Comma 24 2 2 3 5" xfId="9915" xr:uid="{F492B6CE-DE65-4BB3-97AB-A7F8624A1618}"/>
    <cellStyle name="Comma 24 2 2 3 5 2" xfId="9916" xr:uid="{5D4FB81F-5807-49CF-9906-5F666FB2B854}"/>
    <cellStyle name="Comma 24 2 2 3 6" xfId="9917" xr:uid="{99611C84-7AE0-433F-9486-119DA69F3CEC}"/>
    <cellStyle name="Comma 24 2 2 3 6 2" xfId="9918" xr:uid="{6B91A9F7-DD5C-4578-B2F4-44F6E3B4251A}"/>
    <cellStyle name="Comma 24 2 2 3 7" xfId="9919" xr:uid="{F4D1A716-A63A-4884-9CC4-D13B93879150}"/>
    <cellStyle name="Comma 24 2 2 4" xfId="9920" xr:uid="{3D4A568A-1E5C-436D-A884-27874100B436}"/>
    <cellStyle name="Comma 24 2 2 4 2" xfId="9921" xr:uid="{7BD1A595-C45C-4B0C-BB78-7BA7EF51BF47}"/>
    <cellStyle name="Comma 24 2 2 4 2 2" xfId="9922" xr:uid="{12A9FAF9-08B1-4F98-85AD-40A38463766D}"/>
    <cellStyle name="Comma 24 2 2 4 2 2 2" xfId="9923" xr:uid="{3F4FE327-B1DF-4C19-A155-8827617630DB}"/>
    <cellStyle name="Comma 24 2 2 4 2 2 2 2" xfId="9924" xr:uid="{1EC44093-096A-4FE9-AE6F-CFEFB3F56320}"/>
    <cellStyle name="Comma 24 2 2 4 2 2 3" xfId="9925" xr:uid="{102D2D36-AB28-4E42-8028-07A57BAE2630}"/>
    <cellStyle name="Comma 24 2 2 4 2 3" xfId="9926" xr:uid="{04D54C60-5947-4A99-9C4D-D9193EB1FF1A}"/>
    <cellStyle name="Comma 24 2 2 4 2 3 2" xfId="9927" xr:uid="{771EB001-7E2D-47D6-9F06-232939CAA975}"/>
    <cellStyle name="Comma 24 2 2 4 2 4" xfId="9928" xr:uid="{86A67755-3507-4B55-AADC-B559EC8C7942}"/>
    <cellStyle name="Comma 24 2 2 4 2 5" xfId="9929" xr:uid="{DBCDC0BB-F443-424A-9C47-31BE7CEEAFFA}"/>
    <cellStyle name="Comma 24 2 2 4 3" xfId="9930" xr:uid="{BA0F42B2-C1AA-4940-80AF-5FE6A4C08F51}"/>
    <cellStyle name="Comma 24 2 2 4 3 2" xfId="9931" xr:uid="{B41B19D2-2A31-4810-ABFF-5B345944E173}"/>
    <cellStyle name="Comma 24 2 2 4 3 2 2" xfId="9932" xr:uid="{EE702316-37F1-4A5D-89BE-DFA869F505F7}"/>
    <cellStyle name="Comma 24 2 2 4 3 3" xfId="9933" xr:uid="{B14C0C74-F2BD-432F-A663-85EF83B25E0F}"/>
    <cellStyle name="Comma 24 2 2 4 4" xfId="9934" xr:uid="{9E51CA15-2B59-4DB0-95DF-4A0DE14FC964}"/>
    <cellStyle name="Comma 24 2 2 4 4 2" xfId="9935" xr:uid="{36719707-35D4-4A00-8132-68D00C2D6C1C}"/>
    <cellStyle name="Comma 24 2 2 4 5" xfId="9936" xr:uid="{65A1BBF6-305E-4728-A7BB-E6A4A74F1254}"/>
    <cellStyle name="Comma 24 2 2 4 6" xfId="9937" xr:uid="{5139BFB0-76AE-47B6-8C9B-C4A3FB0A7103}"/>
    <cellStyle name="Comma 24 2 2 5" xfId="9938" xr:uid="{ACCB8998-3CD9-4384-889B-5CD79CD85A47}"/>
    <cellStyle name="Comma 24 2 2 5 2" xfId="9939" xr:uid="{50FDDDD7-6E06-4766-90A8-625AC3D05EBF}"/>
    <cellStyle name="Comma 24 2 2 5 2 2" xfId="9940" xr:uid="{F5EA7E7E-683B-46E2-AD7B-3C075BA4A75B}"/>
    <cellStyle name="Comma 24 2 2 5 2 2 2" xfId="9941" xr:uid="{D8FE28D1-B7AD-4714-9AF8-DA37405B8AF7}"/>
    <cellStyle name="Comma 24 2 2 5 2 3" xfId="9942" xr:uid="{50655BCB-E649-40B8-BCDD-932FB964DC00}"/>
    <cellStyle name="Comma 24 2 2 5 3" xfId="9943" xr:uid="{EC1D9439-8BC5-4678-9F19-EA3E87908257}"/>
    <cellStyle name="Comma 24 2 2 5 3 2" xfId="9944" xr:uid="{DF687D9C-9F46-4648-B791-0F15F08F5411}"/>
    <cellStyle name="Comma 24 2 2 5 4" xfId="9945" xr:uid="{9DF829CF-055B-449B-BEF2-5057BEF1E96D}"/>
    <cellStyle name="Comma 24 2 2 5 5" xfId="9946" xr:uid="{3477104D-58D0-40AE-BC72-E47D1AF5F0BF}"/>
    <cellStyle name="Comma 24 2 2 6" xfId="9947" xr:uid="{7DA330D4-FDD0-4095-92F5-ED8BCBA9174D}"/>
    <cellStyle name="Comma 24 2 2 6 2" xfId="9948" xr:uid="{C0CB537F-1C43-4F3D-96F5-73F32487DAEC}"/>
    <cellStyle name="Comma 24 2 2 6 2 2" xfId="9949" xr:uid="{636B1AFE-09C8-4D70-BF59-58E4CB398644}"/>
    <cellStyle name="Comma 24 2 2 6 2 2 2" xfId="9950" xr:uid="{579ADDAB-B343-4954-AC68-6DF59730A8BE}"/>
    <cellStyle name="Comma 24 2 2 6 2 3" xfId="9951" xr:uid="{B8D427FE-951B-4725-93AF-8A99C4655C9F}"/>
    <cellStyle name="Comma 24 2 2 6 3" xfId="9952" xr:uid="{C72812B4-1836-4666-8C3F-D2604578C87B}"/>
    <cellStyle name="Comma 24 2 2 6 3 2" xfId="9953" xr:uid="{F410D311-B0A0-4E80-BAF6-AB09A0412A0E}"/>
    <cellStyle name="Comma 24 2 2 6 4" xfId="9954" xr:uid="{E48A387E-F62B-4ED1-A3B1-A0370FF8CD34}"/>
    <cellStyle name="Comma 24 2 2 6 5" xfId="9955" xr:uid="{9444339D-00B5-43E0-9FCC-D5FEE2CA2831}"/>
    <cellStyle name="Comma 24 2 2 7" xfId="9956" xr:uid="{1586129C-1F85-4CFD-B8AE-83521F1B13B0}"/>
    <cellStyle name="Comma 24 2 2 7 2" xfId="9957" xr:uid="{593D76D5-8EB3-4E90-81F7-A6CA85316B7D}"/>
    <cellStyle name="Comma 24 2 2 7 2 2" xfId="9958" xr:uid="{22BE87C1-B1B7-41D2-BCA6-75A3F69A13F5}"/>
    <cellStyle name="Comma 24 2 2 7 3" xfId="9959" xr:uid="{B14A940E-8E25-4E92-B099-D600894DC181}"/>
    <cellStyle name="Comma 24 2 2 7 4" xfId="9960" xr:uid="{2EEC8610-0DB2-4C7B-8333-D29270C0E4E8}"/>
    <cellStyle name="Comma 24 2 2 8" xfId="9961" xr:uid="{5B10473A-E6F5-4463-97C4-74F849A0FDE7}"/>
    <cellStyle name="Comma 24 2 2 8 2" xfId="9962" xr:uid="{95F648A6-48C6-49A7-859D-E4CA91231ADE}"/>
    <cellStyle name="Comma 24 2 2 9" xfId="9963" xr:uid="{E577C518-7DF4-41AD-9F0D-678143EA0B9D}"/>
    <cellStyle name="Comma 24 2 2 9 2" xfId="9964" xr:uid="{81AB740C-A75D-42FA-AC66-49256A7442A6}"/>
    <cellStyle name="Comma 24 2 3" xfId="9965" xr:uid="{2C920FA5-B1DC-43BF-8FFA-1534D65801C2}"/>
    <cellStyle name="Comma 24 2 3 2" xfId="9966" xr:uid="{EEB13180-85A7-47C5-8EB2-CFE83E67B5D9}"/>
    <cellStyle name="Comma 24 2 3 2 2" xfId="9967" xr:uid="{3948D7B5-4EEA-41E9-8885-F6E87171D813}"/>
    <cellStyle name="Comma 24 2 3 2 2 2" xfId="9968" xr:uid="{F4304C36-F777-4A6B-AE40-011578A8BFEC}"/>
    <cellStyle name="Comma 24 2 3 2 2 2 2" xfId="9969" xr:uid="{38965EC1-E199-4815-86E0-A05B15C73270}"/>
    <cellStyle name="Comma 24 2 3 2 2 2 2 2" xfId="9970" xr:uid="{597B5DD8-A62C-49A9-9A5C-E5BF49F1C7FA}"/>
    <cellStyle name="Comma 24 2 3 2 2 2 3" xfId="9971" xr:uid="{B1EEB3DA-121E-4A1E-BAD8-63D974F35BB1}"/>
    <cellStyle name="Comma 24 2 3 2 2 3" xfId="9972" xr:uid="{115FA4C6-C10C-4C75-A6F0-2585D4082AA3}"/>
    <cellStyle name="Comma 24 2 3 2 2 3 2" xfId="9973" xr:uid="{8C245095-CAFA-4899-BDFD-2044CF4BE765}"/>
    <cellStyle name="Comma 24 2 3 2 2 4" xfId="9974" xr:uid="{7C526B41-533A-4221-B2C1-DC39CACDD64E}"/>
    <cellStyle name="Comma 24 2 3 2 2 5" xfId="9975" xr:uid="{739CEA66-4014-4B39-834C-C68F38E5202B}"/>
    <cellStyle name="Comma 24 2 3 2 3" xfId="9976" xr:uid="{5046AD33-4112-4DF8-AC77-E2977AA23C65}"/>
    <cellStyle name="Comma 24 2 3 2 3 2" xfId="9977" xr:uid="{D934DC95-0F07-4BDC-BB48-B6590FBAF3D6}"/>
    <cellStyle name="Comma 24 2 3 2 3 2 2" xfId="9978" xr:uid="{2D57C0E4-32DF-4486-B4CA-6A98062E379E}"/>
    <cellStyle name="Comma 24 2 3 2 3 3" xfId="9979" xr:uid="{31EBF909-4BE4-4FD9-A568-D07627352581}"/>
    <cellStyle name="Comma 24 2 3 2 4" xfId="9980" xr:uid="{4B0BCB0B-5D46-43D9-92D9-EB38E5F9C6DE}"/>
    <cellStyle name="Comma 24 2 3 2 4 2" xfId="9981" xr:uid="{C74F5434-A671-4C33-BCF0-0AC9C7D7277C}"/>
    <cellStyle name="Comma 24 2 3 2 5" xfId="9982" xr:uid="{D343D4AF-1B8A-418E-B7EB-16C719BBFC9A}"/>
    <cellStyle name="Comma 24 2 3 2 6" xfId="9983" xr:uid="{3A174CB1-0D44-4556-8E11-071CE36EB467}"/>
    <cellStyle name="Comma 24 2 3 3" xfId="9984" xr:uid="{AE4E23F0-5A87-4A98-952A-30710DA4B755}"/>
    <cellStyle name="Comma 24 2 3 3 2" xfId="9985" xr:uid="{985B637F-0E27-4355-AA41-4AB4662CAA62}"/>
    <cellStyle name="Comma 24 2 3 3 2 2" xfId="9986" xr:uid="{E9FE2B76-E291-4D5A-A4F3-9C91E0C52F3E}"/>
    <cellStyle name="Comma 24 2 3 3 2 2 2" xfId="9987" xr:uid="{02C58048-6ABB-48C0-A015-95AD98611AC6}"/>
    <cellStyle name="Comma 24 2 3 3 2 3" xfId="9988" xr:uid="{5BC60A36-9558-44D9-880A-2378C146A990}"/>
    <cellStyle name="Comma 24 2 3 3 3" xfId="9989" xr:uid="{4140E322-4F7F-4925-B583-A605C1EE7886}"/>
    <cellStyle name="Comma 24 2 3 3 3 2" xfId="9990" xr:uid="{97003F9B-DFA2-414C-B1D4-F4BF61D5FFC4}"/>
    <cellStyle name="Comma 24 2 3 3 4" xfId="9991" xr:uid="{4912AB83-B271-46AB-84F5-40D3B0A1ACFF}"/>
    <cellStyle name="Comma 24 2 3 3 5" xfId="9992" xr:uid="{1A540398-3ED8-46E3-88AE-DE2B28F3F706}"/>
    <cellStyle name="Comma 24 2 3 4" xfId="9993" xr:uid="{AAFE15C6-94B6-4F0A-8E39-A45A649B58A3}"/>
    <cellStyle name="Comma 24 2 3 4 2" xfId="9994" xr:uid="{A789FA3E-5AA8-4FE4-A372-582DC21FC5E6}"/>
    <cellStyle name="Comma 24 2 3 4 2 2" xfId="9995" xr:uid="{2DAEFC25-29DF-4809-8A05-B8A399A50227}"/>
    <cellStyle name="Comma 24 2 3 4 3" xfId="9996" xr:uid="{53F3CDFA-6793-4515-B820-5F5CDE9EFEAD}"/>
    <cellStyle name="Comma 24 2 3 4 4" xfId="9997" xr:uid="{04C856A1-442C-4BBC-8ECF-DE0ED22B853B}"/>
    <cellStyle name="Comma 24 2 3 5" xfId="9998" xr:uid="{09F00481-6C7B-43B6-949E-E83385CE1678}"/>
    <cellStyle name="Comma 24 2 3 5 2" xfId="9999" xr:uid="{C0D1A8AC-5FBE-4A04-9563-35A6BE715843}"/>
    <cellStyle name="Comma 24 2 3 6" xfId="10000" xr:uid="{67DBFE5A-E18D-40B3-BB98-45D04830CB44}"/>
    <cellStyle name="Comma 24 2 3 6 2" xfId="10001" xr:uid="{A689D086-6CB3-454B-80B7-5EC4C9B8EABF}"/>
    <cellStyle name="Comma 24 2 3 7" xfId="10002" xr:uid="{E89B79BF-A1D5-4538-B8CF-E4390D81FAD0}"/>
    <cellStyle name="Comma 24 2 4" xfId="10003" xr:uid="{A6BF4AF2-7B76-4C33-BBC4-C21B769D7454}"/>
    <cellStyle name="Comma 24 2 4 2" xfId="10004" xr:uid="{76358878-41F9-4C63-BF97-35879C78AE4E}"/>
    <cellStyle name="Comma 24 2 4 2 2" xfId="10005" xr:uid="{088BE648-2372-41CF-AEA7-C56D72F52AA6}"/>
    <cellStyle name="Comma 24 2 4 2 2 2" xfId="10006" xr:uid="{A978EB84-7227-46D5-B2C4-0E6FD8FDF3B6}"/>
    <cellStyle name="Comma 24 2 4 2 2 2 2" xfId="10007" xr:uid="{A17BC0CD-6C9E-4B73-90E4-80825E61E039}"/>
    <cellStyle name="Comma 24 2 4 2 2 2 2 2" xfId="10008" xr:uid="{A10CD5AD-8A58-47A0-A244-71BBAC7B2E98}"/>
    <cellStyle name="Comma 24 2 4 2 2 2 3" xfId="10009" xr:uid="{9C95F29B-BEB8-48D6-ACDB-679FDC799723}"/>
    <cellStyle name="Comma 24 2 4 2 2 3" xfId="10010" xr:uid="{2577443D-9ED1-4CF8-989D-F4919D76D6DE}"/>
    <cellStyle name="Comma 24 2 4 2 2 3 2" xfId="10011" xr:uid="{B499F963-992A-447E-8A11-192EA14F3CCD}"/>
    <cellStyle name="Comma 24 2 4 2 2 4" xfId="10012" xr:uid="{B5CEE4E4-6C0A-45C1-B29E-60D269A12CB8}"/>
    <cellStyle name="Comma 24 2 4 2 2 5" xfId="10013" xr:uid="{AA7E78BB-3707-49E6-85D7-6D02087227DC}"/>
    <cellStyle name="Comma 24 2 4 2 3" xfId="10014" xr:uid="{287DD45D-3B68-4C10-9C5E-52F977600B5C}"/>
    <cellStyle name="Comma 24 2 4 2 3 2" xfId="10015" xr:uid="{51B7AD48-0840-4001-8195-C0A609D1C90A}"/>
    <cellStyle name="Comma 24 2 4 2 3 2 2" xfId="10016" xr:uid="{B2196216-241C-427C-B26A-D75BA35D551A}"/>
    <cellStyle name="Comma 24 2 4 2 3 3" xfId="10017" xr:uid="{E6D1AF6D-3059-4BCD-90B5-3976451585AB}"/>
    <cellStyle name="Comma 24 2 4 2 4" xfId="10018" xr:uid="{01324B0B-A55B-4AAF-8A74-1D11016D313A}"/>
    <cellStyle name="Comma 24 2 4 2 4 2" xfId="10019" xr:uid="{B743CBD5-1B73-4D88-8FDD-12058E697F0A}"/>
    <cellStyle name="Comma 24 2 4 2 5" xfId="10020" xr:uid="{9229DE63-2344-4A1A-AC93-5C44A77E2AC7}"/>
    <cellStyle name="Comma 24 2 4 2 6" xfId="10021" xr:uid="{C55957B3-6DDC-458E-B5B9-E9C5998BD78B}"/>
    <cellStyle name="Comma 24 2 4 3" xfId="10022" xr:uid="{3A2F6A47-C07B-4DD8-9F08-E4CCDEC46F5F}"/>
    <cellStyle name="Comma 24 2 4 3 2" xfId="10023" xr:uid="{AE69FBDF-647A-4665-8940-7A7E9833DD5E}"/>
    <cellStyle name="Comma 24 2 4 3 2 2" xfId="10024" xr:uid="{BC59E59E-FD7E-47BC-851D-21FA09AD9DB1}"/>
    <cellStyle name="Comma 24 2 4 3 2 2 2" xfId="10025" xr:uid="{4689B794-FD1E-467D-BA5B-2F3464921BE2}"/>
    <cellStyle name="Comma 24 2 4 3 2 3" xfId="10026" xr:uid="{BB760A96-2A51-4CEC-AC5F-93447E256031}"/>
    <cellStyle name="Comma 24 2 4 3 3" xfId="10027" xr:uid="{80D4ECEC-0A5F-4D97-A4E3-06ED45C9F541}"/>
    <cellStyle name="Comma 24 2 4 3 3 2" xfId="10028" xr:uid="{828DC501-8D3E-4620-93A2-8E2273CBE9F9}"/>
    <cellStyle name="Comma 24 2 4 3 4" xfId="10029" xr:uid="{A637BE02-0B48-416E-81BC-784E6201D503}"/>
    <cellStyle name="Comma 24 2 4 3 5" xfId="10030" xr:uid="{47EF50F5-DCFD-4192-8FCC-C0022C94F227}"/>
    <cellStyle name="Comma 24 2 4 4" xfId="10031" xr:uid="{98119ADD-5CE3-451F-8BF1-5583B9C93340}"/>
    <cellStyle name="Comma 24 2 4 4 2" xfId="10032" xr:uid="{12DFA995-E4BF-4357-8F7A-9B5FC1EF2B3A}"/>
    <cellStyle name="Comma 24 2 4 4 2 2" xfId="10033" xr:uid="{D98D852C-7666-424B-B75A-669DD1D45777}"/>
    <cellStyle name="Comma 24 2 4 4 3" xfId="10034" xr:uid="{04A86FCB-C634-42D1-AA2E-FD285D2E183C}"/>
    <cellStyle name="Comma 24 2 4 4 4" xfId="10035" xr:uid="{8BE68954-BD63-4021-AE55-9775DA1BA3F0}"/>
    <cellStyle name="Comma 24 2 4 5" xfId="10036" xr:uid="{AADEB753-6739-4E5E-9783-8D99CA1EE1A6}"/>
    <cellStyle name="Comma 24 2 4 5 2" xfId="10037" xr:uid="{63FEEB5B-92E6-4DAB-A024-CADAF2A77B7F}"/>
    <cellStyle name="Comma 24 2 4 6" xfId="10038" xr:uid="{508D0204-76E3-4EBA-A4B6-8F8B77E02A96}"/>
    <cellStyle name="Comma 24 2 4 6 2" xfId="10039" xr:uid="{BC52774D-1987-409C-B712-683179C0AA8E}"/>
    <cellStyle name="Comma 24 2 4 7" xfId="10040" xr:uid="{F5871243-9A7B-4ADE-9718-1A6407B5EA6D}"/>
    <cellStyle name="Comma 24 2 5" xfId="10041" xr:uid="{FD9861D2-6C6A-461D-AF3D-B9774F0F3101}"/>
    <cellStyle name="Comma 24 2 5 2" xfId="10042" xr:uid="{C79F3FAC-40BC-4B8C-BF0D-2E99C54487CE}"/>
    <cellStyle name="Comma 24 2 5 2 2" xfId="10043" xr:uid="{2ACB7D93-0664-4A86-82C1-B84CE4B02E7B}"/>
    <cellStyle name="Comma 24 2 5 2 2 2" xfId="10044" xr:uid="{B827B0E2-F810-4794-A2E5-05CEAA3EBC6F}"/>
    <cellStyle name="Comma 24 2 5 2 2 2 2" xfId="10045" xr:uid="{42BA66D3-C857-41A7-A32E-B53F7C9B9547}"/>
    <cellStyle name="Comma 24 2 5 2 2 3" xfId="10046" xr:uid="{80DA633E-6474-41F0-A03C-0718F49B8FDC}"/>
    <cellStyle name="Comma 24 2 5 2 3" xfId="10047" xr:uid="{80AD96F6-5FAC-4035-A783-4E85192E5181}"/>
    <cellStyle name="Comma 24 2 5 2 3 2" xfId="10048" xr:uid="{72CA531F-9486-474B-B7E0-692A5E4256D8}"/>
    <cellStyle name="Comma 24 2 5 2 4" xfId="10049" xr:uid="{25950745-D202-4431-B668-AC6EB6F6C4A2}"/>
    <cellStyle name="Comma 24 2 5 2 5" xfId="10050" xr:uid="{D832AEF4-19E6-4DEF-82DE-EE8E28802FBC}"/>
    <cellStyle name="Comma 24 2 5 3" xfId="10051" xr:uid="{A229CD50-B324-4CDD-B0E9-FAAD3D635FC5}"/>
    <cellStyle name="Comma 24 2 5 3 2" xfId="10052" xr:uid="{C8EC9640-8CAE-4DE7-9349-F6C44F590E6A}"/>
    <cellStyle name="Comma 24 2 5 3 2 2" xfId="10053" xr:uid="{018DF7F9-6A3F-4E0C-AAF7-ED9A76D0671C}"/>
    <cellStyle name="Comma 24 2 5 3 3" xfId="10054" xr:uid="{FE756BBB-D7B6-47A3-AB6F-D62D99DCA98F}"/>
    <cellStyle name="Comma 24 2 5 4" xfId="10055" xr:uid="{E2A8663C-288C-4583-8D90-B04B5D75D520}"/>
    <cellStyle name="Comma 24 2 5 4 2" xfId="10056" xr:uid="{45D512FB-F782-4ACF-953D-D7A6396F68DF}"/>
    <cellStyle name="Comma 24 2 5 5" xfId="10057" xr:uid="{C737E93C-5CAD-4BC3-B70B-5A20957E5701}"/>
    <cellStyle name="Comma 24 2 5 6" xfId="10058" xr:uid="{C62E11B4-5925-4325-8008-FA58942ADD39}"/>
    <cellStyle name="Comma 24 2 6" xfId="10059" xr:uid="{4AFEAD7D-01B9-4AC5-A90A-4AC566C472BA}"/>
    <cellStyle name="Comma 24 2 6 2" xfId="10060" xr:uid="{6E453D53-1E79-4D50-BED4-42C0546E83A1}"/>
    <cellStyle name="Comma 24 2 6 2 2" xfId="10061" xr:uid="{05270A3D-1F1F-45B6-8373-CC269B46F05E}"/>
    <cellStyle name="Comma 24 2 6 2 2 2" xfId="10062" xr:uid="{F8592F18-88A7-43A6-867C-85DC645C3DB3}"/>
    <cellStyle name="Comma 24 2 6 2 3" xfId="10063" xr:uid="{5DD5EF9A-2343-4A7E-84B9-1BD87C3FEADE}"/>
    <cellStyle name="Comma 24 2 6 3" xfId="10064" xr:uid="{A6DE6262-58A4-474B-86B9-0E4F3CCC6696}"/>
    <cellStyle name="Comma 24 2 6 3 2" xfId="10065" xr:uid="{A6B67936-7D39-4AD6-8491-B92DBAFF07D8}"/>
    <cellStyle name="Comma 24 2 6 4" xfId="10066" xr:uid="{68F76532-B48B-42BB-8420-473C88C335BE}"/>
    <cellStyle name="Comma 24 2 6 5" xfId="10067" xr:uid="{6682BCA1-AEE8-4D3D-9B37-4C960C4E94D8}"/>
    <cellStyle name="Comma 24 2 7" xfId="10068" xr:uid="{3BC87102-BC58-4323-9C15-1C7F0B58BF12}"/>
    <cellStyle name="Comma 24 2 7 2" xfId="10069" xr:uid="{950EB1D9-F2F7-4DBA-9627-8F6BDF78FF6D}"/>
    <cellStyle name="Comma 24 2 7 2 2" xfId="10070" xr:uid="{514F6198-20A9-46AA-A2DF-7F14F9603E75}"/>
    <cellStyle name="Comma 24 2 7 2 2 2" xfId="10071" xr:uid="{613F4F7A-1C7D-490D-BCDC-75F18690FA41}"/>
    <cellStyle name="Comma 24 2 7 2 3" xfId="10072" xr:uid="{BCB1B7CC-49F2-445C-9495-1C10890408BB}"/>
    <cellStyle name="Comma 24 2 7 3" xfId="10073" xr:uid="{D8BC097F-718E-4E52-87F1-74FAB57FF30C}"/>
    <cellStyle name="Comma 24 2 7 3 2" xfId="10074" xr:uid="{41CB07E8-F1B2-4648-82BD-7B82E1CE92C9}"/>
    <cellStyle name="Comma 24 2 7 4" xfId="10075" xr:uid="{EDD6A0EF-40D8-4A8D-B72D-5EF3A32E236D}"/>
    <cellStyle name="Comma 24 2 7 5" xfId="10076" xr:uid="{06ABD485-16E8-477E-9E33-874FD562473B}"/>
    <cellStyle name="Comma 24 2 8" xfId="10077" xr:uid="{6E1CA586-F6A7-4E20-A9FC-E37AFCDEFA8C}"/>
    <cellStyle name="Comma 24 2 8 2" xfId="10078" xr:uid="{E3E86ADD-567E-4E96-AF2B-7C84B18B136A}"/>
    <cellStyle name="Comma 24 2 8 2 2" xfId="10079" xr:uid="{8D26DFBE-DFF7-4443-BAA1-064EE85510DA}"/>
    <cellStyle name="Comma 24 2 8 3" xfId="10080" xr:uid="{CA01B2C3-034C-41D2-ABD2-B7E410FD3A71}"/>
    <cellStyle name="Comma 24 2 8 4" xfId="10081" xr:uid="{4B4D9DE3-5E34-4A70-B853-F1B88ED1B7AC}"/>
    <cellStyle name="Comma 24 2 9" xfId="10082" xr:uid="{3BB4319B-FBFF-4EA4-BAFD-72F0C71E9D29}"/>
    <cellStyle name="Comma 24 2 9 2" xfId="10083" xr:uid="{3E11472F-0BEC-4ED0-B0F1-106D081A6058}"/>
    <cellStyle name="Comma 24 3" xfId="10084" xr:uid="{5570445F-B5E9-466F-BE87-EED4EC378D9D}"/>
    <cellStyle name="Comma 24 3 10" xfId="10085" xr:uid="{72E66323-00F3-4375-B651-9A9D9929DBD4}"/>
    <cellStyle name="Comma 24 3 2" xfId="10086" xr:uid="{0FD1F494-79BD-404D-AFEB-510922B94F6A}"/>
    <cellStyle name="Comma 24 3 2 2" xfId="10087" xr:uid="{32E804D6-D1EE-4ED9-A91A-C5CA25B87EFA}"/>
    <cellStyle name="Comma 24 3 2 2 2" xfId="10088" xr:uid="{3CEEFC7C-6790-4B64-976A-DE3466F169B0}"/>
    <cellStyle name="Comma 24 3 2 2 2 2" xfId="10089" xr:uid="{3C0BA11D-A81C-4B8B-A27F-18D77DD33E4E}"/>
    <cellStyle name="Comma 24 3 2 2 2 2 2" xfId="10090" xr:uid="{620A8D68-689F-42A2-B4D1-3596A37614DE}"/>
    <cellStyle name="Comma 24 3 2 2 2 2 2 2" xfId="10091" xr:uid="{0BBB36D9-9804-42E9-B220-A8FCBB525203}"/>
    <cellStyle name="Comma 24 3 2 2 2 2 3" xfId="10092" xr:uid="{73B81166-88F3-44A7-B02E-51A346409BF2}"/>
    <cellStyle name="Comma 24 3 2 2 2 3" xfId="10093" xr:uid="{AD462677-E581-4A36-8EB6-4C99DE39D96D}"/>
    <cellStyle name="Comma 24 3 2 2 2 3 2" xfId="10094" xr:uid="{0740C8DD-52E9-469C-836F-F834A23EACB0}"/>
    <cellStyle name="Comma 24 3 2 2 2 4" xfId="10095" xr:uid="{DCE3036A-DF01-417B-95D5-248D5F6D16A8}"/>
    <cellStyle name="Comma 24 3 2 2 2 5" xfId="10096" xr:uid="{FE1FCB1B-2EC9-4CEA-BFA4-71623D499012}"/>
    <cellStyle name="Comma 24 3 2 2 3" xfId="10097" xr:uid="{6A219081-5807-47B1-A6B0-DDC9E37D11F7}"/>
    <cellStyle name="Comma 24 3 2 2 3 2" xfId="10098" xr:uid="{52101ED3-5080-4A70-96DA-D24690E103DE}"/>
    <cellStyle name="Comma 24 3 2 2 3 2 2" xfId="10099" xr:uid="{B55E4B43-1070-4105-97BD-B297A7ED9AC8}"/>
    <cellStyle name="Comma 24 3 2 2 3 3" xfId="10100" xr:uid="{354AD80C-DBD3-45F9-AE3F-F6311DFCE603}"/>
    <cellStyle name="Comma 24 3 2 2 4" xfId="10101" xr:uid="{5383F574-2256-434F-B0DF-176953097D9A}"/>
    <cellStyle name="Comma 24 3 2 2 4 2" xfId="10102" xr:uid="{9B66B129-62B4-4BDB-9761-A706A59D4799}"/>
    <cellStyle name="Comma 24 3 2 2 5" xfId="10103" xr:uid="{B16A3177-F699-47CD-8590-961A1222E8A9}"/>
    <cellStyle name="Comma 24 3 2 2 6" xfId="10104" xr:uid="{5E137D9D-F358-4DBE-9621-BE10076F0056}"/>
    <cellStyle name="Comma 24 3 2 3" xfId="10105" xr:uid="{0D3AA6B9-9740-4420-80D1-F4240A5FF747}"/>
    <cellStyle name="Comma 24 3 2 3 2" xfId="10106" xr:uid="{AD36AD7D-A2DB-4228-8A4C-DBABC5186834}"/>
    <cellStyle name="Comma 24 3 2 3 2 2" xfId="10107" xr:uid="{9E34B269-8DB2-4C2A-AC19-D716A5B8EF97}"/>
    <cellStyle name="Comma 24 3 2 3 2 2 2" xfId="10108" xr:uid="{01F09DD3-F44B-43CE-BF6D-6D28BA7857B9}"/>
    <cellStyle name="Comma 24 3 2 3 2 3" xfId="10109" xr:uid="{D546BC6F-8615-4147-B737-6C62B3A011D9}"/>
    <cellStyle name="Comma 24 3 2 3 3" xfId="10110" xr:uid="{58712630-F7A4-4ECF-99B2-0D4D032D5B3E}"/>
    <cellStyle name="Comma 24 3 2 3 3 2" xfId="10111" xr:uid="{2EC0BD6D-3D5D-40C1-A729-813A7B457074}"/>
    <cellStyle name="Comma 24 3 2 3 4" xfId="10112" xr:uid="{C339F5F0-137D-425A-BF74-507A8CFB7965}"/>
    <cellStyle name="Comma 24 3 2 3 5" xfId="10113" xr:uid="{8D654A86-F748-4EB4-8217-CDC6EA50F5D4}"/>
    <cellStyle name="Comma 24 3 2 4" xfId="10114" xr:uid="{58A735BC-8218-4FFF-BAA2-57A56AC4D365}"/>
    <cellStyle name="Comma 24 3 2 4 2" xfId="10115" xr:uid="{6AFE67AE-B200-4326-B7BA-FECA31A0A210}"/>
    <cellStyle name="Comma 24 3 2 4 2 2" xfId="10116" xr:uid="{1460B2CE-64D9-41E6-A53D-8D36BD928D07}"/>
    <cellStyle name="Comma 24 3 2 4 3" xfId="10117" xr:uid="{7BCD5732-F2FA-412A-B40E-4C53475F23FD}"/>
    <cellStyle name="Comma 24 3 2 4 4" xfId="10118" xr:uid="{2C9F2FF5-2813-4678-9C84-D795530D9269}"/>
    <cellStyle name="Comma 24 3 2 5" xfId="10119" xr:uid="{1C03F24F-AA8E-4102-A512-58BDB386A34C}"/>
    <cellStyle name="Comma 24 3 2 5 2" xfId="10120" xr:uid="{B5A7F652-5B23-498A-82EE-32C23C76637A}"/>
    <cellStyle name="Comma 24 3 2 6" xfId="10121" xr:uid="{AB05E674-862D-4710-AA8E-F2D11BBE332F}"/>
    <cellStyle name="Comma 24 3 2 6 2" xfId="10122" xr:uid="{A443FF88-0907-47D5-B31F-6AE45884F7A8}"/>
    <cellStyle name="Comma 24 3 2 7" xfId="10123" xr:uid="{81A9ADA8-7AAB-4059-A05E-0C89C1B5C35D}"/>
    <cellStyle name="Comma 24 3 3" xfId="10124" xr:uid="{CC94F01C-2F99-4A4B-A849-5AE755D6A55D}"/>
    <cellStyle name="Comma 24 3 3 2" xfId="10125" xr:uid="{D0C69E2B-BE69-49D0-AFF7-7B76091C0CE4}"/>
    <cellStyle name="Comma 24 3 3 2 2" xfId="10126" xr:uid="{4CC5D66E-295B-4F0E-98A5-6EF5FE0EF659}"/>
    <cellStyle name="Comma 24 3 3 2 2 2" xfId="10127" xr:uid="{EAE8D594-C160-4B3E-AE44-0F6AB7E66169}"/>
    <cellStyle name="Comma 24 3 3 2 2 2 2" xfId="10128" xr:uid="{115AF5E1-578E-459B-998C-2429191E6E35}"/>
    <cellStyle name="Comma 24 3 3 2 2 2 2 2" xfId="10129" xr:uid="{FCB8A3DC-4354-484E-9541-B728DED0107A}"/>
    <cellStyle name="Comma 24 3 3 2 2 2 3" xfId="10130" xr:uid="{11F5DCEB-674C-4671-8EE4-90D740C202ED}"/>
    <cellStyle name="Comma 24 3 3 2 2 3" xfId="10131" xr:uid="{FE797983-5C88-4284-9706-3EE3BA3D0407}"/>
    <cellStyle name="Comma 24 3 3 2 2 3 2" xfId="10132" xr:uid="{B441347F-A55F-451D-9515-D2FACB822A9D}"/>
    <cellStyle name="Comma 24 3 3 2 2 4" xfId="10133" xr:uid="{7C932006-99B8-4CEB-BA90-C3059FC1B275}"/>
    <cellStyle name="Comma 24 3 3 2 2 5" xfId="10134" xr:uid="{93BC588C-F903-43E9-9152-17D5EBBA016B}"/>
    <cellStyle name="Comma 24 3 3 2 3" xfId="10135" xr:uid="{073534DF-D27A-4A20-BE84-6B16645E83EB}"/>
    <cellStyle name="Comma 24 3 3 2 3 2" xfId="10136" xr:uid="{BBC157F2-6D5C-4FB8-B373-787F2C793F66}"/>
    <cellStyle name="Comma 24 3 3 2 3 2 2" xfId="10137" xr:uid="{6C85BE4D-580D-4A9B-831C-9A662D5B6B89}"/>
    <cellStyle name="Comma 24 3 3 2 3 3" xfId="10138" xr:uid="{AC7AE059-2392-4D2A-9C3A-4CE4D8D90D63}"/>
    <cellStyle name="Comma 24 3 3 2 4" xfId="10139" xr:uid="{499A433B-91C5-44DD-A947-B14F1BE967DE}"/>
    <cellStyle name="Comma 24 3 3 2 4 2" xfId="10140" xr:uid="{59D7C5E4-0E6C-41E0-A979-3F1BF43CE78E}"/>
    <cellStyle name="Comma 24 3 3 2 5" xfId="10141" xr:uid="{482ADCEA-09E3-4B61-9F9E-55F9A0F693C8}"/>
    <cellStyle name="Comma 24 3 3 2 6" xfId="10142" xr:uid="{DD9893E1-EA97-4154-B95D-36A4D062AF82}"/>
    <cellStyle name="Comma 24 3 3 3" xfId="10143" xr:uid="{608E63EA-4F32-4AA2-B742-97BD649A2D5A}"/>
    <cellStyle name="Comma 24 3 3 3 2" xfId="10144" xr:uid="{FCC77393-D691-4BD0-883D-15FF132EF426}"/>
    <cellStyle name="Comma 24 3 3 3 2 2" xfId="10145" xr:uid="{0CD94178-2697-4AF9-9BCC-799E07D747E0}"/>
    <cellStyle name="Comma 24 3 3 3 2 2 2" xfId="10146" xr:uid="{10B6F837-9BBF-4725-8324-B5B8B4D96BCC}"/>
    <cellStyle name="Comma 24 3 3 3 2 3" xfId="10147" xr:uid="{82FB281E-1075-4CA4-BF69-6F171A5FAA07}"/>
    <cellStyle name="Comma 24 3 3 3 3" xfId="10148" xr:uid="{0E954E37-D55C-4A05-8FBE-08906F870B6E}"/>
    <cellStyle name="Comma 24 3 3 3 3 2" xfId="10149" xr:uid="{316634EF-92FF-47CA-9D9B-90E850D7F974}"/>
    <cellStyle name="Comma 24 3 3 3 4" xfId="10150" xr:uid="{881B25CA-6C7D-452C-B211-141FDA7A2606}"/>
    <cellStyle name="Comma 24 3 3 3 5" xfId="10151" xr:uid="{B653A163-B014-4BF4-B162-F8B26F01F471}"/>
    <cellStyle name="Comma 24 3 3 4" xfId="10152" xr:uid="{0F818E6A-CA48-4739-B367-AE9984434AF6}"/>
    <cellStyle name="Comma 24 3 3 4 2" xfId="10153" xr:uid="{0B1E4548-E4C3-471F-AA35-2CACF6897C1C}"/>
    <cellStyle name="Comma 24 3 3 4 2 2" xfId="10154" xr:uid="{49BCE190-E29E-4CCE-A5E8-D5ED25C42862}"/>
    <cellStyle name="Comma 24 3 3 4 3" xfId="10155" xr:uid="{56E9192D-070F-4DC7-885C-EAF14958CF90}"/>
    <cellStyle name="Comma 24 3 3 4 4" xfId="10156" xr:uid="{A8591683-268A-461F-AB95-9BF59EA89119}"/>
    <cellStyle name="Comma 24 3 3 5" xfId="10157" xr:uid="{29926EDA-F9AA-4127-8979-09098E1ECE38}"/>
    <cellStyle name="Comma 24 3 3 5 2" xfId="10158" xr:uid="{36C7F9E8-43DE-4C36-AE86-DCBCFF2809AD}"/>
    <cellStyle name="Comma 24 3 3 6" xfId="10159" xr:uid="{ACB5CD8F-9823-48E2-9CE8-751F11A8A690}"/>
    <cellStyle name="Comma 24 3 3 6 2" xfId="10160" xr:uid="{47419680-8AF4-4709-9FEC-4B92650CA881}"/>
    <cellStyle name="Comma 24 3 3 7" xfId="10161" xr:uid="{DFFB1784-A478-410B-9A99-4220F9340E63}"/>
    <cellStyle name="Comma 24 3 4" xfId="10162" xr:uid="{6BE2D201-3842-4A59-904E-A4BE37191A52}"/>
    <cellStyle name="Comma 24 3 4 2" xfId="10163" xr:uid="{290E0C65-FA29-4479-8A4C-E89DC0F0B677}"/>
    <cellStyle name="Comma 24 3 4 2 2" xfId="10164" xr:uid="{CF2464FD-7901-44DC-BC3C-6323EBA6F668}"/>
    <cellStyle name="Comma 24 3 4 2 2 2" xfId="10165" xr:uid="{79DC0452-33E7-4DA3-84A7-C0442DF15805}"/>
    <cellStyle name="Comma 24 3 4 2 2 2 2" xfId="10166" xr:uid="{DD4021B3-0855-45B8-984E-D74F229AE509}"/>
    <cellStyle name="Comma 24 3 4 2 2 3" xfId="10167" xr:uid="{63A0A48F-07E3-4EE5-A208-D41D972A0648}"/>
    <cellStyle name="Comma 24 3 4 2 3" xfId="10168" xr:uid="{DC43C87D-C628-4DEC-BCC3-4F57F78ECC75}"/>
    <cellStyle name="Comma 24 3 4 2 3 2" xfId="10169" xr:uid="{63DB5D18-33CB-4CB9-8D55-A297320C9406}"/>
    <cellStyle name="Comma 24 3 4 2 4" xfId="10170" xr:uid="{DFBD7F69-EDA9-4226-B23F-A7B3EF564DC6}"/>
    <cellStyle name="Comma 24 3 4 2 5" xfId="10171" xr:uid="{17191D9B-0997-4F05-947A-241A85E27FCC}"/>
    <cellStyle name="Comma 24 3 4 3" xfId="10172" xr:uid="{F37FD170-E5F5-437F-B136-527AA9B1C29A}"/>
    <cellStyle name="Comma 24 3 4 3 2" xfId="10173" xr:uid="{0CEEDD3E-16E4-4953-B564-E87D027D8447}"/>
    <cellStyle name="Comma 24 3 4 3 2 2" xfId="10174" xr:uid="{FDF4B8EB-94B0-4D5E-85FE-51234D3CCA01}"/>
    <cellStyle name="Comma 24 3 4 3 3" xfId="10175" xr:uid="{A055F348-FD67-4978-944F-4BD23E16ACD6}"/>
    <cellStyle name="Comma 24 3 4 4" xfId="10176" xr:uid="{5C2C10D8-8694-40F0-89A2-2CF5D9EA2746}"/>
    <cellStyle name="Comma 24 3 4 4 2" xfId="10177" xr:uid="{FFCC6693-AF63-475A-8883-A95EFAE53735}"/>
    <cellStyle name="Comma 24 3 4 5" xfId="10178" xr:uid="{1606AFB9-15C3-46D8-BC01-799BAD036D67}"/>
    <cellStyle name="Comma 24 3 4 6" xfId="10179" xr:uid="{B99AD03A-CFFF-48B1-95AB-A97876A6512B}"/>
    <cellStyle name="Comma 24 3 5" xfId="10180" xr:uid="{C4D8A9D4-8528-4F6B-A5F2-74740F180AF9}"/>
    <cellStyle name="Comma 24 3 5 2" xfId="10181" xr:uid="{13ADCC23-84EB-478B-B8AD-D5370D6FFD98}"/>
    <cellStyle name="Comma 24 3 5 2 2" xfId="10182" xr:uid="{98A6DB14-23F1-436F-867F-C2A5FD8C4AD8}"/>
    <cellStyle name="Comma 24 3 5 2 2 2" xfId="10183" xr:uid="{37E11824-6D49-431F-904A-130DA6999517}"/>
    <cellStyle name="Comma 24 3 5 2 3" xfId="10184" xr:uid="{358D500B-C489-42F0-B827-C645BF2EE95D}"/>
    <cellStyle name="Comma 24 3 5 3" xfId="10185" xr:uid="{978D8215-894F-412E-8DD1-832FAA84E031}"/>
    <cellStyle name="Comma 24 3 5 3 2" xfId="10186" xr:uid="{E27C7C9F-D57B-4A31-8ADC-9C8C5E1BA136}"/>
    <cellStyle name="Comma 24 3 5 4" xfId="10187" xr:uid="{88F72C4F-7B9C-4B10-B409-C2F350CAA637}"/>
    <cellStyle name="Comma 24 3 5 5" xfId="10188" xr:uid="{8A7A6BA1-7B65-4883-9AE0-EF196F8DB453}"/>
    <cellStyle name="Comma 24 3 6" xfId="10189" xr:uid="{D64ED6D3-B49E-494A-AD82-75407F24A67A}"/>
    <cellStyle name="Comma 24 3 6 2" xfId="10190" xr:uid="{52838D4D-5394-4120-8D3C-A25F0FC681FB}"/>
    <cellStyle name="Comma 24 3 6 2 2" xfId="10191" xr:uid="{5F545A5F-F78A-4AC6-A6AE-1A41B5D07CC3}"/>
    <cellStyle name="Comma 24 3 6 2 2 2" xfId="10192" xr:uid="{7D9A6973-B944-4C9B-AA57-5C0CF2E6E502}"/>
    <cellStyle name="Comma 24 3 6 2 3" xfId="10193" xr:uid="{A1F85066-C3B0-4A79-91DF-2AF98276CB71}"/>
    <cellStyle name="Comma 24 3 6 3" xfId="10194" xr:uid="{332AE53D-1104-4CE4-9310-4CF7873B0649}"/>
    <cellStyle name="Comma 24 3 6 3 2" xfId="10195" xr:uid="{9AE95198-397D-4473-BFEF-D0FE76DA715D}"/>
    <cellStyle name="Comma 24 3 6 4" xfId="10196" xr:uid="{8F8B98D6-B451-4F46-B238-10E27EE8C16F}"/>
    <cellStyle name="Comma 24 3 6 5" xfId="10197" xr:uid="{0402BC85-5C00-4F82-ACE6-0D9B3B67F107}"/>
    <cellStyle name="Comma 24 3 7" xfId="10198" xr:uid="{7BA395AE-2A79-475C-866A-0A40D31CD391}"/>
    <cellStyle name="Comma 24 3 7 2" xfId="10199" xr:uid="{EE4A392E-678D-4D16-886C-93AA175F5289}"/>
    <cellStyle name="Comma 24 3 7 2 2" xfId="10200" xr:uid="{FB905E6A-FCB6-426E-9640-192727941AA3}"/>
    <cellStyle name="Comma 24 3 7 3" xfId="10201" xr:uid="{5BFD5812-B8CE-4F72-B7A8-286019D89A5F}"/>
    <cellStyle name="Comma 24 3 7 4" xfId="10202" xr:uid="{7AB6BBE9-7D5F-4E89-B88E-C3F688612A2A}"/>
    <cellStyle name="Comma 24 3 8" xfId="10203" xr:uid="{2369F62D-0790-4D2E-9A27-3E2A677FCB53}"/>
    <cellStyle name="Comma 24 3 8 2" xfId="10204" xr:uid="{996571CD-EC41-4E5A-A8C5-1E223660E7B8}"/>
    <cellStyle name="Comma 24 3 9" xfId="10205" xr:uid="{8FF33013-706B-43A7-8252-2937E3B1F592}"/>
    <cellStyle name="Comma 24 3 9 2" xfId="10206" xr:uid="{08BEF1B0-218B-48B1-8BB6-3A4D82B9F7C2}"/>
    <cellStyle name="Comma 24 4" xfId="10207" xr:uid="{EBF58258-7537-40E3-B975-D594E9350F60}"/>
    <cellStyle name="Comma 24 4 2" xfId="10208" xr:uid="{D6C89625-08AE-4D19-A031-65B254DCAD2C}"/>
    <cellStyle name="Comma 24 4 2 2" xfId="10209" xr:uid="{61AD7E4B-0BBE-422C-BEC0-820B8913F421}"/>
    <cellStyle name="Comma 24 4 2 2 2" xfId="10210" xr:uid="{7A356D16-F7AF-4584-9476-0035DC15D308}"/>
    <cellStyle name="Comma 24 4 2 2 2 2" xfId="10211" xr:uid="{B418449C-D5D8-4C46-9174-8693B6BF54C9}"/>
    <cellStyle name="Comma 24 4 2 2 2 2 2" xfId="10212" xr:uid="{E5637865-7178-4804-8318-C28DAEFB70EC}"/>
    <cellStyle name="Comma 24 4 2 2 2 3" xfId="10213" xr:uid="{49D60C3D-A198-47ED-8603-AFDC8196A10A}"/>
    <cellStyle name="Comma 24 4 2 2 3" xfId="10214" xr:uid="{758FAA6D-2265-4609-9B60-EF59E51D0414}"/>
    <cellStyle name="Comma 24 4 2 2 3 2" xfId="10215" xr:uid="{A7D05BE6-7E5C-41C7-B202-98F12FBBAF0C}"/>
    <cellStyle name="Comma 24 4 2 2 4" xfId="10216" xr:uid="{D47FD2EE-45A0-4AEC-A79D-84086EF3E18F}"/>
    <cellStyle name="Comma 24 4 2 2 5" xfId="10217" xr:uid="{DC5C7441-C33A-4EEA-8CA0-AA28944873A1}"/>
    <cellStyle name="Comma 24 4 2 3" xfId="10218" xr:uid="{7CC359BE-3A36-4D84-B319-C60025D678DC}"/>
    <cellStyle name="Comma 24 4 2 3 2" xfId="10219" xr:uid="{99A7F4C5-DC46-4552-A670-D8848AA5AE2B}"/>
    <cellStyle name="Comma 24 4 2 3 2 2" xfId="10220" xr:uid="{52896B30-506E-43FF-AF5E-00EB71191E57}"/>
    <cellStyle name="Comma 24 4 2 3 3" xfId="10221" xr:uid="{A53AF036-9CD4-4BC0-96A3-4D49F56CF6D1}"/>
    <cellStyle name="Comma 24 4 2 4" xfId="10222" xr:uid="{34B1B67B-6920-4EDF-B21E-57E8A6FD1D0C}"/>
    <cellStyle name="Comma 24 4 2 4 2" xfId="10223" xr:uid="{2A08C678-8874-4D05-A2BD-D8A8A35329F8}"/>
    <cellStyle name="Comma 24 4 2 5" xfId="10224" xr:uid="{DB49AD21-FF63-4913-9B44-CA08026D04CE}"/>
    <cellStyle name="Comma 24 4 2 6" xfId="10225" xr:uid="{19BD87E6-AD90-4772-881A-EE85C254A3EA}"/>
    <cellStyle name="Comma 24 4 3" xfId="10226" xr:uid="{85AEB3DD-1E60-457C-A899-2AE8E4E63A15}"/>
    <cellStyle name="Comma 24 4 3 2" xfId="10227" xr:uid="{4CF26DFE-5AFB-4F67-B8CB-2BDB42CC8B3E}"/>
    <cellStyle name="Comma 24 4 3 2 2" xfId="10228" xr:uid="{5FAEF360-3414-4C90-90B5-7907C320D5DA}"/>
    <cellStyle name="Comma 24 4 3 2 2 2" xfId="10229" xr:uid="{E293364D-75EF-4F6A-9543-1CABB2CADF52}"/>
    <cellStyle name="Comma 24 4 3 2 3" xfId="10230" xr:uid="{25D14A01-6C7F-43D4-B529-4CC219D972C3}"/>
    <cellStyle name="Comma 24 4 3 3" xfId="10231" xr:uid="{991EE057-DDB4-4475-B02F-85CC66086F09}"/>
    <cellStyle name="Comma 24 4 3 3 2" xfId="10232" xr:uid="{311108F5-6FC9-4573-AC66-135F6C99E453}"/>
    <cellStyle name="Comma 24 4 3 4" xfId="10233" xr:uid="{7DA7883F-4724-45BA-83AF-5D750114528C}"/>
    <cellStyle name="Comma 24 4 3 5" xfId="10234" xr:uid="{3E1C13E8-18AD-4438-8F2A-427C3CBE452A}"/>
    <cellStyle name="Comma 24 4 4" xfId="10235" xr:uid="{BB47B704-90E2-4AD3-AA67-2AF9E2605401}"/>
    <cellStyle name="Comma 24 4 4 2" xfId="10236" xr:uid="{A531602A-F2A9-48F3-9C64-2D7E36CE54E7}"/>
    <cellStyle name="Comma 24 4 4 2 2" xfId="10237" xr:uid="{D0734C2A-F719-4EF3-961D-4DF8EC0165AC}"/>
    <cellStyle name="Comma 24 4 4 2 2 2" xfId="10238" xr:uid="{2E9592DA-F900-4C89-8412-0CDE801FD8D4}"/>
    <cellStyle name="Comma 24 4 4 2 3" xfId="10239" xr:uid="{41BCB9EB-A9BB-40FD-A8BD-7D71EBB79BA7}"/>
    <cellStyle name="Comma 24 4 4 3" xfId="10240" xr:uid="{18DC2DB5-72D2-4389-A66E-E444D8A67779}"/>
    <cellStyle name="Comma 24 4 4 3 2" xfId="10241" xr:uid="{9F154727-078D-44BA-B02D-D7ABB342F7A7}"/>
    <cellStyle name="Comma 24 4 4 4" xfId="10242" xr:uid="{D8FD9EDB-F14C-4FD9-9C5E-5FE25D417DB4}"/>
    <cellStyle name="Comma 24 4 4 5" xfId="10243" xr:uid="{3353B514-5BF4-4F38-A849-EFDACF602266}"/>
    <cellStyle name="Comma 24 4 5" xfId="10244" xr:uid="{69224493-18D2-407D-A334-1053175F812E}"/>
    <cellStyle name="Comma 24 4 5 2" xfId="10245" xr:uid="{81DA140C-F454-49A7-8122-E68916F54664}"/>
    <cellStyle name="Comma 24 4 5 2 2" xfId="10246" xr:uid="{474F9C01-E91D-4FBA-A698-96D26EBE091D}"/>
    <cellStyle name="Comma 24 4 5 3" xfId="10247" xr:uid="{0DAE996C-1EE2-4DD6-AF67-DC2A142319F7}"/>
    <cellStyle name="Comma 24 4 5 4" xfId="10248" xr:uid="{40778221-0E0C-46DD-AFAE-86F9D44937FD}"/>
    <cellStyle name="Comma 24 4 6" xfId="10249" xr:uid="{488BE622-6ABA-4DD5-8628-9B613BE6EB3B}"/>
    <cellStyle name="Comma 24 4 6 2" xfId="10250" xr:uid="{9BE31E5F-1459-4F10-849F-207AB8A8BA1D}"/>
    <cellStyle name="Comma 24 4 7" xfId="10251" xr:uid="{3E44480C-3FE3-4661-8D69-6972DEF176C9}"/>
    <cellStyle name="Comma 24 4 7 2" xfId="10252" xr:uid="{AE20CBB0-0E33-414B-9E3E-B6884EE61AEA}"/>
    <cellStyle name="Comma 24 4 8" xfId="10253" xr:uid="{20EAFF1A-6001-4766-B622-7D271BEB1B17}"/>
    <cellStyle name="Comma 24 5" xfId="10254" xr:uid="{3D7E9104-7007-4D3B-9272-7297EA85235E}"/>
    <cellStyle name="Comma 24 5 2" xfId="10255" xr:uid="{3C62B2FE-F940-4D79-B09B-BB7D786D4CD4}"/>
    <cellStyle name="Comma 24 5 2 2" xfId="10256" xr:uid="{F70B351A-3D72-46B6-BF95-6DC90D1CA344}"/>
    <cellStyle name="Comma 24 5 2 2 2" xfId="10257" xr:uid="{6C283C9D-CF65-4618-A7E0-AB26901395DF}"/>
    <cellStyle name="Comma 24 5 2 2 2 2" xfId="10258" xr:uid="{E00A06D7-A3F2-4171-882C-0424DD67C033}"/>
    <cellStyle name="Comma 24 5 2 2 2 2 2" xfId="10259" xr:uid="{45DC4958-1AAE-4BCB-BA29-C8D4E1BEA74B}"/>
    <cellStyle name="Comma 24 5 2 2 2 3" xfId="10260" xr:uid="{625AAAB0-3A4C-45E0-8E9C-99F6D6B9BCC5}"/>
    <cellStyle name="Comma 24 5 2 2 3" xfId="10261" xr:uid="{FA2C9AF9-39C3-403B-B387-52826CC34326}"/>
    <cellStyle name="Comma 24 5 2 2 3 2" xfId="10262" xr:uid="{C6F568D9-09EF-4D06-8063-9E54D5F30F4E}"/>
    <cellStyle name="Comma 24 5 2 2 4" xfId="10263" xr:uid="{17FD6AD3-5ADA-47E3-AA88-CB592FC5630F}"/>
    <cellStyle name="Comma 24 5 2 2 5" xfId="10264" xr:uid="{92CAD286-53D2-4CDE-AFFA-05E585FCE1F9}"/>
    <cellStyle name="Comma 24 5 2 3" xfId="10265" xr:uid="{747178E8-1201-4F0C-9C1E-ADA45CFBEBE2}"/>
    <cellStyle name="Comma 24 5 2 3 2" xfId="10266" xr:uid="{868021DC-369D-445D-B5BF-6C4AD411BE0E}"/>
    <cellStyle name="Comma 24 5 2 3 2 2" xfId="10267" xr:uid="{2E41F19E-ECB1-4BA0-8C79-AED5BE29E9F7}"/>
    <cellStyle name="Comma 24 5 2 3 3" xfId="10268" xr:uid="{FA7D03A2-F170-4E9C-8B28-F03FD7C88884}"/>
    <cellStyle name="Comma 24 5 2 4" xfId="10269" xr:uid="{F10649D3-017D-467B-9540-C65D05A86CE9}"/>
    <cellStyle name="Comma 24 5 2 4 2" xfId="10270" xr:uid="{73D4909B-9183-479B-81E1-7C0864225529}"/>
    <cellStyle name="Comma 24 5 2 5" xfId="10271" xr:uid="{CE575598-2239-4CBA-89B6-9AF5A78D105F}"/>
    <cellStyle name="Comma 24 5 2 6" xfId="10272" xr:uid="{DFC7B617-0B3C-495E-97B9-B5A78255930E}"/>
    <cellStyle name="Comma 24 5 3" xfId="10273" xr:uid="{7E7A9A81-3CD2-4CB8-8060-5BF0224584BD}"/>
    <cellStyle name="Comma 24 5 3 2" xfId="10274" xr:uid="{B7FE71B1-4829-462F-ADD9-CBA92A3FF90A}"/>
    <cellStyle name="Comma 24 5 3 2 2" xfId="10275" xr:uid="{D72C351A-92E3-4EC2-A8F1-D44AB6982E07}"/>
    <cellStyle name="Comma 24 5 3 2 2 2" xfId="10276" xr:uid="{0C697DA6-CC09-4F34-BABC-00F8506AF1B9}"/>
    <cellStyle name="Comma 24 5 3 2 3" xfId="10277" xr:uid="{86052411-FF46-47D3-AF24-D1A6E953AFE8}"/>
    <cellStyle name="Comma 24 5 3 3" xfId="10278" xr:uid="{B88E11CB-7D80-483D-8A6F-F6EE0102D2BD}"/>
    <cellStyle name="Comma 24 5 3 3 2" xfId="10279" xr:uid="{B8681BBE-A50D-4C50-9864-BFEBE3800B99}"/>
    <cellStyle name="Comma 24 5 3 4" xfId="10280" xr:uid="{C3E60BE5-ADB6-4406-890E-024190C94446}"/>
    <cellStyle name="Comma 24 5 3 5" xfId="10281" xr:uid="{B4D067B3-10D8-465A-85BC-4B715EAB2512}"/>
    <cellStyle name="Comma 24 5 4" xfId="10282" xr:uid="{C014DA65-40D9-4C98-AA69-43BBD731746E}"/>
    <cellStyle name="Comma 24 5 4 2" xfId="10283" xr:uid="{44850C0E-6F44-4F1D-8118-2721244C5CB0}"/>
    <cellStyle name="Comma 24 5 4 2 2" xfId="10284" xr:uid="{D765AFA0-6A37-4351-AD43-65B0CAEE2523}"/>
    <cellStyle name="Comma 24 5 4 3" xfId="10285" xr:uid="{48FC7C5A-D640-4FCB-BA0F-3BAEA2C8FF2C}"/>
    <cellStyle name="Comma 24 5 4 4" xfId="10286" xr:uid="{C183B02E-D5B1-4518-BE84-21C508E73620}"/>
    <cellStyle name="Comma 24 5 5" xfId="10287" xr:uid="{24685D0F-EF19-4F2A-B625-391DB0206398}"/>
    <cellStyle name="Comma 24 5 5 2" xfId="10288" xr:uid="{13AF04FA-0EB2-48CB-9169-430597844284}"/>
    <cellStyle name="Comma 24 5 6" xfId="10289" xr:uid="{C63A1711-F92A-4B82-814E-D3B2BB9D20C5}"/>
    <cellStyle name="Comma 24 5 6 2" xfId="10290" xr:uid="{35744080-3224-4882-ADED-61F6E0D72598}"/>
    <cellStyle name="Comma 24 5 7" xfId="10291" xr:uid="{C55950CC-51EE-4866-AB47-9D8C2FCAE02B}"/>
    <cellStyle name="Comma 24 6" xfId="10292" xr:uid="{D846A72F-B3AB-4FD4-9063-CF1E83DAC340}"/>
    <cellStyle name="Comma 24 6 2" xfId="10293" xr:uid="{3D6914B3-BBC8-4C4D-806C-C8212538C487}"/>
    <cellStyle name="Comma 24 6 2 2" xfId="10294" xr:uid="{70915125-6E08-4A86-BCC9-E5FEE2DECAFB}"/>
    <cellStyle name="Comma 24 6 2 2 2" xfId="10295" xr:uid="{4EF17F15-BF0D-464B-9EBF-1B280A9F39EA}"/>
    <cellStyle name="Comma 24 6 2 2 2 2" xfId="10296" xr:uid="{A13CD29C-A17A-47BF-B5D7-CC842C0A3A9A}"/>
    <cellStyle name="Comma 24 6 2 2 2 2 2" xfId="10297" xr:uid="{53943127-6BDD-4130-AD4F-8B25243FD928}"/>
    <cellStyle name="Comma 24 6 2 2 2 3" xfId="10298" xr:uid="{AB6997C3-2EC6-4F20-9691-9F256E185DEA}"/>
    <cellStyle name="Comma 24 6 2 2 3" xfId="10299" xr:uid="{EA8C243A-E265-415E-AE9C-33EBFC4A6AA3}"/>
    <cellStyle name="Comma 24 6 2 2 3 2" xfId="10300" xr:uid="{269BC72F-C8CD-4B57-89BE-049006F869E6}"/>
    <cellStyle name="Comma 24 6 2 2 4" xfId="10301" xr:uid="{E9B4C422-2B47-4284-B7BD-625FD07638DB}"/>
    <cellStyle name="Comma 24 6 2 2 5" xfId="10302" xr:uid="{FBAB2778-BE98-43A3-BDBD-DD27BD1F7E98}"/>
    <cellStyle name="Comma 24 6 2 3" xfId="10303" xr:uid="{E89B0FD7-ED54-44E2-9D47-6F6FE66B4D9D}"/>
    <cellStyle name="Comma 24 6 2 3 2" xfId="10304" xr:uid="{5C7F81D2-A9CB-4AAE-BEE2-2442CA61D6B9}"/>
    <cellStyle name="Comma 24 6 2 3 2 2" xfId="10305" xr:uid="{2CD8F3E7-632E-4FB9-909E-A5F2C1D2F971}"/>
    <cellStyle name="Comma 24 6 2 3 3" xfId="10306" xr:uid="{252423AF-06F8-493C-B33E-49CE238137DC}"/>
    <cellStyle name="Comma 24 6 2 4" xfId="10307" xr:uid="{259A6A93-44AE-4A3C-9380-86961F883213}"/>
    <cellStyle name="Comma 24 6 2 4 2" xfId="10308" xr:uid="{1CC3BC14-48D3-43BB-BE84-12DCA330AD40}"/>
    <cellStyle name="Comma 24 6 2 5" xfId="10309" xr:uid="{1B251778-1709-4C4B-9AE7-4C6F07B2FA66}"/>
    <cellStyle name="Comma 24 6 2 6" xfId="10310" xr:uid="{17F233ED-7BCC-4819-8321-6F0905560C4C}"/>
    <cellStyle name="Comma 24 6 3" xfId="10311" xr:uid="{37C9D2E5-904B-4619-93FD-024236943F12}"/>
    <cellStyle name="Comma 24 6 3 2" xfId="10312" xr:uid="{6A7C36DE-C7EF-4B51-96CA-EB00B771BEFE}"/>
    <cellStyle name="Comma 24 6 3 2 2" xfId="10313" xr:uid="{2684C6AD-35FF-4FD9-9330-6E6B259DE482}"/>
    <cellStyle name="Comma 24 6 3 2 2 2" xfId="10314" xr:uid="{14327C61-2BF0-45BA-9623-79D991C17765}"/>
    <cellStyle name="Comma 24 6 3 2 3" xfId="10315" xr:uid="{21F615E6-9328-4828-9F80-54D501AF2806}"/>
    <cellStyle name="Comma 24 6 3 3" xfId="10316" xr:uid="{92B726EC-A9CE-460B-9FAC-18BD86E0F9EC}"/>
    <cellStyle name="Comma 24 6 3 3 2" xfId="10317" xr:uid="{FD459B5D-5F49-42D1-AF6C-0747E5F5387B}"/>
    <cellStyle name="Comma 24 6 3 4" xfId="10318" xr:uid="{E2349145-7B7B-40CE-BF1E-9F664C4B33BA}"/>
    <cellStyle name="Comma 24 6 3 5" xfId="10319" xr:uid="{46CB86F8-C36B-42A4-B992-8D97AE3DE4E3}"/>
    <cellStyle name="Comma 24 6 4" xfId="10320" xr:uid="{ABB82076-7DE6-45E2-8682-8346888C9B8F}"/>
    <cellStyle name="Comma 24 6 4 2" xfId="10321" xr:uid="{4C138762-DBDE-44F6-918D-0C48E1103E3A}"/>
    <cellStyle name="Comma 24 6 4 2 2" xfId="10322" xr:uid="{29F31B4A-D5A2-4163-A828-4AB4B563E5D7}"/>
    <cellStyle name="Comma 24 6 4 3" xfId="10323" xr:uid="{38915B3D-2F2E-4A67-8B50-4653F255A8CA}"/>
    <cellStyle name="Comma 24 6 4 4" xfId="10324" xr:uid="{0044DD9C-82A0-47A4-BC7C-C6D6406B3F76}"/>
    <cellStyle name="Comma 24 6 5" xfId="10325" xr:uid="{C722BDFE-4178-4DBA-A6C6-5C4D84CF2871}"/>
    <cellStyle name="Comma 24 6 5 2" xfId="10326" xr:uid="{D2C3B298-A4ED-4908-B54B-3B5258620E90}"/>
    <cellStyle name="Comma 24 6 6" xfId="10327" xr:uid="{D7DB0366-A5AA-4568-8D6B-2324BE56556C}"/>
    <cellStyle name="Comma 24 6 6 2" xfId="10328" xr:uid="{3E4C5EF1-1187-4E4D-A75B-16F7DC356793}"/>
    <cellStyle name="Comma 24 6 7" xfId="10329" xr:uid="{B028C0F7-E92A-447D-8911-28B51EDD392E}"/>
    <cellStyle name="Comma 24 7" xfId="10330" xr:uid="{D09B90F6-9CED-44ED-9B28-582126E684B3}"/>
    <cellStyle name="Comma 24 7 2" xfId="10331" xr:uid="{093C946C-54B3-47C2-A1FD-538CB6E8F999}"/>
    <cellStyle name="Comma 24 7 2 2" xfId="10332" xr:uid="{731D773E-1A74-4D4E-A11A-64B5713C9F1A}"/>
    <cellStyle name="Comma 24 7 2 2 2" xfId="10333" xr:uid="{D9E6253D-68E8-4C8E-A11C-661C89FE090A}"/>
    <cellStyle name="Comma 24 7 2 2 2 2" xfId="10334" xr:uid="{3AB73C84-D07D-43B3-B3CA-8ADBADA6A561}"/>
    <cellStyle name="Comma 24 7 2 2 3" xfId="10335" xr:uid="{B9B11E96-FDC2-4F5D-A2FA-B6EA71646F44}"/>
    <cellStyle name="Comma 24 7 2 3" xfId="10336" xr:uid="{C12ABCB7-732E-4FB1-81FF-0BF8EA371F40}"/>
    <cellStyle name="Comma 24 7 2 3 2" xfId="10337" xr:uid="{874C610B-B190-4955-93F6-1E6E2F49C70C}"/>
    <cellStyle name="Comma 24 7 2 4" xfId="10338" xr:uid="{CDAB1BE5-A866-42AE-8456-946AF5B79C1D}"/>
    <cellStyle name="Comma 24 7 2 5" xfId="10339" xr:uid="{E2380DB6-DA21-49F6-A23F-E1878B4AB9BA}"/>
    <cellStyle name="Comma 24 7 3" xfId="10340" xr:uid="{1723A425-CA08-4CF9-AD1E-C349452988F7}"/>
    <cellStyle name="Comma 24 7 3 2" xfId="10341" xr:uid="{D6F1623C-F7CE-4BEF-9BDE-C4EFEF8EEA86}"/>
    <cellStyle name="Comma 24 7 3 2 2" xfId="10342" xr:uid="{95E4A2C2-3AF6-45A1-B04E-598EEBC887EC}"/>
    <cellStyle name="Comma 24 7 3 3" xfId="10343" xr:uid="{E66F0B9B-3D8C-45C8-B3DB-85CCAE0FDA1F}"/>
    <cellStyle name="Comma 24 7 4" xfId="10344" xr:uid="{B3178397-3052-4579-9D10-DC4569CDF6D8}"/>
    <cellStyle name="Comma 24 7 4 2" xfId="10345" xr:uid="{39A594C7-C2CC-4A29-8E4B-BD16E8940D49}"/>
    <cellStyle name="Comma 24 7 5" xfId="10346" xr:uid="{33F5A33D-B726-4C49-B34B-46D33764D2D0}"/>
    <cellStyle name="Comma 24 7 6" xfId="10347" xr:uid="{E9E37853-D288-42FA-A62C-A622E706F7A6}"/>
    <cellStyle name="Comma 24 8" xfId="10348" xr:uid="{F324BAE1-7719-40EA-880C-C5F987A270DF}"/>
    <cellStyle name="Comma 24 8 2" xfId="10349" xr:uid="{4B59E92F-87D5-4D1F-A091-CC77F453D25E}"/>
    <cellStyle name="Comma 24 8 2 2" xfId="10350" xr:uid="{D13E14D2-ECDB-4FAD-8240-D8E74C5787E3}"/>
    <cellStyle name="Comma 24 8 2 2 2" xfId="10351" xr:uid="{070396A8-8D8A-4E5C-8BE1-ED91DFF53826}"/>
    <cellStyle name="Comma 24 8 2 3" xfId="10352" xr:uid="{B13BA157-A9A7-4ED6-B561-B12447096D9C}"/>
    <cellStyle name="Comma 24 8 3" xfId="10353" xr:uid="{BE88E34C-1EC7-47C4-8EE0-4746AE71B515}"/>
    <cellStyle name="Comma 24 8 3 2" xfId="10354" xr:uid="{9836C92C-E012-4C83-A510-9244A4C82882}"/>
    <cellStyle name="Comma 24 8 4" xfId="10355" xr:uid="{8BD15D74-182A-447E-B96B-0E881DDCB4C9}"/>
    <cellStyle name="Comma 24 8 5" xfId="10356" xr:uid="{47AA3557-F274-4413-A936-D30BCFDC38CA}"/>
    <cellStyle name="Comma 24 9" xfId="10357" xr:uid="{CA84660E-F59F-43F5-B5F9-3C11084CB840}"/>
    <cellStyle name="Comma 24 9 2" xfId="10358" xr:uid="{462980A5-69C0-463C-9A73-3E7FA6581EE5}"/>
    <cellStyle name="Comma 24 9 2 2" xfId="10359" xr:uid="{5B8F3505-A254-482A-92C9-9230129C1731}"/>
    <cellStyle name="Comma 24 9 2 2 2" xfId="10360" xr:uid="{A3592BAD-5DB1-41FE-8A92-62C953DCDCAB}"/>
    <cellStyle name="Comma 24 9 2 3" xfId="10361" xr:uid="{C1CACC50-B318-4058-82A6-DB73CBDBB933}"/>
    <cellStyle name="Comma 24 9 3" xfId="10362" xr:uid="{83DFA48B-F7F6-4CB8-A736-D22FCF7CDA41}"/>
    <cellStyle name="Comma 24 9 3 2" xfId="10363" xr:uid="{90174A7E-4AC3-4D85-9ABC-9034B5119988}"/>
    <cellStyle name="Comma 24 9 4" xfId="10364" xr:uid="{484BBD03-E08E-4133-A227-550422B0CFB3}"/>
    <cellStyle name="Comma 24 9 5" xfId="10365" xr:uid="{ED17618F-DF72-4944-AF06-8AE558659C43}"/>
    <cellStyle name="Comma 25" xfId="10366" xr:uid="{A518D4C4-3A32-4CCF-B233-E151E1B7B341}"/>
    <cellStyle name="Comma 25 2" xfId="10367" xr:uid="{78E52EB5-9676-46AD-A08B-5785EA5EAB12}"/>
    <cellStyle name="Comma 26" xfId="10368" xr:uid="{B38068C6-D1DC-4176-84BA-36592BDA2A2F}"/>
    <cellStyle name="Comma 26 10" xfId="10369" xr:uid="{56568DE7-C592-4BE6-9996-34F923B80F02}"/>
    <cellStyle name="Comma 26 10 2" xfId="10370" xr:uid="{2E86ABD6-A47B-4963-BA3A-D81DA239F0FC}"/>
    <cellStyle name="Comma 26 10 2 2" xfId="10371" xr:uid="{F7D7111A-2FBE-40B2-8CBB-83336F54C7AF}"/>
    <cellStyle name="Comma 26 10 3" xfId="10372" xr:uid="{D34B0C33-F8D4-498E-BA55-7C81FF510994}"/>
    <cellStyle name="Comma 26 10 4" xfId="10373" xr:uid="{D71F86CA-2234-4A14-8331-8B6228C7A85F}"/>
    <cellStyle name="Comma 26 11" xfId="10374" xr:uid="{F1D50C81-7B12-4B83-B0D8-2B387933AFEB}"/>
    <cellStyle name="Comma 26 11 2" xfId="10375" xr:uid="{55246271-4214-4ECB-B61B-CC2E72C82C66}"/>
    <cellStyle name="Comma 26 12" xfId="10376" xr:uid="{4936611E-078A-42D5-B7D9-2232CA385DF0}"/>
    <cellStyle name="Comma 26 12 2" xfId="10377" xr:uid="{AE6A00F2-11AE-473E-9654-F3D56F2BE125}"/>
    <cellStyle name="Comma 26 13" xfId="10378" xr:uid="{3970ECA1-1052-4138-A081-9D5CBEC50190}"/>
    <cellStyle name="Comma 26 2" xfId="10379" xr:uid="{EFC7F574-8939-47A4-8ECE-4AF7FD68B836}"/>
    <cellStyle name="Comma 26 2 10" xfId="10380" xr:uid="{4AD4F278-9CB4-43DA-A108-7A8B20F417DC}"/>
    <cellStyle name="Comma 26 2 10 2" xfId="10381" xr:uid="{09C30474-71F9-4C68-B151-FCAB196C8593}"/>
    <cellStyle name="Comma 26 2 11" xfId="10382" xr:uid="{FE58A5E7-7D78-4619-A279-A6A0CB056936}"/>
    <cellStyle name="Comma 26 2 2" xfId="10383" xr:uid="{28CE4C75-3E44-4CEE-99DC-2AD9E06C52D6}"/>
    <cellStyle name="Comma 26 2 2 10" xfId="10384" xr:uid="{599A9671-86B1-4649-B4A6-8F9CCDAD90F4}"/>
    <cellStyle name="Comma 26 2 2 2" xfId="10385" xr:uid="{D30805ED-8892-4E01-BBC6-D7ECBC82F58E}"/>
    <cellStyle name="Comma 26 2 2 2 2" xfId="10386" xr:uid="{932EF071-F503-4830-A1E5-728BE247BB03}"/>
    <cellStyle name="Comma 26 2 2 2 2 2" xfId="10387" xr:uid="{1A88D7DB-0F2F-4F9C-9C5F-EA3E8EB0E7E3}"/>
    <cellStyle name="Comma 26 2 2 2 2 2 2" xfId="10388" xr:uid="{45166FD5-F7AF-4E78-8F77-BB0840EF7BE4}"/>
    <cellStyle name="Comma 26 2 2 2 2 2 2 2" xfId="10389" xr:uid="{43EDF428-0F8B-4E5E-8D3A-580716800C32}"/>
    <cellStyle name="Comma 26 2 2 2 2 2 2 2 2" xfId="10390" xr:uid="{BB1A7588-692B-4116-B9B1-F7D52D516EA8}"/>
    <cellStyle name="Comma 26 2 2 2 2 2 2 3" xfId="10391" xr:uid="{B768377A-9945-4851-8CB4-0763D1DBBE9A}"/>
    <cellStyle name="Comma 26 2 2 2 2 2 3" xfId="10392" xr:uid="{F3EF7F01-2ACD-415A-A67E-6B54C82CDC9C}"/>
    <cellStyle name="Comma 26 2 2 2 2 2 3 2" xfId="10393" xr:uid="{30AAD62D-AFD8-49E2-B2AA-6586B3CE73B6}"/>
    <cellStyle name="Comma 26 2 2 2 2 2 4" xfId="10394" xr:uid="{1D9CD12E-BB09-4BC4-9455-DDEB2F3B63B5}"/>
    <cellStyle name="Comma 26 2 2 2 2 2 5" xfId="10395" xr:uid="{2FCA587A-7FFC-412F-9391-82B77C2E0975}"/>
    <cellStyle name="Comma 26 2 2 2 2 3" xfId="10396" xr:uid="{18A18C54-BCCD-488F-80C4-06AEAA29C84E}"/>
    <cellStyle name="Comma 26 2 2 2 2 3 2" xfId="10397" xr:uid="{E83EBD33-8BAB-41DF-8A96-044E23584012}"/>
    <cellStyle name="Comma 26 2 2 2 2 3 2 2" xfId="10398" xr:uid="{8981A017-2D4A-4EAA-BEA6-034D2955FBDD}"/>
    <cellStyle name="Comma 26 2 2 2 2 3 3" xfId="10399" xr:uid="{06128762-C38B-4D54-B866-DA2D5E496082}"/>
    <cellStyle name="Comma 26 2 2 2 2 4" xfId="10400" xr:uid="{B0C64DF3-20D9-4EAD-9886-BE23DF4F579D}"/>
    <cellStyle name="Comma 26 2 2 2 2 4 2" xfId="10401" xr:uid="{2A908FF2-FEBA-4DD0-BDB7-94AF0B90544A}"/>
    <cellStyle name="Comma 26 2 2 2 2 5" xfId="10402" xr:uid="{086C7371-ECCC-4A12-8E93-1F88C9D75614}"/>
    <cellStyle name="Comma 26 2 2 2 2 6" xfId="10403" xr:uid="{6DBE2FD1-01C2-4117-A753-FBED493C66CA}"/>
    <cellStyle name="Comma 26 2 2 2 3" xfId="10404" xr:uid="{C8B25A18-A3A8-45BC-91FF-9A1D2312B9A4}"/>
    <cellStyle name="Comma 26 2 2 2 3 2" xfId="10405" xr:uid="{61ED060B-1AB8-4F61-A33C-4165A92FE037}"/>
    <cellStyle name="Comma 26 2 2 2 3 2 2" xfId="10406" xr:uid="{4FBD9671-F3D5-4002-B329-B15936E164D3}"/>
    <cellStyle name="Comma 26 2 2 2 3 2 2 2" xfId="10407" xr:uid="{79D54545-50C8-429F-920D-AFED2400B479}"/>
    <cellStyle name="Comma 26 2 2 2 3 2 3" xfId="10408" xr:uid="{4B4B257A-222E-4914-8D44-C4D25AFA053C}"/>
    <cellStyle name="Comma 26 2 2 2 3 3" xfId="10409" xr:uid="{149FC983-C440-4F58-B1CC-1F5445DE9825}"/>
    <cellStyle name="Comma 26 2 2 2 3 3 2" xfId="10410" xr:uid="{5D853A16-95C2-41E1-B572-9FD1F769428E}"/>
    <cellStyle name="Comma 26 2 2 2 3 4" xfId="10411" xr:uid="{E63F791C-5D3B-47DF-AFC3-6A026DB4C232}"/>
    <cellStyle name="Comma 26 2 2 2 3 5" xfId="10412" xr:uid="{81D50BE3-D9DC-409A-AC54-8E0C4CB0BB80}"/>
    <cellStyle name="Comma 26 2 2 2 4" xfId="10413" xr:uid="{C275E5B8-476C-44D3-AD25-74459E492F27}"/>
    <cellStyle name="Comma 26 2 2 2 4 2" xfId="10414" xr:uid="{FDBD3ABB-F6BE-4F4D-8F18-93E1491759A6}"/>
    <cellStyle name="Comma 26 2 2 2 4 2 2" xfId="10415" xr:uid="{54AFEBA5-FD6F-450F-BC21-397A0564C675}"/>
    <cellStyle name="Comma 26 2 2 2 4 3" xfId="10416" xr:uid="{04A2E147-130C-47DC-A781-35E2B96EC54C}"/>
    <cellStyle name="Comma 26 2 2 2 4 4" xfId="10417" xr:uid="{078EA352-9ADC-454F-B169-0736402BE383}"/>
    <cellStyle name="Comma 26 2 2 2 5" xfId="10418" xr:uid="{322E6C53-9B10-450C-820C-F9E379D666F5}"/>
    <cellStyle name="Comma 26 2 2 2 5 2" xfId="10419" xr:uid="{A8E05F66-61DE-4CE7-BD4C-8C45013116A0}"/>
    <cellStyle name="Comma 26 2 2 2 6" xfId="10420" xr:uid="{80ED6D64-40AE-45FB-907E-2D92259C8C22}"/>
    <cellStyle name="Comma 26 2 2 2 6 2" xfId="10421" xr:uid="{8B534F7A-5AF3-42D6-9570-1913F02945E3}"/>
    <cellStyle name="Comma 26 2 2 2 7" xfId="10422" xr:uid="{AB5026F1-7337-49EC-B981-F8D47DC2E060}"/>
    <cellStyle name="Comma 26 2 2 3" xfId="10423" xr:uid="{AC9B24AC-EB85-408B-83F5-635918FBE5DA}"/>
    <cellStyle name="Comma 26 2 2 3 2" xfId="10424" xr:uid="{41C8A53C-37F0-453B-982A-FCC4A5406C20}"/>
    <cellStyle name="Comma 26 2 2 3 2 2" xfId="10425" xr:uid="{7E35CD3B-36D6-47DE-9467-01E85BBD836A}"/>
    <cellStyle name="Comma 26 2 2 3 2 2 2" xfId="10426" xr:uid="{B0B40808-8267-4C07-BC5F-0AE76AF29398}"/>
    <cellStyle name="Comma 26 2 2 3 2 2 2 2" xfId="10427" xr:uid="{490451E0-A078-4308-8D51-E7CB5C5F90D3}"/>
    <cellStyle name="Comma 26 2 2 3 2 2 2 2 2" xfId="10428" xr:uid="{2381A595-4CF6-4747-9401-B31EAECFC383}"/>
    <cellStyle name="Comma 26 2 2 3 2 2 2 3" xfId="10429" xr:uid="{55391BBE-B968-4081-8F9F-4D41B3A76713}"/>
    <cellStyle name="Comma 26 2 2 3 2 2 3" xfId="10430" xr:uid="{A4DC5309-5DE4-44C5-AFAB-E0659889C3B2}"/>
    <cellStyle name="Comma 26 2 2 3 2 2 3 2" xfId="10431" xr:uid="{077118F9-2FD2-4CB0-AE6E-4E67C2F96FE5}"/>
    <cellStyle name="Comma 26 2 2 3 2 2 4" xfId="10432" xr:uid="{4B4B6CFD-395F-456D-8589-EC5662FB7ADC}"/>
    <cellStyle name="Comma 26 2 2 3 2 2 5" xfId="10433" xr:uid="{B7B62DA5-9A2F-4871-8460-F428FDFBFEFE}"/>
    <cellStyle name="Comma 26 2 2 3 2 3" xfId="10434" xr:uid="{3DF5FF66-7939-4E1D-8691-C5D3AF701224}"/>
    <cellStyle name="Comma 26 2 2 3 2 3 2" xfId="10435" xr:uid="{AE56DFA3-7EC0-4D79-AE97-97F3EDE7858D}"/>
    <cellStyle name="Comma 26 2 2 3 2 3 2 2" xfId="10436" xr:uid="{DE35BB8D-60DD-4F35-83D1-E0975AE7DA38}"/>
    <cellStyle name="Comma 26 2 2 3 2 3 3" xfId="10437" xr:uid="{AAAD1817-A985-47DC-8429-A345FBD9941A}"/>
    <cellStyle name="Comma 26 2 2 3 2 4" xfId="10438" xr:uid="{4B0A57EA-311D-43F7-A96E-60394581E780}"/>
    <cellStyle name="Comma 26 2 2 3 2 4 2" xfId="10439" xr:uid="{E23A4C55-53FB-42C7-8228-AEBBECE97F01}"/>
    <cellStyle name="Comma 26 2 2 3 2 5" xfId="10440" xr:uid="{9661206E-E7A1-4C34-9740-D8F0096288A6}"/>
    <cellStyle name="Comma 26 2 2 3 2 6" xfId="10441" xr:uid="{9D1480A5-62ED-4823-900E-303A5FDCCF6C}"/>
    <cellStyle name="Comma 26 2 2 3 3" xfId="10442" xr:uid="{9E6AC34D-3B13-41BF-BAA9-C3A98061E2C4}"/>
    <cellStyle name="Comma 26 2 2 3 3 2" xfId="10443" xr:uid="{437A4C48-62D6-47D9-B175-C4EBE1C57944}"/>
    <cellStyle name="Comma 26 2 2 3 3 2 2" xfId="10444" xr:uid="{59975996-86C2-4AF0-8CB2-62010497236A}"/>
    <cellStyle name="Comma 26 2 2 3 3 2 2 2" xfId="10445" xr:uid="{C2FC3674-B7E3-4446-8769-09DF1B4A39C5}"/>
    <cellStyle name="Comma 26 2 2 3 3 2 3" xfId="10446" xr:uid="{49D940B7-509D-4159-AE9E-3FE2145F77AC}"/>
    <cellStyle name="Comma 26 2 2 3 3 3" xfId="10447" xr:uid="{8E79740E-8BEC-411B-80BF-C8FC7C8EAB96}"/>
    <cellStyle name="Comma 26 2 2 3 3 3 2" xfId="10448" xr:uid="{022BB3FC-1513-496F-BD55-44989A603E32}"/>
    <cellStyle name="Comma 26 2 2 3 3 4" xfId="10449" xr:uid="{9565F40D-DE1F-44EC-B5CB-2A3F37685CA3}"/>
    <cellStyle name="Comma 26 2 2 3 3 5" xfId="10450" xr:uid="{C782A55F-4681-4564-9C28-CCF20E80F29D}"/>
    <cellStyle name="Comma 26 2 2 3 4" xfId="10451" xr:uid="{E1124C28-C8AF-404E-970B-51C7C7DCD19E}"/>
    <cellStyle name="Comma 26 2 2 3 4 2" xfId="10452" xr:uid="{79013883-88AC-4E49-8A62-80A6A8111F95}"/>
    <cellStyle name="Comma 26 2 2 3 4 2 2" xfId="10453" xr:uid="{0C96C821-9CB1-415F-86A7-0DD3C36DC55F}"/>
    <cellStyle name="Comma 26 2 2 3 4 3" xfId="10454" xr:uid="{7B308238-F53E-4D1B-B445-F8730C4AD927}"/>
    <cellStyle name="Comma 26 2 2 3 4 4" xfId="10455" xr:uid="{0285CBD3-A3F4-4843-A1AD-AC816F8AAF8F}"/>
    <cellStyle name="Comma 26 2 2 3 5" xfId="10456" xr:uid="{C8CAE33C-DE56-4686-8DDD-4DD44F75DC56}"/>
    <cellStyle name="Comma 26 2 2 3 5 2" xfId="10457" xr:uid="{6326E86C-55A8-4CB6-8324-E49686EDBFC0}"/>
    <cellStyle name="Comma 26 2 2 3 6" xfId="10458" xr:uid="{D5A6D00B-5D76-4FE8-840A-E5BE4B19F12B}"/>
    <cellStyle name="Comma 26 2 2 3 6 2" xfId="10459" xr:uid="{71EEC558-C15A-4CC3-A764-57F8619CF63F}"/>
    <cellStyle name="Comma 26 2 2 3 7" xfId="10460" xr:uid="{F7CEC2C8-E514-455A-9A91-1A34A0705A3F}"/>
    <cellStyle name="Comma 26 2 2 4" xfId="10461" xr:uid="{19D6C0C2-7C6E-4321-931F-9E1F352B0B75}"/>
    <cellStyle name="Comma 26 2 2 4 2" xfId="10462" xr:uid="{24405DD2-3EFF-4489-B1B2-2CC8E1D2F1C9}"/>
    <cellStyle name="Comma 26 2 2 4 2 2" xfId="10463" xr:uid="{42594BD0-C26F-43C4-8254-A7D563322F0D}"/>
    <cellStyle name="Comma 26 2 2 4 2 2 2" xfId="10464" xr:uid="{AC51B2D8-743A-4F9A-AE7E-162E9A879F33}"/>
    <cellStyle name="Comma 26 2 2 4 2 2 2 2" xfId="10465" xr:uid="{94239DB6-D649-482B-AA23-CA3F724713A3}"/>
    <cellStyle name="Comma 26 2 2 4 2 2 3" xfId="10466" xr:uid="{9B264A60-929B-4892-B1F4-0EEA30ACE839}"/>
    <cellStyle name="Comma 26 2 2 4 2 3" xfId="10467" xr:uid="{A0641EEE-5B0C-49E4-8B51-31B3DD252820}"/>
    <cellStyle name="Comma 26 2 2 4 2 3 2" xfId="10468" xr:uid="{DCE06A94-610D-4042-8E68-219FDDCA3680}"/>
    <cellStyle name="Comma 26 2 2 4 2 4" xfId="10469" xr:uid="{C1190E89-0CB9-4D86-841C-B8B42B18DD38}"/>
    <cellStyle name="Comma 26 2 2 4 2 5" xfId="10470" xr:uid="{C9173ADD-03E0-40F3-BD13-8A39602F3211}"/>
    <cellStyle name="Comma 26 2 2 4 3" xfId="10471" xr:uid="{0A79974E-02DF-4A11-9FBE-12575FE10A02}"/>
    <cellStyle name="Comma 26 2 2 4 3 2" xfId="10472" xr:uid="{0E9BDEC1-202D-410D-99F8-FCA1709AC6D5}"/>
    <cellStyle name="Comma 26 2 2 4 3 2 2" xfId="10473" xr:uid="{CBF430C3-DF47-4E90-91F2-1460971F5118}"/>
    <cellStyle name="Comma 26 2 2 4 3 3" xfId="10474" xr:uid="{FE08D41B-45D6-4BCA-890B-689F45938BEA}"/>
    <cellStyle name="Comma 26 2 2 4 4" xfId="10475" xr:uid="{5A5198AF-968F-477F-86E4-4A55670D2851}"/>
    <cellStyle name="Comma 26 2 2 4 4 2" xfId="10476" xr:uid="{E167FE01-85FF-438B-848D-1D4F157A4464}"/>
    <cellStyle name="Comma 26 2 2 4 5" xfId="10477" xr:uid="{7805E406-DA51-4553-A5AC-56F3B05C7886}"/>
    <cellStyle name="Comma 26 2 2 4 6" xfId="10478" xr:uid="{F2BB5FE9-DB22-4AD4-ACE5-1A58E4CFFD79}"/>
    <cellStyle name="Comma 26 2 2 5" xfId="10479" xr:uid="{1D4F8640-512C-4EC9-9442-8D8AF63AFB4F}"/>
    <cellStyle name="Comma 26 2 2 5 2" xfId="10480" xr:uid="{C4C4C55E-D5CB-408A-A8B2-ACAF6E4D33D7}"/>
    <cellStyle name="Comma 26 2 2 5 2 2" xfId="10481" xr:uid="{C475A199-169E-4277-B84D-3FFD35F7F10D}"/>
    <cellStyle name="Comma 26 2 2 5 2 2 2" xfId="10482" xr:uid="{CC116497-42E8-4195-A021-82C3A7D0C33A}"/>
    <cellStyle name="Comma 26 2 2 5 2 3" xfId="10483" xr:uid="{591EE672-4872-49C4-B830-30CBEC9E18CB}"/>
    <cellStyle name="Comma 26 2 2 5 3" xfId="10484" xr:uid="{9A5800CC-EA92-4CFE-B9DE-472560B9169E}"/>
    <cellStyle name="Comma 26 2 2 5 3 2" xfId="10485" xr:uid="{267E7419-ABC4-44C0-9408-1FEC0A5F51F6}"/>
    <cellStyle name="Comma 26 2 2 5 4" xfId="10486" xr:uid="{CDC9E546-21A0-4EA8-AE08-30CA1E66173B}"/>
    <cellStyle name="Comma 26 2 2 5 5" xfId="10487" xr:uid="{37A6C294-DB1F-4EED-84F9-62E57F58C786}"/>
    <cellStyle name="Comma 26 2 2 6" xfId="10488" xr:uid="{27B704CD-83E4-46CA-9B42-C4F2A5DE0CD6}"/>
    <cellStyle name="Comma 26 2 2 6 2" xfId="10489" xr:uid="{B90C6E76-8882-492F-9682-186697887A27}"/>
    <cellStyle name="Comma 26 2 2 6 2 2" xfId="10490" xr:uid="{79B45528-E741-4C5F-B7DA-31508F47C352}"/>
    <cellStyle name="Comma 26 2 2 6 2 2 2" xfId="10491" xr:uid="{675CB384-DD2D-4897-B629-8A065D00CB1F}"/>
    <cellStyle name="Comma 26 2 2 6 2 3" xfId="10492" xr:uid="{CBD16CC0-A861-4B0F-A1DE-218DF330E195}"/>
    <cellStyle name="Comma 26 2 2 6 3" xfId="10493" xr:uid="{BC2AE9FE-4BA1-4AAC-B41F-C553344A211B}"/>
    <cellStyle name="Comma 26 2 2 6 3 2" xfId="10494" xr:uid="{5464CF3E-8C0D-4A37-A9CE-94DCE57E9236}"/>
    <cellStyle name="Comma 26 2 2 6 4" xfId="10495" xr:uid="{F583523D-1ACE-4EA8-ACD1-68951DB4A1AE}"/>
    <cellStyle name="Comma 26 2 2 6 5" xfId="10496" xr:uid="{46E4F988-451C-495D-A9C0-2BF9B97085CD}"/>
    <cellStyle name="Comma 26 2 2 7" xfId="10497" xr:uid="{E7E18C91-B77B-4CA0-B570-250EE75210B2}"/>
    <cellStyle name="Comma 26 2 2 7 2" xfId="10498" xr:uid="{A3AE0DAC-6B85-47D3-9893-3812E8554A86}"/>
    <cellStyle name="Comma 26 2 2 7 2 2" xfId="10499" xr:uid="{1E6C733C-D230-472C-A589-175C3102ECE7}"/>
    <cellStyle name="Comma 26 2 2 7 3" xfId="10500" xr:uid="{7ED56BC7-6FA3-411A-AA58-BB5B86AA10B4}"/>
    <cellStyle name="Comma 26 2 2 7 4" xfId="10501" xr:uid="{60173A06-1EF9-4DDA-8A6A-7AEF9AAA4987}"/>
    <cellStyle name="Comma 26 2 2 8" xfId="10502" xr:uid="{B4425940-930B-4BF3-AB86-830C6F147753}"/>
    <cellStyle name="Comma 26 2 2 8 2" xfId="10503" xr:uid="{5241A0BC-1236-4963-A692-465D9296836B}"/>
    <cellStyle name="Comma 26 2 2 9" xfId="10504" xr:uid="{3D19283F-7C75-41E1-B0B9-33DFC7254574}"/>
    <cellStyle name="Comma 26 2 2 9 2" xfId="10505" xr:uid="{4717D6B3-AE4F-4865-88A3-A0299EE1CB51}"/>
    <cellStyle name="Comma 26 2 3" xfId="10506" xr:uid="{5D0B728A-6266-4266-B17F-63142CE7D520}"/>
    <cellStyle name="Comma 26 2 3 2" xfId="10507" xr:uid="{4D76CBA3-AFCB-4405-807B-1C5910F81347}"/>
    <cellStyle name="Comma 26 2 3 2 2" xfId="10508" xr:uid="{5E9EA130-80B3-4EFC-B680-D340A25383EE}"/>
    <cellStyle name="Comma 26 2 3 2 2 2" xfId="10509" xr:uid="{080A5C46-4E04-4B21-80F3-5AF6D7360FB3}"/>
    <cellStyle name="Comma 26 2 3 2 2 2 2" xfId="10510" xr:uid="{B2B31756-9AD8-457E-8358-CED7F2D7EFF3}"/>
    <cellStyle name="Comma 26 2 3 2 2 2 2 2" xfId="10511" xr:uid="{D4C0C936-3C7B-45C7-AD24-CAEACF098876}"/>
    <cellStyle name="Comma 26 2 3 2 2 2 3" xfId="10512" xr:uid="{E41903BB-FEDF-4DEA-837A-FB8F4CD8F72A}"/>
    <cellStyle name="Comma 26 2 3 2 2 3" xfId="10513" xr:uid="{51BB6E6F-6023-4595-9FC0-C811FCB236BB}"/>
    <cellStyle name="Comma 26 2 3 2 2 3 2" xfId="10514" xr:uid="{D4850AD8-6B13-4BCE-8685-CA82B8641623}"/>
    <cellStyle name="Comma 26 2 3 2 2 4" xfId="10515" xr:uid="{DD8068CF-7EB3-4EE9-8B64-99B689F51AC9}"/>
    <cellStyle name="Comma 26 2 3 2 2 5" xfId="10516" xr:uid="{6DE5464B-9975-4960-9956-3AE1A121D178}"/>
    <cellStyle name="Comma 26 2 3 2 3" xfId="10517" xr:uid="{1E1911B7-1175-4939-AADD-4AC2F84B02A5}"/>
    <cellStyle name="Comma 26 2 3 2 3 2" xfId="10518" xr:uid="{11958CA5-1F92-4EB2-9C59-A7E76FD4B964}"/>
    <cellStyle name="Comma 26 2 3 2 3 2 2" xfId="10519" xr:uid="{6D0CB1DC-F6CC-4BFC-B9B3-E67613293A7C}"/>
    <cellStyle name="Comma 26 2 3 2 3 3" xfId="10520" xr:uid="{0753477B-37B8-4547-8008-7DC667479F3F}"/>
    <cellStyle name="Comma 26 2 3 2 4" xfId="10521" xr:uid="{0939CC72-887C-42BF-9FCD-DC015B9C2856}"/>
    <cellStyle name="Comma 26 2 3 2 4 2" xfId="10522" xr:uid="{9D802760-ABD9-4620-B225-F413BF7B328E}"/>
    <cellStyle name="Comma 26 2 3 2 5" xfId="10523" xr:uid="{CEA005FA-2991-4434-B3B8-D4B02C2DBB58}"/>
    <cellStyle name="Comma 26 2 3 2 6" xfId="10524" xr:uid="{C31468F7-E7CE-43ED-BC74-8FC283FD1780}"/>
    <cellStyle name="Comma 26 2 3 3" xfId="10525" xr:uid="{C1BD4EDE-E9C3-4EE5-ABBA-A6409C084CCF}"/>
    <cellStyle name="Comma 26 2 3 3 2" xfId="10526" xr:uid="{78EA105D-E22C-4AC1-BCB2-B2E2577F73A5}"/>
    <cellStyle name="Comma 26 2 3 3 2 2" xfId="10527" xr:uid="{26DEB19B-9B35-45AF-A93D-2180D502B9C1}"/>
    <cellStyle name="Comma 26 2 3 3 2 2 2" xfId="10528" xr:uid="{E948367A-9E22-47BD-BB85-8656F20C7405}"/>
    <cellStyle name="Comma 26 2 3 3 2 3" xfId="10529" xr:uid="{5D81BC08-44B6-4FEF-B3B8-94F51A4E7C52}"/>
    <cellStyle name="Comma 26 2 3 3 3" xfId="10530" xr:uid="{59297434-8DAD-4858-8299-ED0CCC8CFC16}"/>
    <cellStyle name="Comma 26 2 3 3 3 2" xfId="10531" xr:uid="{C57B5C48-FF01-4013-8233-96F7CE6ACEC6}"/>
    <cellStyle name="Comma 26 2 3 3 4" xfId="10532" xr:uid="{E71BC8E9-B455-4448-B978-6FDB538FBFAC}"/>
    <cellStyle name="Comma 26 2 3 3 5" xfId="10533" xr:uid="{45170A69-1D13-4CB9-B0DE-5CA66BFC315F}"/>
    <cellStyle name="Comma 26 2 3 4" xfId="10534" xr:uid="{B6B5D639-B386-4FF6-8700-3B181E6BAC6D}"/>
    <cellStyle name="Comma 26 2 3 4 2" xfId="10535" xr:uid="{C58CBF41-AE0E-4111-9F7D-83678F074E0F}"/>
    <cellStyle name="Comma 26 2 3 4 2 2" xfId="10536" xr:uid="{771F011E-1AE3-4F9F-989D-639A170071FC}"/>
    <cellStyle name="Comma 26 2 3 4 3" xfId="10537" xr:uid="{3039F5E4-29D8-4B17-96BB-870EECBC8A27}"/>
    <cellStyle name="Comma 26 2 3 4 4" xfId="10538" xr:uid="{3D30B479-ECFD-4E9C-AAFD-563ABAB80B36}"/>
    <cellStyle name="Comma 26 2 3 5" xfId="10539" xr:uid="{ABFE14EC-2028-4F99-981B-BDBE207861A1}"/>
    <cellStyle name="Comma 26 2 3 5 2" xfId="10540" xr:uid="{98D826BB-6913-43D1-8665-C255097E52AC}"/>
    <cellStyle name="Comma 26 2 3 6" xfId="10541" xr:uid="{08C97FFF-6415-4A9A-88B0-9CAD24D192E7}"/>
    <cellStyle name="Comma 26 2 3 6 2" xfId="10542" xr:uid="{BE801B86-C415-45FD-8C3D-D41D0B8B2F94}"/>
    <cellStyle name="Comma 26 2 3 7" xfId="10543" xr:uid="{D5F95C94-7242-4CEC-A0E6-28019CE7AECE}"/>
    <cellStyle name="Comma 26 2 4" xfId="10544" xr:uid="{A35E2CB0-312E-45E5-9871-2FE6878A2E96}"/>
    <cellStyle name="Comma 26 2 4 2" xfId="10545" xr:uid="{B6D1FF5E-189C-4C56-B6FD-99369E2A9395}"/>
    <cellStyle name="Comma 26 2 4 2 2" xfId="10546" xr:uid="{540AFC67-555B-44C0-8720-CCED7FED31ED}"/>
    <cellStyle name="Comma 26 2 4 2 2 2" xfId="10547" xr:uid="{1B398EE7-EE61-4848-9316-FE37BF5C8FFA}"/>
    <cellStyle name="Comma 26 2 4 2 2 2 2" xfId="10548" xr:uid="{2EAE207F-A350-4662-9CB5-53A5EC32189A}"/>
    <cellStyle name="Comma 26 2 4 2 2 2 2 2" xfId="10549" xr:uid="{081B68C2-F6E0-4AA5-ABA5-6820D9DC230B}"/>
    <cellStyle name="Comma 26 2 4 2 2 2 3" xfId="10550" xr:uid="{ED864E60-8DDC-4B48-8475-248F06755E9B}"/>
    <cellStyle name="Comma 26 2 4 2 2 3" xfId="10551" xr:uid="{4F99BBD2-3D6E-4D18-AD77-AEC8CA06CF0D}"/>
    <cellStyle name="Comma 26 2 4 2 2 3 2" xfId="10552" xr:uid="{852A893B-C360-4395-BA81-0AB613B9854D}"/>
    <cellStyle name="Comma 26 2 4 2 2 4" xfId="10553" xr:uid="{2E712354-B896-4317-9200-B86718ED3E18}"/>
    <cellStyle name="Comma 26 2 4 2 2 5" xfId="10554" xr:uid="{9CE4E8AF-A5D9-4EAA-A842-F100483B399D}"/>
    <cellStyle name="Comma 26 2 4 2 3" xfId="10555" xr:uid="{2E88865B-3214-4E4B-B8B7-96D21A590D5A}"/>
    <cellStyle name="Comma 26 2 4 2 3 2" xfId="10556" xr:uid="{9D3CC503-26B0-45BF-B31F-443E22A9510D}"/>
    <cellStyle name="Comma 26 2 4 2 3 2 2" xfId="10557" xr:uid="{CEC6A208-20C5-4C89-8548-F366A1B40913}"/>
    <cellStyle name="Comma 26 2 4 2 3 3" xfId="10558" xr:uid="{AC89DE77-94AD-4982-97FD-A1291F524A67}"/>
    <cellStyle name="Comma 26 2 4 2 4" xfId="10559" xr:uid="{8ABCAFD2-DF0E-4296-B052-B612E5F6E743}"/>
    <cellStyle name="Comma 26 2 4 2 4 2" xfId="10560" xr:uid="{87F41DD3-634F-4D7F-875A-074470FCFFCC}"/>
    <cellStyle name="Comma 26 2 4 2 5" xfId="10561" xr:uid="{DE6C6EAF-5369-4A3B-9224-0DED5A830CAE}"/>
    <cellStyle name="Comma 26 2 4 2 6" xfId="10562" xr:uid="{8D093C28-C86C-4938-BC4B-AA27DDEF615C}"/>
    <cellStyle name="Comma 26 2 4 3" xfId="10563" xr:uid="{102AF0C5-8214-400C-9FF5-3358EBC85DC4}"/>
    <cellStyle name="Comma 26 2 4 3 2" xfId="10564" xr:uid="{362D11C4-F21B-42CD-B829-8B47E298EBB9}"/>
    <cellStyle name="Comma 26 2 4 3 2 2" xfId="10565" xr:uid="{209FB70C-5987-4B8F-BD00-BBCA50F69D53}"/>
    <cellStyle name="Comma 26 2 4 3 2 2 2" xfId="10566" xr:uid="{95E083B1-B17F-4448-A55F-1006D187BC40}"/>
    <cellStyle name="Comma 26 2 4 3 2 3" xfId="10567" xr:uid="{23078250-4BF9-4465-BE5F-04F5597C65DE}"/>
    <cellStyle name="Comma 26 2 4 3 3" xfId="10568" xr:uid="{A7F693BB-A24B-4576-889E-008A7C0647DC}"/>
    <cellStyle name="Comma 26 2 4 3 3 2" xfId="10569" xr:uid="{B2386579-E612-4661-A682-6DA9F695B9A2}"/>
    <cellStyle name="Comma 26 2 4 3 4" xfId="10570" xr:uid="{1CCDB774-3052-40A4-A3AC-869145C06B5A}"/>
    <cellStyle name="Comma 26 2 4 3 5" xfId="10571" xr:uid="{A5C58403-EFED-402D-82EC-257C9C1F8BF1}"/>
    <cellStyle name="Comma 26 2 4 4" xfId="10572" xr:uid="{F6CD8263-86EE-4CD1-9618-7A70C8C39DE6}"/>
    <cellStyle name="Comma 26 2 4 4 2" xfId="10573" xr:uid="{964550A4-0D60-4386-B88C-8824754FC88C}"/>
    <cellStyle name="Comma 26 2 4 4 2 2" xfId="10574" xr:uid="{08468FB0-B53C-48CB-851D-214D7F80AAFA}"/>
    <cellStyle name="Comma 26 2 4 4 3" xfId="10575" xr:uid="{B077D4CA-C897-42D5-BB96-B723E8942251}"/>
    <cellStyle name="Comma 26 2 4 4 4" xfId="10576" xr:uid="{DE0EA283-5764-4F3A-AA69-672B5B167314}"/>
    <cellStyle name="Comma 26 2 4 5" xfId="10577" xr:uid="{A22A842B-392B-41A1-BB41-45E7B199D552}"/>
    <cellStyle name="Comma 26 2 4 5 2" xfId="10578" xr:uid="{E9975295-A2D9-4845-B262-F19FF683238D}"/>
    <cellStyle name="Comma 26 2 4 6" xfId="10579" xr:uid="{263F2202-0DD7-461A-A564-594B37C1794D}"/>
    <cellStyle name="Comma 26 2 4 6 2" xfId="10580" xr:uid="{AA257DCF-6753-4E9C-B7F9-1040760DCD83}"/>
    <cellStyle name="Comma 26 2 4 7" xfId="10581" xr:uid="{797EA91D-DB54-4A31-AF18-DE5146A1571F}"/>
    <cellStyle name="Comma 26 2 5" xfId="10582" xr:uid="{DAB825D0-C017-4E41-9B6A-542A43F2F6D9}"/>
    <cellStyle name="Comma 26 2 5 2" xfId="10583" xr:uid="{9E43177A-6DE0-4CB0-A339-CF8021DFBBDC}"/>
    <cellStyle name="Comma 26 2 5 2 2" xfId="10584" xr:uid="{CAA8B50F-0806-441B-90EB-0B16F3526B97}"/>
    <cellStyle name="Comma 26 2 5 2 2 2" xfId="10585" xr:uid="{90D67FB0-FB46-4917-B946-B1D716C4058A}"/>
    <cellStyle name="Comma 26 2 5 2 2 2 2" xfId="10586" xr:uid="{67DC8BBD-CA20-4927-A92A-26BA3B2C83B7}"/>
    <cellStyle name="Comma 26 2 5 2 2 3" xfId="10587" xr:uid="{EE104E82-ED9D-4452-ADCF-9F4B588C698B}"/>
    <cellStyle name="Comma 26 2 5 2 3" xfId="10588" xr:uid="{44D1FEC1-2F43-4CC7-BA79-8D456FEEA836}"/>
    <cellStyle name="Comma 26 2 5 2 3 2" xfId="10589" xr:uid="{DAFCC209-B409-4B57-863D-863AF32BDD2F}"/>
    <cellStyle name="Comma 26 2 5 2 4" xfId="10590" xr:uid="{DDB49DF5-86FB-4269-A13F-6B5A7B7F372B}"/>
    <cellStyle name="Comma 26 2 5 2 5" xfId="10591" xr:uid="{5536987A-1F56-4E1A-9C04-D53A53A06B4C}"/>
    <cellStyle name="Comma 26 2 5 3" xfId="10592" xr:uid="{27AD23B3-A834-4ECC-A933-6BD3DCD68CF0}"/>
    <cellStyle name="Comma 26 2 5 3 2" xfId="10593" xr:uid="{4393121F-007F-457A-B074-DAD2E10BC6E5}"/>
    <cellStyle name="Comma 26 2 5 3 2 2" xfId="10594" xr:uid="{C2037E47-A09F-466D-84E5-CEF191B766A8}"/>
    <cellStyle name="Comma 26 2 5 3 3" xfId="10595" xr:uid="{608AB72A-8E38-4426-988D-DCC86A7F24C5}"/>
    <cellStyle name="Comma 26 2 5 4" xfId="10596" xr:uid="{488AC128-D083-4BEB-8ECC-749F6DBD327E}"/>
    <cellStyle name="Comma 26 2 5 4 2" xfId="10597" xr:uid="{919D04AB-9594-42E0-96A6-B92123D18287}"/>
    <cellStyle name="Comma 26 2 5 5" xfId="10598" xr:uid="{4C6020B0-0F1A-40C9-8D8F-22FD4F72AA17}"/>
    <cellStyle name="Comma 26 2 5 6" xfId="10599" xr:uid="{EC1E0253-4215-45EE-9368-747EDC839A2A}"/>
    <cellStyle name="Comma 26 2 6" xfId="10600" xr:uid="{0B50C4B8-8450-4906-A116-E1504E2EF859}"/>
    <cellStyle name="Comma 26 2 6 2" xfId="10601" xr:uid="{AEA4F276-D586-4A34-AF27-B89AFD5F5AAA}"/>
    <cellStyle name="Comma 26 2 6 2 2" xfId="10602" xr:uid="{51C806A4-3FA1-4125-A905-E232B5B7D799}"/>
    <cellStyle name="Comma 26 2 6 2 2 2" xfId="10603" xr:uid="{19B9720F-FBA3-4936-9FAF-84B8AC580760}"/>
    <cellStyle name="Comma 26 2 6 2 3" xfId="10604" xr:uid="{B7F5925B-5422-4BE0-92D8-51FCDC60EFC7}"/>
    <cellStyle name="Comma 26 2 6 3" xfId="10605" xr:uid="{653FC0F6-52B1-427F-9B9C-D685C2D3C900}"/>
    <cellStyle name="Comma 26 2 6 3 2" xfId="10606" xr:uid="{C577921D-7CEB-4292-9EA8-5B2C77652BE5}"/>
    <cellStyle name="Comma 26 2 6 4" xfId="10607" xr:uid="{7B73B79C-84AF-4439-9B6B-B4854F9F560C}"/>
    <cellStyle name="Comma 26 2 6 5" xfId="10608" xr:uid="{A56D654F-3A76-4E48-9792-D1A51861FD1C}"/>
    <cellStyle name="Comma 26 2 7" xfId="10609" xr:uid="{299667FC-5378-4F83-8140-D8D030B97671}"/>
    <cellStyle name="Comma 26 2 7 2" xfId="10610" xr:uid="{60B13B89-9972-4FAA-9CB3-D5917C4AE9BC}"/>
    <cellStyle name="Comma 26 2 7 2 2" xfId="10611" xr:uid="{FC2F32EF-D86C-4E8B-9832-D5C5880F6D32}"/>
    <cellStyle name="Comma 26 2 7 2 2 2" xfId="10612" xr:uid="{84AF751D-30F7-46E8-8392-7811870A051E}"/>
    <cellStyle name="Comma 26 2 7 2 3" xfId="10613" xr:uid="{442D6BAD-1148-44C5-96C5-87A2419C0467}"/>
    <cellStyle name="Comma 26 2 7 3" xfId="10614" xr:uid="{88A8028E-5087-453F-96E3-8D5755E28922}"/>
    <cellStyle name="Comma 26 2 7 3 2" xfId="10615" xr:uid="{DB841CB2-5ACF-40CA-898A-14F125873936}"/>
    <cellStyle name="Comma 26 2 7 4" xfId="10616" xr:uid="{86A9317F-8FF1-4F35-A748-A43378A1704F}"/>
    <cellStyle name="Comma 26 2 7 5" xfId="10617" xr:uid="{7CE1F0CA-8EF6-48CB-9828-5694A9E7349F}"/>
    <cellStyle name="Comma 26 2 8" xfId="10618" xr:uid="{5D393523-0BD8-40D6-A5DE-CF1EBD5870F4}"/>
    <cellStyle name="Comma 26 2 8 2" xfId="10619" xr:uid="{9E148160-8D53-404B-AA90-10C31E57A0AE}"/>
    <cellStyle name="Comma 26 2 8 2 2" xfId="10620" xr:uid="{3E850C0E-79EF-40D2-B9CF-BBF3CBAF3089}"/>
    <cellStyle name="Comma 26 2 8 3" xfId="10621" xr:uid="{4E71CBD5-CCC3-43C3-A642-B5106A432640}"/>
    <cellStyle name="Comma 26 2 8 4" xfId="10622" xr:uid="{CC59DDDA-65CE-42BE-BED0-C70F994BC03E}"/>
    <cellStyle name="Comma 26 2 9" xfId="10623" xr:uid="{4EECB49B-0E21-40D1-9898-35AC6E7F6B1A}"/>
    <cellStyle name="Comma 26 2 9 2" xfId="10624" xr:uid="{AF16E647-B9BF-4C4E-9505-B870866E1A33}"/>
    <cellStyle name="Comma 26 3" xfId="10625" xr:uid="{8FBD7379-1C20-48B1-BDAF-D99EAB759368}"/>
    <cellStyle name="Comma 26 3 10" xfId="10626" xr:uid="{2D7A4506-DA00-4E9B-80DA-8C7C47FA2D61}"/>
    <cellStyle name="Comma 26 3 2" xfId="10627" xr:uid="{6718C4EA-03F2-4C0A-90BD-37591C0891DC}"/>
    <cellStyle name="Comma 26 3 2 2" xfId="10628" xr:uid="{7196E2FC-D342-4446-9927-2F1BC0591735}"/>
    <cellStyle name="Comma 26 3 2 2 2" xfId="10629" xr:uid="{1C1884C4-F140-4188-96E2-F38A1017A96B}"/>
    <cellStyle name="Comma 26 3 2 2 2 2" xfId="10630" xr:uid="{4ECB341F-13BC-4C97-A145-343EF0F48D19}"/>
    <cellStyle name="Comma 26 3 2 2 2 2 2" xfId="10631" xr:uid="{1CD086C3-8607-44B9-80CC-0F70749A468D}"/>
    <cellStyle name="Comma 26 3 2 2 2 2 2 2" xfId="10632" xr:uid="{60DD0B02-EA4D-4316-BE6F-A46EBB726B92}"/>
    <cellStyle name="Comma 26 3 2 2 2 2 3" xfId="10633" xr:uid="{62C3F819-241F-4A9B-9276-A6FEBD473140}"/>
    <cellStyle name="Comma 26 3 2 2 2 3" xfId="10634" xr:uid="{B78EF6DB-05BF-41CB-8535-043827E2DAEB}"/>
    <cellStyle name="Comma 26 3 2 2 2 3 2" xfId="10635" xr:uid="{5892D245-29BA-4894-ACCA-DCBFC52455F7}"/>
    <cellStyle name="Comma 26 3 2 2 2 4" xfId="10636" xr:uid="{622BDF43-21B2-4F4A-99E4-7321197AD702}"/>
    <cellStyle name="Comma 26 3 2 2 2 5" xfId="10637" xr:uid="{1A4013C8-B09A-4110-B2DC-F70FA5B1EDEB}"/>
    <cellStyle name="Comma 26 3 2 2 3" xfId="10638" xr:uid="{C3A04129-40B1-41EB-8A6B-6CC5B0E83B44}"/>
    <cellStyle name="Comma 26 3 2 2 3 2" xfId="10639" xr:uid="{412605BA-F0FF-4450-BE18-1BC16B796D64}"/>
    <cellStyle name="Comma 26 3 2 2 3 2 2" xfId="10640" xr:uid="{2D9B88AD-A37D-44D6-92C3-8D70CE07841C}"/>
    <cellStyle name="Comma 26 3 2 2 3 3" xfId="10641" xr:uid="{EFB619B3-97B5-4D8C-9337-984A39A24B60}"/>
    <cellStyle name="Comma 26 3 2 2 4" xfId="10642" xr:uid="{ED2A53EA-6383-4A6C-9A7E-07BDA2B19C35}"/>
    <cellStyle name="Comma 26 3 2 2 4 2" xfId="10643" xr:uid="{6D640F34-A820-4622-B450-AE21759A6E04}"/>
    <cellStyle name="Comma 26 3 2 2 5" xfId="10644" xr:uid="{1EAD0E7C-FAAC-4A88-AE62-BC2E2F1E3629}"/>
    <cellStyle name="Comma 26 3 2 2 6" xfId="10645" xr:uid="{17DEE77B-C57E-4FAB-926E-BCB581761F19}"/>
    <cellStyle name="Comma 26 3 2 3" xfId="10646" xr:uid="{A6D5382A-EDA1-42E2-8C1A-A4FD1319A4F0}"/>
    <cellStyle name="Comma 26 3 2 3 2" xfId="10647" xr:uid="{4A3A6EE4-82EB-463F-A614-3594890621BB}"/>
    <cellStyle name="Comma 26 3 2 3 2 2" xfId="10648" xr:uid="{B876354A-1505-4E9D-A83D-87AFCE9DEA6E}"/>
    <cellStyle name="Comma 26 3 2 3 2 2 2" xfId="10649" xr:uid="{952591EB-B4AA-4640-8B57-FDFFB2089FEF}"/>
    <cellStyle name="Comma 26 3 2 3 2 3" xfId="10650" xr:uid="{A3CF9772-EC00-4D2D-B212-C79EE559A847}"/>
    <cellStyle name="Comma 26 3 2 3 3" xfId="10651" xr:uid="{A00FD210-421E-4461-98F4-B6988F598DF2}"/>
    <cellStyle name="Comma 26 3 2 3 3 2" xfId="10652" xr:uid="{E47993AF-CB8F-43D7-92AF-4EBF7176AD06}"/>
    <cellStyle name="Comma 26 3 2 3 4" xfId="10653" xr:uid="{8E0903CC-A357-4E0C-9B70-98FE617B09C5}"/>
    <cellStyle name="Comma 26 3 2 3 5" xfId="10654" xr:uid="{DD73289A-1ED1-4F6A-B000-B822FCC69C0E}"/>
    <cellStyle name="Comma 26 3 2 4" xfId="10655" xr:uid="{7733A539-05D1-4128-906E-05389B201685}"/>
    <cellStyle name="Comma 26 3 2 4 2" xfId="10656" xr:uid="{1AF775BB-B3F8-46D4-A195-01A1BA18C81A}"/>
    <cellStyle name="Comma 26 3 2 4 2 2" xfId="10657" xr:uid="{127AF7FD-43CF-4EB4-9564-E07E01FD1BB2}"/>
    <cellStyle name="Comma 26 3 2 4 3" xfId="10658" xr:uid="{8A6CE6E3-6FFD-49F1-979A-0B5C713C4460}"/>
    <cellStyle name="Comma 26 3 2 4 4" xfId="10659" xr:uid="{AAFA7B08-A255-485E-AA50-A438724760A1}"/>
    <cellStyle name="Comma 26 3 2 5" xfId="10660" xr:uid="{8963DC01-6B54-4A01-80C3-99A9E191B55F}"/>
    <cellStyle name="Comma 26 3 2 5 2" xfId="10661" xr:uid="{1D542646-1A52-4C81-B29F-1CBD3B7134E2}"/>
    <cellStyle name="Comma 26 3 2 6" xfId="10662" xr:uid="{00CB71C4-45E7-4AF7-9A72-B2B3109E5523}"/>
    <cellStyle name="Comma 26 3 2 6 2" xfId="10663" xr:uid="{22841194-43D1-4992-841F-793744D8337F}"/>
    <cellStyle name="Comma 26 3 2 7" xfId="10664" xr:uid="{97C68CA4-FD12-4199-A461-80E4EE2B5ABC}"/>
    <cellStyle name="Comma 26 3 3" xfId="10665" xr:uid="{EC963A3B-6856-4FE9-BE78-37ECF1E74A8F}"/>
    <cellStyle name="Comma 26 3 3 2" xfId="10666" xr:uid="{AE2721A8-A371-41DA-A8CA-7D43B8E1D245}"/>
    <cellStyle name="Comma 26 3 3 2 2" xfId="10667" xr:uid="{14C1C058-5416-4280-AA1C-A7031B990FD7}"/>
    <cellStyle name="Comma 26 3 3 2 2 2" xfId="10668" xr:uid="{2E881D7B-C248-4A14-9686-6C237CB30BA9}"/>
    <cellStyle name="Comma 26 3 3 2 2 2 2" xfId="10669" xr:uid="{9FA5206E-8332-4101-83D9-1B1D690E89C4}"/>
    <cellStyle name="Comma 26 3 3 2 2 2 2 2" xfId="10670" xr:uid="{677FB6E7-12F4-43AA-B3F4-D502A33DD20F}"/>
    <cellStyle name="Comma 26 3 3 2 2 2 3" xfId="10671" xr:uid="{46A1F461-2AAE-4648-A7C2-5A35FABEFFD4}"/>
    <cellStyle name="Comma 26 3 3 2 2 3" xfId="10672" xr:uid="{93D05211-409C-4928-A99C-80BB6B743D72}"/>
    <cellStyle name="Comma 26 3 3 2 2 3 2" xfId="10673" xr:uid="{A6DF4CF8-FF75-45ED-83AE-162D49996E17}"/>
    <cellStyle name="Comma 26 3 3 2 2 4" xfId="10674" xr:uid="{89AD171E-A01B-416A-8D8E-A94B3D2EBE6F}"/>
    <cellStyle name="Comma 26 3 3 2 2 5" xfId="10675" xr:uid="{6919A986-A5C2-42AF-AD9D-D4F473707AE2}"/>
    <cellStyle name="Comma 26 3 3 2 3" xfId="10676" xr:uid="{FE53F68B-DC8E-4944-A704-9B4F906EC0AA}"/>
    <cellStyle name="Comma 26 3 3 2 3 2" xfId="10677" xr:uid="{66925BC7-49B4-4F2C-A4CD-46842C68B0EB}"/>
    <cellStyle name="Comma 26 3 3 2 3 2 2" xfId="10678" xr:uid="{F23B64B3-4546-4370-A252-73E4343985EC}"/>
    <cellStyle name="Comma 26 3 3 2 3 3" xfId="10679" xr:uid="{1551A5F2-1560-47A3-9A9F-A5BE9B0DA44D}"/>
    <cellStyle name="Comma 26 3 3 2 4" xfId="10680" xr:uid="{04843D89-DE9F-466E-A9DC-E5E1CF9F8FBB}"/>
    <cellStyle name="Comma 26 3 3 2 4 2" xfId="10681" xr:uid="{676F52F3-9F2D-467D-A150-5F50CF7CA57B}"/>
    <cellStyle name="Comma 26 3 3 2 5" xfId="10682" xr:uid="{6CA35B75-9EB7-4428-9983-E27A8C130715}"/>
    <cellStyle name="Comma 26 3 3 2 6" xfId="10683" xr:uid="{66D15DA9-BD16-4BFE-A2D0-947BC818743C}"/>
    <cellStyle name="Comma 26 3 3 3" xfId="10684" xr:uid="{D2DE3260-A778-4497-90C6-D59EB4C5351D}"/>
    <cellStyle name="Comma 26 3 3 3 2" xfId="10685" xr:uid="{3EB1A2EA-8E63-41D4-BE94-155861E4ECE7}"/>
    <cellStyle name="Comma 26 3 3 3 2 2" xfId="10686" xr:uid="{B55AC502-F6D5-4911-867E-4BE28A815E5D}"/>
    <cellStyle name="Comma 26 3 3 3 2 2 2" xfId="10687" xr:uid="{1556312A-E0D1-434F-B52F-C218CFE465BA}"/>
    <cellStyle name="Comma 26 3 3 3 2 3" xfId="10688" xr:uid="{1743B71E-B3E6-47B4-ABB0-253FE5725FD6}"/>
    <cellStyle name="Comma 26 3 3 3 3" xfId="10689" xr:uid="{BF5393D7-113C-41FE-BEF6-71C6271E6008}"/>
    <cellStyle name="Comma 26 3 3 3 3 2" xfId="10690" xr:uid="{819BCFF9-571E-4AA2-BFF3-4778EECA54E0}"/>
    <cellStyle name="Comma 26 3 3 3 4" xfId="10691" xr:uid="{7D853999-BE3E-4528-AE8A-7CBAC17325B0}"/>
    <cellStyle name="Comma 26 3 3 3 5" xfId="10692" xr:uid="{506EAB81-F69E-496D-96E1-C6F03C39AB5F}"/>
    <cellStyle name="Comma 26 3 3 4" xfId="10693" xr:uid="{9EEFC1AE-0CFC-46FB-A1F8-BF60892ED4F2}"/>
    <cellStyle name="Comma 26 3 3 4 2" xfId="10694" xr:uid="{C18CFD6E-90D6-4013-A21F-813A2BBD508B}"/>
    <cellStyle name="Comma 26 3 3 4 2 2" xfId="10695" xr:uid="{4D3D6BF2-A1D4-4955-8455-E11B482A8E2C}"/>
    <cellStyle name="Comma 26 3 3 4 3" xfId="10696" xr:uid="{6700D351-A811-48A5-8054-B72E32C4AADA}"/>
    <cellStyle name="Comma 26 3 3 4 4" xfId="10697" xr:uid="{D6966BBB-53FF-489D-8F55-269E785F01AB}"/>
    <cellStyle name="Comma 26 3 3 5" xfId="10698" xr:uid="{EE5889C1-EE3B-488F-B793-254531401F9F}"/>
    <cellStyle name="Comma 26 3 3 5 2" xfId="10699" xr:uid="{E1417B53-BE52-44C3-BD95-B4B968C0292C}"/>
    <cellStyle name="Comma 26 3 3 6" xfId="10700" xr:uid="{F623D721-788C-4FF0-98FF-D803E48E1193}"/>
    <cellStyle name="Comma 26 3 3 6 2" xfId="10701" xr:uid="{64CC0ABC-CB8D-4595-B86D-0067C62C1463}"/>
    <cellStyle name="Comma 26 3 3 7" xfId="10702" xr:uid="{70FCEE80-4EB9-40E5-8B1E-A1C98363A961}"/>
    <cellStyle name="Comma 26 3 4" xfId="10703" xr:uid="{36190E46-7AB5-4B6F-B570-13DD388C2A17}"/>
    <cellStyle name="Comma 26 3 4 2" xfId="10704" xr:uid="{E3AFE389-04F2-4EDF-B3FB-AC25D9A73277}"/>
    <cellStyle name="Comma 26 3 4 2 2" xfId="10705" xr:uid="{C340A287-F045-4A47-92A2-988D4B4B60D2}"/>
    <cellStyle name="Comma 26 3 4 2 2 2" xfId="10706" xr:uid="{93C4D802-48DF-4260-AFDB-848A29F39A03}"/>
    <cellStyle name="Comma 26 3 4 2 2 2 2" xfId="10707" xr:uid="{5C573965-DD68-44B8-AFA0-965110C6518E}"/>
    <cellStyle name="Comma 26 3 4 2 2 3" xfId="10708" xr:uid="{5EE70984-3F2C-4319-B3A9-8FB5C1E80507}"/>
    <cellStyle name="Comma 26 3 4 2 3" xfId="10709" xr:uid="{1A3DF79A-8F47-459D-86B4-D21702C6C17A}"/>
    <cellStyle name="Comma 26 3 4 2 3 2" xfId="10710" xr:uid="{FADA3175-9DFD-4D92-85A5-BC9CE5F9C191}"/>
    <cellStyle name="Comma 26 3 4 2 4" xfId="10711" xr:uid="{CC4D86EF-24FF-44DD-BE9D-C18AED42B890}"/>
    <cellStyle name="Comma 26 3 4 2 5" xfId="10712" xr:uid="{9313D2AA-3E89-45B4-B9E9-C07CD737FEA1}"/>
    <cellStyle name="Comma 26 3 4 3" xfId="10713" xr:uid="{127FF213-C5AC-4F9B-962C-FD736C087587}"/>
    <cellStyle name="Comma 26 3 4 3 2" xfId="10714" xr:uid="{B002A620-2574-4BD2-898A-0C5C58840B57}"/>
    <cellStyle name="Comma 26 3 4 3 2 2" xfId="10715" xr:uid="{885CFD19-7D6A-4BAB-AC0E-FA44B928CF67}"/>
    <cellStyle name="Comma 26 3 4 3 3" xfId="10716" xr:uid="{B5C2487A-D6A0-4B83-80D1-63AEC9D81F3E}"/>
    <cellStyle name="Comma 26 3 4 4" xfId="10717" xr:uid="{ECEDCCBB-4CCF-46E1-9805-0827272F1569}"/>
    <cellStyle name="Comma 26 3 4 4 2" xfId="10718" xr:uid="{07BA5997-1649-41BB-8396-6817EA474997}"/>
    <cellStyle name="Comma 26 3 4 5" xfId="10719" xr:uid="{73277D43-990A-416E-9CEA-68FF4E29CB6C}"/>
    <cellStyle name="Comma 26 3 4 6" xfId="10720" xr:uid="{B83556C7-1BFF-4145-ACB1-EF3BBB5B0D48}"/>
    <cellStyle name="Comma 26 3 5" xfId="10721" xr:uid="{2CCE65A6-4FD8-46F6-810E-2697BE0FD149}"/>
    <cellStyle name="Comma 26 3 5 2" xfId="10722" xr:uid="{19860F2F-0C6F-41CD-AA39-30C07F87CD8C}"/>
    <cellStyle name="Comma 26 3 5 2 2" xfId="10723" xr:uid="{E07CEA8B-BC2C-4DCF-9532-AF4130D666BD}"/>
    <cellStyle name="Comma 26 3 5 2 2 2" xfId="10724" xr:uid="{E091EB74-3D0A-4D41-8EC3-62D59706C065}"/>
    <cellStyle name="Comma 26 3 5 2 3" xfId="10725" xr:uid="{6B721778-8800-4DB7-9F54-90A009DFAA93}"/>
    <cellStyle name="Comma 26 3 5 3" xfId="10726" xr:uid="{F131DA44-003A-4E2E-B0D0-5D62C5E1FC31}"/>
    <cellStyle name="Comma 26 3 5 3 2" xfId="10727" xr:uid="{28CCD4B1-3708-466B-9EE9-90FB86B17C47}"/>
    <cellStyle name="Comma 26 3 5 4" xfId="10728" xr:uid="{F76EFBDF-5439-4F88-977B-185D17632700}"/>
    <cellStyle name="Comma 26 3 5 5" xfId="10729" xr:uid="{5581180C-E5C0-43D9-948B-B952CA70589F}"/>
    <cellStyle name="Comma 26 3 6" xfId="10730" xr:uid="{654101CF-E873-45BE-B599-471E15A789CC}"/>
    <cellStyle name="Comma 26 3 6 2" xfId="10731" xr:uid="{97B8C7F5-C65F-46E4-A1C3-379A8ACA8798}"/>
    <cellStyle name="Comma 26 3 6 2 2" xfId="10732" xr:uid="{1D4D6D33-B527-44F4-864C-B1DDB6900DD8}"/>
    <cellStyle name="Comma 26 3 6 2 2 2" xfId="10733" xr:uid="{96DD8303-AC6D-49B0-A642-90369981019B}"/>
    <cellStyle name="Comma 26 3 6 2 3" xfId="10734" xr:uid="{A0D3AFF9-CA4D-41C5-A4B6-10F0C1470B02}"/>
    <cellStyle name="Comma 26 3 6 3" xfId="10735" xr:uid="{B2EFAC6B-D150-46E8-B034-924971CD3EDD}"/>
    <cellStyle name="Comma 26 3 6 3 2" xfId="10736" xr:uid="{0A991B07-16BF-499F-973E-7761E1CDB943}"/>
    <cellStyle name="Comma 26 3 6 4" xfId="10737" xr:uid="{FFE9AB24-941C-409B-BD1B-33314DE9D9D5}"/>
    <cellStyle name="Comma 26 3 6 5" xfId="10738" xr:uid="{FF89F0A0-5C14-4C91-8035-52391AF84D51}"/>
    <cellStyle name="Comma 26 3 7" xfId="10739" xr:uid="{1168FD29-99DA-483C-8E32-1E3661E081F6}"/>
    <cellStyle name="Comma 26 3 7 2" xfId="10740" xr:uid="{8C68DAE6-5B7F-42A8-8892-6F4E48FC7752}"/>
    <cellStyle name="Comma 26 3 7 2 2" xfId="10741" xr:uid="{4F3E8D5E-46C1-4E14-A014-784A27C73355}"/>
    <cellStyle name="Comma 26 3 7 3" xfId="10742" xr:uid="{54711DD2-7554-4D03-8EAB-0FAE1BE87E92}"/>
    <cellStyle name="Comma 26 3 7 4" xfId="10743" xr:uid="{D11FC435-5F76-4F31-9798-610DEA644C7B}"/>
    <cellStyle name="Comma 26 3 8" xfId="10744" xr:uid="{5C8458A5-2285-4863-A19C-482FCD68FA37}"/>
    <cellStyle name="Comma 26 3 8 2" xfId="10745" xr:uid="{17CACE94-77BA-4837-BC48-1E5B56078898}"/>
    <cellStyle name="Comma 26 3 9" xfId="10746" xr:uid="{3D66CD3B-7A97-4322-95A0-7D7DDF3EBBE0}"/>
    <cellStyle name="Comma 26 3 9 2" xfId="10747" xr:uid="{FC481F00-8359-4AF5-B83F-C4701EE4601E}"/>
    <cellStyle name="Comma 26 4" xfId="10748" xr:uid="{F563EDBD-7A42-4EE4-A7EB-9CCE463A8951}"/>
    <cellStyle name="Comma 26 4 2" xfId="10749" xr:uid="{288836B8-7819-4B17-BF10-4249CF7F3494}"/>
    <cellStyle name="Comma 26 4 2 2" xfId="10750" xr:uid="{8EA68AB7-B46C-4153-BD44-8D8FFA5BE045}"/>
    <cellStyle name="Comma 26 4 2 2 2" xfId="10751" xr:uid="{C64B234D-9DCA-46FD-B90F-67A591328B66}"/>
    <cellStyle name="Comma 26 4 2 2 2 2" xfId="10752" xr:uid="{CFACDE97-B3DD-44AE-AD48-D530A0E41FD9}"/>
    <cellStyle name="Comma 26 4 2 2 2 2 2" xfId="10753" xr:uid="{84E5F500-2906-489B-BD7F-8444D898BF37}"/>
    <cellStyle name="Comma 26 4 2 2 2 3" xfId="10754" xr:uid="{063A1796-1615-44A6-9F0B-2FAFA30BB979}"/>
    <cellStyle name="Comma 26 4 2 2 3" xfId="10755" xr:uid="{7BCA9B54-194E-4744-BE16-EE4BE41CE9B1}"/>
    <cellStyle name="Comma 26 4 2 2 3 2" xfId="10756" xr:uid="{F5BA73EF-3853-4D55-8D0E-95CE9BE5C57A}"/>
    <cellStyle name="Comma 26 4 2 2 4" xfId="10757" xr:uid="{D0E7C659-7909-4003-8B1B-9111493B1F28}"/>
    <cellStyle name="Comma 26 4 2 2 5" xfId="10758" xr:uid="{EB708B50-5EA8-4140-AF82-563EB949371D}"/>
    <cellStyle name="Comma 26 4 2 3" xfId="10759" xr:uid="{13DA37C4-6E71-4636-8533-DFD0D468E2F6}"/>
    <cellStyle name="Comma 26 4 2 3 2" xfId="10760" xr:uid="{D26C3B20-E728-4D13-B828-377D368978FD}"/>
    <cellStyle name="Comma 26 4 2 3 2 2" xfId="10761" xr:uid="{BEB14717-6DF8-40EC-B72B-1BE40EBE5DD6}"/>
    <cellStyle name="Comma 26 4 2 3 3" xfId="10762" xr:uid="{D3F1AFF9-C053-411E-9684-09654FAFB854}"/>
    <cellStyle name="Comma 26 4 2 4" xfId="10763" xr:uid="{45F73508-B148-4F4B-B7E9-BA081ED9AF35}"/>
    <cellStyle name="Comma 26 4 2 4 2" xfId="10764" xr:uid="{A717883F-9BC2-418A-9AE2-E48933CB4691}"/>
    <cellStyle name="Comma 26 4 2 5" xfId="10765" xr:uid="{0C6C4AFD-BFB0-4F90-B6AA-BF429D3DADAE}"/>
    <cellStyle name="Comma 26 4 2 6" xfId="10766" xr:uid="{41DB5A90-DBC9-4E1F-AF2C-4AE6A7E12969}"/>
    <cellStyle name="Comma 26 4 3" xfId="10767" xr:uid="{4AF17F8C-20ED-4BAD-A424-4007821BBB7C}"/>
    <cellStyle name="Comma 26 4 3 2" xfId="10768" xr:uid="{6DA122D4-EA21-47F4-9BEC-69EEBD528A3C}"/>
    <cellStyle name="Comma 26 4 3 2 2" xfId="10769" xr:uid="{7274EE47-A4F5-4645-B316-E30591A80477}"/>
    <cellStyle name="Comma 26 4 3 2 2 2" xfId="10770" xr:uid="{EF9FD238-F006-4277-B0D6-C0D6630F4A45}"/>
    <cellStyle name="Comma 26 4 3 2 3" xfId="10771" xr:uid="{2E143DCA-6473-4067-801F-DC79FAADDE9D}"/>
    <cellStyle name="Comma 26 4 3 3" xfId="10772" xr:uid="{EBD130D3-95DC-4B9E-98A4-1B374C0B5EB9}"/>
    <cellStyle name="Comma 26 4 3 3 2" xfId="10773" xr:uid="{FB852F79-5129-4B01-8972-23989CF6CA1A}"/>
    <cellStyle name="Comma 26 4 3 4" xfId="10774" xr:uid="{C9B30B62-1F0D-41DB-8376-D1BAC556128A}"/>
    <cellStyle name="Comma 26 4 3 5" xfId="10775" xr:uid="{6B98F5B2-CF8A-4D91-B27A-DD7F64D80A6C}"/>
    <cellStyle name="Comma 26 4 4" xfId="10776" xr:uid="{953BA823-24B8-4B47-B1D6-135E6589D3C0}"/>
    <cellStyle name="Comma 26 4 4 2" xfId="10777" xr:uid="{EFEC30ED-5FB9-497C-A9A8-2B9B1DA2EFEB}"/>
    <cellStyle name="Comma 26 4 4 2 2" xfId="10778" xr:uid="{94C76E6E-785E-4A3A-B769-DB1694698D4F}"/>
    <cellStyle name="Comma 26 4 4 2 2 2" xfId="10779" xr:uid="{0D01CEDA-D122-4030-BFF9-C2C118A92561}"/>
    <cellStyle name="Comma 26 4 4 2 3" xfId="10780" xr:uid="{EEFBB5AA-5F33-4073-9F04-F60410DA2501}"/>
    <cellStyle name="Comma 26 4 4 3" xfId="10781" xr:uid="{C33D0BAB-A2C5-4368-80B9-40D41F4BF04B}"/>
    <cellStyle name="Comma 26 4 4 3 2" xfId="10782" xr:uid="{237E6C2D-85EF-416B-97D5-E915238AEEEB}"/>
    <cellStyle name="Comma 26 4 4 4" xfId="10783" xr:uid="{5D5DD852-D067-49FD-8B35-CABCEFBE5A3A}"/>
    <cellStyle name="Comma 26 4 4 5" xfId="10784" xr:uid="{C56ABCB1-A6F3-4721-B8E2-E49BC409EA09}"/>
    <cellStyle name="Comma 26 4 5" xfId="10785" xr:uid="{A72E7DC3-91A4-493A-9927-FC0B1BEF26FF}"/>
    <cellStyle name="Comma 26 4 5 2" xfId="10786" xr:uid="{C77B2DE1-D8E4-49FA-A132-028F375238E8}"/>
    <cellStyle name="Comma 26 4 5 2 2" xfId="10787" xr:uid="{A169698E-9446-4DE0-AAD1-6675D89F1C80}"/>
    <cellStyle name="Comma 26 4 5 3" xfId="10788" xr:uid="{64DD06A2-4DB9-42D0-B9AE-494FF31A5376}"/>
    <cellStyle name="Comma 26 4 5 4" xfId="10789" xr:uid="{E948DE40-BE3F-4662-B152-1B8385A09C66}"/>
    <cellStyle name="Comma 26 4 6" xfId="10790" xr:uid="{C2574D13-3FE6-434A-9E12-7AD6D9B5493D}"/>
    <cellStyle name="Comma 26 4 6 2" xfId="10791" xr:uid="{6DA1DFD5-FA26-4031-AE20-7C0B6845CC4D}"/>
    <cellStyle name="Comma 26 4 7" xfId="10792" xr:uid="{1BF8632E-3238-4F1D-9EC6-4932F6B5B78B}"/>
    <cellStyle name="Comma 26 4 7 2" xfId="10793" xr:uid="{5CDB5B4C-51A9-4B5D-B6D5-2A228AAE7B98}"/>
    <cellStyle name="Comma 26 4 8" xfId="10794" xr:uid="{E8592BF5-9334-4DF4-96E4-0457EB152D1F}"/>
    <cellStyle name="Comma 26 5" xfId="10795" xr:uid="{B1F4FFFC-8B52-4417-BA36-FCF370D889C1}"/>
    <cellStyle name="Comma 26 5 2" xfId="10796" xr:uid="{C301F57A-10C8-477E-B9F5-5F8D34F59519}"/>
    <cellStyle name="Comma 26 5 2 2" xfId="10797" xr:uid="{5049A821-CEE8-4674-9AF6-371BD078B16E}"/>
    <cellStyle name="Comma 26 5 2 2 2" xfId="10798" xr:uid="{7E6063C6-D55D-4995-A6AC-3B5174E2D544}"/>
    <cellStyle name="Comma 26 5 2 2 2 2" xfId="10799" xr:uid="{7BE7CE93-2E4A-4A28-8CCC-90094B7DC14B}"/>
    <cellStyle name="Comma 26 5 2 2 2 2 2" xfId="10800" xr:uid="{E48D678C-4AAE-42C2-8975-DADEFB07CC2A}"/>
    <cellStyle name="Comma 26 5 2 2 2 3" xfId="10801" xr:uid="{535C202F-A7F5-4416-9803-D803491B4C26}"/>
    <cellStyle name="Comma 26 5 2 2 3" xfId="10802" xr:uid="{CC8BD564-8BA2-4B44-9E44-043D4F216BAB}"/>
    <cellStyle name="Comma 26 5 2 2 3 2" xfId="10803" xr:uid="{D6C482D8-B7E5-4A5B-B78A-E352D4DFE7E6}"/>
    <cellStyle name="Comma 26 5 2 2 4" xfId="10804" xr:uid="{3876706F-899F-4665-A206-DA9FF067DD04}"/>
    <cellStyle name="Comma 26 5 2 2 5" xfId="10805" xr:uid="{092D7BB2-2087-4857-87C3-9EC777C53005}"/>
    <cellStyle name="Comma 26 5 2 3" xfId="10806" xr:uid="{EFEC2F44-E66F-4A7C-AF2C-609285CD1469}"/>
    <cellStyle name="Comma 26 5 2 3 2" xfId="10807" xr:uid="{3E161D38-6722-42DB-BC76-BCD9F44FF12B}"/>
    <cellStyle name="Comma 26 5 2 3 2 2" xfId="10808" xr:uid="{82E2FF89-F752-48F5-B29C-38EE4D614279}"/>
    <cellStyle name="Comma 26 5 2 3 3" xfId="10809" xr:uid="{C83A37CA-CCE5-4800-804F-F269783CDEF6}"/>
    <cellStyle name="Comma 26 5 2 4" xfId="10810" xr:uid="{90BCB347-57DE-474B-AF2D-F240E3CF0CC5}"/>
    <cellStyle name="Comma 26 5 2 4 2" xfId="10811" xr:uid="{407C2DCA-AB02-4534-A57D-2469AE8B9373}"/>
    <cellStyle name="Comma 26 5 2 5" xfId="10812" xr:uid="{6911D0FC-7F97-41DE-BB42-689B9DCD5285}"/>
    <cellStyle name="Comma 26 5 2 6" xfId="10813" xr:uid="{A3C78544-B76E-4F4C-9A87-3FA130CE8F34}"/>
    <cellStyle name="Comma 26 5 3" xfId="10814" xr:uid="{60512E43-030E-42AB-A9CA-822EF59B7789}"/>
    <cellStyle name="Comma 26 5 3 2" xfId="10815" xr:uid="{6AA34750-BA95-4961-855E-ED434C99FE11}"/>
    <cellStyle name="Comma 26 5 3 2 2" xfId="10816" xr:uid="{C6D54478-3854-4CFB-BC93-FABA8C421B7E}"/>
    <cellStyle name="Comma 26 5 3 2 2 2" xfId="10817" xr:uid="{5AEBD99E-5332-4458-BE4A-990E80FC48CD}"/>
    <cellStyle name="Comma 26 5 3 2 3" xfId="10818" xr:uid="{62267AA9-807B-483B-86CB-18E410A4E255}"/>
    <cellStyle name="Comma 26 5 3 3" xfId="10819" xr:uid="{CADD9B9B-3152-494F-8AFB-F612C0F288AE}"/>
    <cellStyle name="Comma 26 5 3 3 2" xfId="10820" xr:uid="{3F41D25F-F402-421B-AAEC-72A46DB37DFE}"/>
    <cellStyle name="Comma 26 5 3 4" xfId="10821" xr:uid="{6AC67505-7411-41C0-8B37-76E77E0028BB}"/>
    <cellStyle name="Comma 26 5 3 5" xfId="10822" xr:uid="{8E41E280-2C1B-4AF2-AA39-E89406BA4689}"/>
    <cellStyle name="Comma 26 5 4" xfId="10823" xr:uid="{CF669A91-B618-4DBA-96D9-C93CE2C3C6DE}"/>
    <cellStyle name="Comma 26 5 4 2" xfId="10824" xr:uid="{1E95D84E-3A79-4095-A128-14AB7643FFDB}"/>
    <cellStyle name="Comma 26 5 4 2 2" xfId="10825" xr:uid="{6B40ED3A-382B-4A24-B095-D37684732A27}"/>
    <cellStyle name="Comma 26 5 4 3" xfId="10826" xr:uid="{38C6DBA9-8E7D-4410-B574-965A88D867C4}"/>
    <cellStyle name="Comma 26 5 4 4" xfId="10827" xr:uid="{FF5897F4-C94D-4F59-BC7A-F8EA1049ECD4}"/>
    <cellStyle name="Comma 26 5 5" xfId="10828" xr:uid="{1FB3DB4E-84CA-4B22-B6C5-E2464A098763}"/>
    <cellStyle name="Comma 26 5 5 2" xfId="10829" xr:uid="{95D4B112-43C5-4800-8AD0-8951F2B8D0AF}"/>
    <cellStyle name="Comma 26 5 6" xfId="10830" xr:uid="{ACA503BB-EAA6-4AFE-83E2-1889C5809556}"/>
    <cellStyle name="Comma 26 5 6 2" xfId="10831" xr:uid="{E277DB64-28E2-4FD6-8C45-5E7E3197F4EA}"/>
    <cellStyle name="Comma 26 5 7" xfId="10832" xr:uid="{DD178C6D-FBA2-438C-8D96-C9DC21B6DFCE}"/>
    <cellStyle name="Comma 26 6" xfId="10833" xr:uid="{3F7D52EB-33B3-4306-9C69-83276C1797C4}"/>
    <cellStyle name="Comma 26 6 2" xfId="10834" xr:uid="{34878ED5-21DE-46CB-8AD3-BF9A1C99288D}"/>
    <cellStyle name="Comma 26 6 2 2" xfId="10835" xr:uid="{9177D5A6-7C8A-4C34-A136-9E06D076FC5A}"/>
    <cellStyle name="Comma 26 6 2 2 2" xfId="10836" xr:uid="{60280DEE-5994-439E-A731-FD32F10E1730}"/>
    <cellStyle name="Comma 26 6 2 2 2 2" xfId="10837" xr:uid="{8014373D-7523-454C-89F7-50535D1A9EC3}"/>
    <cellStyle name="Comma 26 6 2 2 2 2 2" xfId="10838" xr:uid="{0BA5A658-053D-4D40-8B3C-085BE03A6961}"/>
    <cellStyle name="Comma 26 6 2 2 2 3" xfId="10839" xr:uid="{FC1C7C47-E5FC-407E-BFAF-29014EC7B52E}"/>
    <cellStyle name="Comma 26 6 2 2 3" xfId="10840" xr:uid="{9AF6816D-8D5E-4564-ACB7-E975007EC465}"/>
    <cellStyle name="Comma 26 6 2 2 3 2" xfId="10841" xr:uid="{88217F16-810B-4F65-9892-455701ED682C}"/>
    <cellStyle name="Comma 26 6 2 2 4" xfId="10842" xr:uid="{0C399820-D890-40CB-BFFE-DE0350F62197}"/>
    <cellStyle name="Comma 26 6 2 2 5" xfId="10843" xr:uid="{D8E99A2A-2F20-40E4-92CC-0A920FA35453}"/>
    <cellStyle name="Comma 26 6 2 3" xfId="10844" xr:uid="{C5C991EB-9406-46EE-9EAF-F9B82E9A5DE9}"/>
    <cellStyle name="Comma 26 6 2 3 2" xfId="10845" xr:uid="{0C01FC2B-15B3-41B7-B96C-0EAF8E5F72CF}"/>
    <cellStyle name="Comma 26 6 2 3 2 2" xfId="10846" xr:uid="{184B2543-7216-4497-9B90-1DB5044FC8ED}"/>
    <cellStyle name="Comma 26 6 2 3 3" xfId="10847" xr:uid="{6E29BB3E-ED1D-43AA-9900-FDDB5B14D70B}"/>
    <cellStyle name="Comma 26 6 2 4" xfId="10848" xr:uid="{BB1494A1-4DA4-4F57-9241-6F242E1859DB}"/>
    <cellStyle name="Comma 26 6 2 4 2" xfId="10849" xr:uid="{63ED6BC8-63C3-4D16-A854-E91DE60BC848}"/>
    <cellStyle name="Comma 26 6 2 5" xfId="10850" xr:uid="{C71C3FAA-C3CF-4C39-808A-33E12C77540D}"/>
    <cellStyle name="Comma 26 6 2 6" xfId="10851" xr:uid="{48393D4E-CA26-461D-9AF5-3489D4FCFF31}"/>
    <cellStyle name="Comma 26 6 3" xfId="10852" xr:uid="{94E8F329-DAA8-4A95-B717-A9AFD62632A3}"/>
    <cellStyle name="Comma 26 6 3 2" xfId="10853" xr:uid="{B4192B44-01C5-4E60-9D39-6F6AC7AD8CB9}"/>
    <cellStyle name="Comma 26 6 3 2 2" xfId="10854" xr:uid="{C631FFDB-A6D1-4E15-9944-34757722DFDE}"/>
    <cellStyle name="Comma 26 6 3 2 2 2" xfId="10855" xr:uid="{6A576037-2751-4E28-84A7-1A04BFD274FC}"/>
    <cellStyle name="Comma 26 6 3 2 3" xfId="10856" xr:uid="{327EA530-50A3-4555-92DF-914D0CDF0AD6}"/>
    <cellStyle name="Comma 26 6 3 3" xfId="10857" xr:uid="{6593B33B-CD9C-4F16-8E8C-714DE6A29612}"/>
    <cellStyle name="Comma 26 6 3 3 2" xfId="10858" xr:uid="{F1601CE3-8CF1-46D5-9FD4-6A7705FDB8AE}"/>
    <cellStyle name="Comma 26 6 3 4" xfId="10859" xr:uid="{82804C01-8C98-47D1-906E-BD57B4EE9366}"/>
    <cellStyle name="Comma 26 6 3 5" xfId="10860" xr:uid="{B35DA054-9E81-4CDF-923A-C909D0B58EBD}"/>
    <cellStyle name="Comma 26 6 4" xfId="10861" xr:uid="{1E06568E-AE36-44B4-BDBD-71933A7E9A4E}"/>
    <cellStyle name="Comma 26 6 4 2" xfId="10862" xr:uid="{7764C09A-1A80-4469-9ADB-76C9203A5EFE}"/>
    <cellStyle name="Comma 26 6 4 2 2" xfId="10863" xr:uid="{E108EEE7-F0A7-43D7-A479-9F99B608C4A2}"/>
    <cellStyle name="Comma 26 6 4 3" xfId="10864" xr:uid="{1F79F498-314B-4924-A6B3-5A84E822074E}"/>
    <cellStyle name="Comma 26 6 4 4" xfId="10865" xr:uid="{0444E0F2-2032-488F-BEA6-859889612DEE}"/>
    <cellStyle name="Comma 26 6 5" xfId="10866" xr:uid="{B468E3ED-DD40-4722-8C88-89B1644BB97D}"/>
    <cellStyle name="Comma 26 6 5 2" xfId="10867" xr:uid="{873F78D9-8FA7-4C7B-8127-3338DBF742BC}"/>
    <cellStyle name="Comma 26 6 6" xfId="10868" xr:uid="{3A9C7C1F-A5CA-4D7F-8220-224D2A9F1300}"/>
    <cellStyle name="Comma 26 6 6 2" xfId="10869" xr:uid="{F092D686-0751-4049-BD8D-BB82246F7DA6}"/>
    <cellStyle name="Comma 26 6 7" xfId="10870" xr:uid="{1E4E4767-B182-491F-8154-F889A669B7AA}"/>
    <cellStyle name="Comma 26 7" xfId="10871" xr:uid="{3534B13A-68DC-49B6-AD4A-23A3C821F902}"/>
    <cellStyle name="Comma 26 7 2" xfId="10872" xr:uid="{1B664BF1-2A52-426E-848D-6C41AF2C3077}"/>
    <cellStyle name="Comma 26 7 2 2" xfId="10873" xr:uid="{DEC2E7F6-8FA5-4AC6-9C16-96F82330F582}"/>
    <cellStyle name="Comma 26 7 2 2 2" xfId="10874" xr:uid="{FBEAAAD2-86CB-4831-A487-A04F4619D6C7}"/>
    <cellStyle name="Comma 26 7 2 2 2 2" xfId="10875" xr:uid="{6A971F71-9542-401B-9CF1-63014FB55484}"/>
    <cellStyle name="Comma 26 7 2 2 3" xfId="10876" xr:uid="{CFCDACFC-4313-4BDD-B183-213D0F94CC83}"/>
    <cellStyle name="Comma 26 7 2 3" xfId="10877" xr:uid="{D2F324FA-7B49-47F8-A35B-1EA00A37F7D7}"/>
    <cellStyle name="Comma 26 7 2 3 2" xfId="10878" xr:uid="{A0088C4F-85C3-4ADA-82C2-EEBDD56920D8}"/>
    <cellStyle name="Comma 26 7 2 4" xfId="10879" xr:uid="{AC63FFC0-805C-44C5-A8A7-93915CE57C54}"/>
    <cellStyle name="Comma 26 7 2 5" xfId="10880" xr:uid="{C4000462-546D-4F8A-BBD1-C832647B7027}"/>
    <cellStyle name="Comma 26 7 3" xfId="10881" xr:uid="{CCD8952E-7257-4D0C-933E-E71A4C39339D}"/>
    <cellStyle name="Comma 26 7 3 2" xfId="10882" xr:uid="{D2E62F79-6870-4457-A7EC-59DCB5888428}"/>
    <cellStyle name="Comma 26 7 3 2 2" xfId="10883" xr:uid="{8DC15796-7AE2-469F-AC36-72BD6C6EEBD9}"/>
    <cellStyle name="Comma 26 7 3 3" xfId="10884" xr:uid="{B221664D-3407-4FD2-97F1-C0C6EEC47414}"/>
    <cellStyle name="Comma 26 7 4" xfId="10885" xr:uid="{FFF62F34-E4C0-4AF8-ACA1-56354C75DFA6}"/>
    <cellStyle name="Comma 26 7 4 2" xfId="10886" xr:uid="{7D8A2399-0751-44A6-BDB3-F9EF4D17773B}"/>
    <cellStyle name="Comma 26 7 5" xfId="10887" xr:uid="{4B77D60B-0EFB-4647-83AF-3109FD14AC03}"/>
    <cellStyle name="Comma 26 7 6" xfId="10888" xr:uid="{C1E53DAF-0B5D-4CB5-B3C8-3171EFACB808}"/>
    <cellStyle name="Comma 26 8" xfId="10889" xr:uid="{DF8618DC-6CD0-4AAD-86B7-223C34202931}"/>
    <cellStyle name="Comma 26 8 2" xfId="10890" xr:uid="{6534F4BD-AA97-4F22-9E1D-81EB00855112}"/>
    <cellStyle name="Comma 26 8 2 2" xfId="10891" xr:uid="{47A64A0F-2AAD-4DD7-B8CC-8D045C5EECFF}"/>
    <cellStyle name="Comma 26 8 2 2 2" xfId="10892" xr:uid="{3D11561F-FE11-47CF-BE97-FD4AB8D750F5}"/>
    <cellStyle name="Comma 26 8 2 3" xfId="10893" xr:uid="{13B47997-D979-42CD-80B0-088206E5D1C1}"/>
    <cellStyle name="Comma 26 8 3" xfId="10894" xr:uid="{D71D46D3-8776-403C-A761-9BBF1670E3BA}"/>
    <cellStyle name="Comma 26 8 3 2" xfId="10895" xr:uid="{2C9E5956-9FEC-4761-A6E0-E8714FC741D8}"/>
    <cellStyle name="Comma 26 8 4" xfId="10896" xr:uid="{DBB14010-2818-446F-8A01-B125BC2E4300}"/>
    <cellStyle name="Comma 26 8 5" xfId="10897" xr:uid="{8D2F9280-66FB-45C3-B69A-68A7F6D2224A}"/>
    <cellStyle name="Comma 26 9" xfId="10898" xr:uid="{B9267A4C-AAD8-4602-8B3B-02872FD64A0C}"/>
    <cellStyle name="Comma 26 9 2" xfId="10899" xr:uid="{558F5DB1-B6BB-4B1A-BBBA-CAB7A322649C}"/>
    <cellStyle name="Comma 26 9 2 2" xfId="10900" xr:uid="{F53413B7-A5AC-4B35-911E-F582CFA73269}"/>
    <cellStyle name="Comma 26 9 2 2 2" xfId="10901" xr:uid="{61496110-F1C7-4FCD-923B-5ADB1AAE54E0}"/>
    <cellStyle name="Comma 26 9 2 3" xfId="10902" xr:uid="{AA652214-73DC-4100-B8A6-A85FD5D1FC74}"/>
    <cellStyle name="Comma 26 9 3" xfId="10903" xr:uid="{8CC8BCC5-C7D0-44D1-BA4F-935E2ECC258F}"/>
    <cellStyle name="Comma 26 9 3 2" xfId="10904" xr:uid="{51B01583-F324-4BD2-A0EB-CB01CCFB4B52}"/>
    <cellStyle name="Comma 26 9 4" xfId="10905" xr:uid="{5E2AC55C-998C-4774-B7E9-B226A82AF82B}"/>
    <cellStyle name="Comma 26 9 5" xfId="10906" xr:uid="{7091EE16-49A1-4837-8D45-6D58BD3DAE1B}"/>
    <cellStyle name="Comma 27" xfId="10907" xr:uid="{6DB1372C-8E4A-43B7-9AE7-49A74B60E040}"/>
    <cellStyle name="Comma 27 10" xfId="10908" xr:uid="{3533AF8B-2430-4F25-B689-8AD5756D789E}"/>
    <cellStyle name="Comma 27 10 2" xfId="10909" xr:uid="{E2E74F50-C4EC-46D8-96F3-638D47B285CB}"/>
    <cellStyle name="Comma 27 10 2 2" xfId="10910" xr:uid="{4015D9B2-7D47-4C2E-8CD5-8F9E955A998B}"/>
    <cellStyle name="Comma 27 10 3" xfId="10911" xr:uid="{A08DD93F-B92F-41A2-86E7-BD3F770D20F8}"/>
    <cellStyle name="Comma 27 10 4" xfId="10912" xr:uid="{0762C9DD-9DB9-4E9B-863D-6E95E56277D4}"/>
    <cellStyle name="Comma 27 11" xfId="10913" xr:uid="{063A796E-AE05-492F-8B41-71AC8D6531AF}"/>
    <cellStyle name="Comma 27 11 2" xfId="10914" xr:uid="{F43C9393-11B7-447C-8B33-C75B51680DD1}"/>
    <cellStyle name="Comma 27 12" xfId="10915" xr:uid="{6EB07B7D-5805-406D-9ED0-E276A2A6055D}"/>
    <cellStyle name="Comma 27 12 2" xfId="10916" xr:uid="{AB10D613-709A-4DC4-8272-2EB3EA24A3E2}"/>
    <cellStyle name="Comma 27 13" xfId="10917" xr:uid="{71948EBC-B909-4884-959B-A8E9B2AE3652}"/>
    <cellStyle name="Comma 27 2" xfId="10918" xr:uid="{612D3702-471F-4E59-86D7-9F1898033658}"/>
    <cellStyle name="Comma 27 2 10" xfId="10919" xr:uid="{4C8A0920-FF33-427D-9391-1CF31FA4FC29}"/>
    <cellStyle name="Comma 27 2 10 2" xfId="10920" xr:uid="{19F43C26-53C2-4F64-BA35-C6C75614D90D}"/>
    <cellStyle name="Comma 27 2 11" xfId="10921" xr:uid="{CB3C1DD0-0435-489D-944F-60ED210299FC}"/>
    <cellStyle name="Comma 27 2 2" xfId="10922" xr:uid="{59D70174-C1DA-4057-B47C-CA07DABA036A}"/>
    <cellStyle name="Comma 27 2 2 10" xfId="10923" xr:uid="{C8F690C6-06DA-490D-B8A8-24FC18A8778A}"/>
    <cellStyle name="Comma 27 2 2 2" xfId="10924" xr:uid="{899A5ACF-02A9-402B-9B66-67467CA5BC7B}"/>
    <cellStyle name="Comma 27 2 2 2 2" xfId="10925" xr:uid="{FC422F8D-F830-4BEA-894C-AE5C1D538553}"/>
    <cellStyle name="Comma 27 2 2 2 2 2" xfId="10926" xr:uid="{AD23867E-9C48-44D1-B3AD-33E2948EEB8B}"/>
    <cellStyle name="Comma 27 2 2 2 2 2 2" xfId="10927" xr:uid="{144D55A4-6CF4-47E2-8EED-D2CD170470F3}"/>
    <cellStyle name="Comma 27 2 2 2 2 2 2 2" xfId="10928" xr:uid="{9A8432B9-5D02-40AD-A225-D24FB9C5DA9F}"/>
    <cellStyle name="Comma 27 2 2 2 2 2 2 2 2" xfId="10929" xr:uid="{33CC04DC-4DEB-4070-A8DF-3ADB7C2C0C42}"/>
    <cellStyle name="Comma 27 2 2 2 2 2 2 3" xfId="10930" xr:uid="{0A3C8F11-BA00-4233-B7F9-56C80BEC7C35}"/>
    <cellStyle name="Comma 27 2 2 2 2 2 3" xfId="10931" xr:uid="{27CC0F01-2093-43A1-8EAD-241D8A8B176E}"/>
    <cellStyle name="Comma 27 2 2 2 2 2 3 2" xfId="10932" xr:uid="{E320E8EE-2FCF-4033-8B31-9F73BE99E188}"/>
    <cellStyle name="Comma 27 2 2 2 2 2 4" xfId="10933" xr:uid="{1A4BA2AF-47C1-4329-851C-65ACEF9F3C0C}"/>
    <cellStyle name="Comma 27 2 2 2 2 2 5" xfId="10934" xr:uid="{B2BC4AC8-99DF-423D-A0FF-7F38BFA62801}"/>
    <cellStyle name="Comma 27 2 2 2 2 3" xfId="10935" xr:uid="{ED92231B-4299-4F31-AF1C-B4EB1DBFAD7E}"/>
    <cellStyle name="Comma 27 2 2 2 2 3 2" xfId="10936" xr:uid="{F13B02DD-9DF9-4BFD-9D9C-F2C4AE1F17FB}"/>
    <cellStyle name="Comma 27 2 2 2 2 3 2 2" xfId="10937" xr:uid="{0D64ECA1-2733-449A-96BA-4009C6D43007}"/>
    <cellStyle name="Comma 27 2 2 2 2 3 3" xfId="10938" xr:uid="{DDEA8B35-34C4-4324-A0C7-BC5DD54CCA88}"/>
    <cellStyle name="Comma 27 2 2 2 2 4" xfId="10939" xr:uid="{820335C7-A42C-4046-843E-912D75D2536A}"/>
    <cellStyle name="Comma 27 2 2 2 2 4 2" xfId="10940" xr:uid="{AF57308C-1595-4A37-9F81-9629065668A2}"/>
    <cellStyle name="Comma 27 2 2 2 2 5" xfId="10941" xr:uid="{7ACDF043-3CA0-45C9-8949-1B92BE9150CC}"/>
    <cellStyle name="Comma 27 2 2 2 2 6" xfId="10942" xr:uid="{7E5CB58C-F884-4511-A539-E4AA318C076C}"/>
    <cellStyle name="Comma 27 2 2 2 3" xfId="10943" xr:uid="{3EFE6C43-8BC6-4151-8FFB-D58E9CACE3FE}"/>
    <cellStyle name="Comma 27 2 2 2 3 2" xfId="10944" xr:uid="{7F9F3E7C-3B01-4F83-B838-53B95EA6C6B6}"/>
    <cellStyle name="Comma 27 2 2 2 3 2 2" xfId="10945" xr:uid="{20A284A3-D1DE-4E17-9C65-261AA50D869D}"/>
    <cellStyle name="Comma 27 2 2 2 3 2 2 2" xfId="10946" xr:uid="{FFA08A86-28F5-443E-BDF2-142258C93958}"/>
    <cellStyle name="Comma 27 2 2 2 3 2 3" xfId="10947" xr:uid="{A305B8EC-A460-41A1-A030-4AC937262EF5}"/>
    <cellStyle name="Comma 27 2 2 2 3 3" xfId="10948" xr:uid="{231143E5-1168-4413-9C67-ED00FF46A9ED}"/>
    <cellStyle name="Comma 27 2 2 2 3 3 2" xfId="10949" xr:uid="{39219A04-3DE7-465A-A42B-6E59F7604C89}"/>
    <cellStyle name="Comma 27 2 2 2 3 4" xfId="10950" xr:uid="{80C04B4F-372D-48B1-8BE1-8DFC8575FE58}"/>
    <cellStyle name="Comma 27 2 2 2 3 5" xfId="10951" xr:uid="{8A859F5C-5F08-4747-ADD0-C44AFD2A48EE}"/>
    <cellStyle name="Comma 27 2 2 2 4" xfId="10952" xr:uid="{0FB83193-4AAF-43D2-A5B0-0FCE7898B4FE}"/>
    <cellStyle name="Comma 27 2 2 2 4 2" xfId="10953" xr:uid="{8986D322-DECB-4F0B-A5A6-60D94204E117}"/>
    <cellStyle name="Comma 27 2 2 2 4 2 2" xfId="10954" xr:uid="{85C9B097-82D9-451E-A5EA-D0D0031144D6}"/>
    <cellStyle name="Comma 27 2 2 2 4 3" xfId="10955" xr:uid="{FBD94035-0E27-440A-A705-B651DEE799A3}"/>
    <cellStyle name="Comma 27 2 2 2 4 4" xfId="10956" xr:uid="{C4C7320C-2CF2-4A08-85AA-6543D3E0CA6B}"/>
    <cellStyle name="Comma 27 2 2 2 5" xfId="10957" xr:uid="{4E94073F-D051-472C-9080-92601DD781D3}"/>
    <cellStyle name="Comma 27 2 2 2 5 2" xfId="10958" xr:uid="{C7F37FD3-113B-43E6-9BE2-81FE63FF275D}"/>
    <cellStyle name="Comma 27 2 2 2 6" xfId="10959" xr:uid="{74328A6F-6711-4F75-9704-AF76EF3972D8}"/>
    <cellStyle name="Comma 27 2 2 2 6 2" xfId="10960" xr:uid="{154FC04F-5B91-46D7-AC66-12887BA88BE0}"/>
    <cellStyle name="Comma 27 2 2 2 7" xfId="10961" xr:uid="{611A8D1B-C56C-4BD6-9834-C8D69E8EAF07}"/>
    <cellStyle name="Comma 27 2 2 3" xfId="10962" xr:uid="{357F4105-686C-403A-B592-EE51E5FC0B9C}"/>
    <cellStyle name="Comma 27 2 2 3 2" xfId="10963" xr:uid="{A75216E5-4B5A-478D-AF9F-A841AB39D8BE}"/>
    <cellStyle name="Comma 27 2 2 3 2 2" xfId="10964" xr:uid="{F451D647-F0D1-4812-99CF-433F20527307}"/>
    <cellStyle name="Comma 27 2 2 3 2 2 2" xfId="10965" xr:uid="{F47EA86B-643F-4DF5-8D9B-602A4594127A}"/>
    <cellStyle name="Comma 27 2 2 3 2 2 2 2" xfId="10966" xr:uid="{8F3A3C06-D990-473A-A5D6-BF1B0E436464}"/>
    <cellStyle name="Comma 27 2 2 3 2 2 2 2 2" xfId="10967" xr:uid="{FEF55110-EC87-4A84-A2B4-33AA2B6F4E72}"/>
    <cellStyle name="Comma 27 2 2 3 2 2 2 3" xfId="10968" xr:uid="{2EFB732B-C40E-41AD-8D55-07161B1ADF50}"/>
    <cellStyle name="Comma 27 2 2 3 2 2 3" xfId="10969" xr:uid="{98228C1B-DEF5-4ACA-84F9-8DFF1C637BC6}"/>
    <cellStyle name="Comma 27 2 2 3 2 2 3 2" xfId="10970" xr:uid="{75A6E5D2-C412-4D00-90FA-BA49AC8CD160}"/>
    <cellStyle name="Comma 27 2 2 3 2 2 4" xfId="10971" xr:uid="{69CA21F2-48F9-4C18-9BA8-99C296F67FB7}"/>
    <cellStyle name="Comma 27 2 2 3 2 2 5" xfId="10972" xr:uid="{E46E15E9-D2AF-4E7B-8775-3255B4A80959}"/>
    <cellStyle name="Comma 27 2 2 3 2 3" xfId="10973" xr:uid="{FACDA071-F717-4EA2-B87E-2901CE97017B}"/>
    <cellStyle name="Comma 27 2 2 3 2 3 2" xfId="10974" xr:uid="{EC71AC53-E741-4AD9-A351-AD7BDA16ECD6}"/>
    <cellStyle name="Comma 27 2 2 3 2 3 2 2" xfId="10975" xr:uid="{56669797-FC49-44B0-810C-83D19A49BE53}"/>
    <cellStyle name="Comma 27 2 2 3 2 3 3" xfId="10976" xr:uid="{33C0D0E4-9AC8-44E7-9222-FC4EEB8F795A}"/>
    <cellStyle name="Comma 27 2 2 3 2 4" xfId="10977" xr:uid="{CCA932AD-E365-4A06-9A0A-A664F6F1D2A9}"/>
    <cellStyle name="Comma 27 2 2 3 2 4 2" xfId="10978" xr:uid="{FB89DDC1-5393-4C62-8871-028D1BC95922}"/>
    <cellStyle name="Comma 27 2 2 3 2 5" xfId="10979" xr:uid="{1D9CBF88-ABE9-491D-82F6-8711B6541ED1}"/>
    <cellStyle name="Comma 27 2 2 3 2 6" xfId="10980" xr:uid="{0AC7E575-719B-482D-8A19-20E51587AA6E}"/>
    <cellStyle name="Comma 27 2 2 3 3" xfId="10981" xr:uid="{5582F429-697B-431A-AAFB-5D824C87DE5A}"/>
    <cellStyle name="Comma 27 2 2 3 3 2" xfId="10982" xr:uid="{2938DD18-549D-4A4A-828D-9467D1D64F4D}"/>
    <cellStyle name="Comma 27 2 2 3 3 2 2" xfId="10983" xr:uid="{84AF644F-F4E0-4DDA-9A4F-FABF28A6AC29}"/>
    <cellStyle name="Comma 27 2 2 3 3 2 2 2" xfId="10984" xr:uid="{0DA92083-0E2C-4A8F-B530-FEC146938D38}"/>
    <cellStyle name="Comma 27 2 2 3 3 2 3" xfId="10985" xr:uid="{14F24747-5034-4625-98CC-E682527B48EF}"/>
    <cellStyle name="Comma 27 2 2 3 3 3" xfId="10986" xr:uid="{C641C18C-DA53-46CF-9479-88182F0C9E36}"/>
    <cellStyle name="Comma 27 2 2 3 3 3 2" xfId="10987" xr:uid="{D6FD7ED5-0145-4B1E-95AB-87D04BC89829}"/>
    <cellStyle name="Comma 27 2 2 3 3 4" xfId="10988" xr:uid="{289AA4C9-3AB8-4206-B626-C865F20283A0}"/>
    <cellStyle name="Comma 27 2 2 3 3 5" xfId="10989" xr:uid="{4578148A-B735-4BE3-B806-63BE18EB9E5E}"/>
    <cellStyle name="Comma 27 2 2 3 4" xfId="10990" xr:uid="{97E011E8-51B6-4D3F-B5E8-CB97C387329D}"/>
    <cellStyle name="Comma 27 2 2 3 4 2" xfId="10991" xr:uid="{1BA143F0-06AD-44C5-A8BE-B71451560477}"/>
    <cellStyle name="Comma 27 2 2 3 4 2 2" xfId="10992" xr:uid="{51764912-42AE-436D-A077-CBB6AEECFD1F}"/>
    <cellStyle name="Comma 27 2 2 3 4 3" xfId="10993" xr:uid="{B0BDDA46-C1BB-48E7-8D91-E34FE00F3ACB}"/>
    <cellStyle name="Comma 27 2 2 3 4 4" xfId="10994" xr:uid="{3A824E79-05F8-4B77-A259-EB553CB1D93C}"/>
    <cellStyle name="Comma 27 2 2 3 5" xfId="10995" xr:uid="{7AAE5AB4-E2A2-41E1-A5E6-F921FEF74F57}"/>
    <cellStyle name="Comma 27 2 2 3 5 2" xfId="10996" xr:uid="{C805668B-5AF8-44CA-BFBC-2A33CCE5AB15}"/>
    <cellStyle name="Comma 27 2 2 3 6" xfId="10997" xr:uid="{07A18033-E459-4E1C-AA1C-8AFB31FDE79A}"/>
    <cellStyle name="Comma 27 2 2 3 6 2" xfId="10998" xr:uid="{CD93B6D3-6D03-422E-9EAC-8B8E3F4576E9}"/>
    <cellStyle name="Comma 27 2 2 3 7" xfId="10999" xr:uid="{A757F2E3-1DC2-44EA-94DC-563C2CA451EA}"/>
    <cellStyle name="Comma 27 2 2 4" xfId="11000" xr:uid="{62C85DD7-F3DA-404A-8F7B-D196ABDA947D}"/>
    <cellStyle name="Comma 27 2 2 4 2" xfId="11001" xr:uid="{9769FE42-F3C2-458C-8AF6-42F9A5428832}"/>
    <cellStyle name="Comma 27 2 2 4 2 2" xfId="11002" xr:uid="{4215B683-F17F-4E79-9C42-70612F5EAFE8}"/>
    <cellStyle name="Comma 27 2 2 4 2 2 2" xfId="11003" xr:uid="{B7BA1E35-931D-4972-9BB1-7CDD3387173A}"/>
    <cellStyle name="Comma 27 2 2 4 2 2 2 2" xfId="11004" xr:uid="{D0528F64-26D5-4BCD-A53F-52FB6FEAA35B}"/>
    <cellStyle name="Comma 27 2 2 4 2 2 3" xfId="11005" xr:uid="{2203D848-859E-4D74-9F52-869D92CB99CC}"/>
    <cellStyle name="Comma 27 2 2 4 2 3" xfId="11006" xr:uid="{1EFEE79B-B7F7-49F5-9A13-5E8B77E4872B}"/>
    <cellStyle name="Comma 27 2 2 4 2 3 2" xfId="11007" xr:uid="{3B183875-EBB6-4BBF-BA0D-633A02E2F681}"/>
    <cellStyle name="Comma 27 2 2 4 2 4" xfId="11008" xr:uid="{033B6A6A-429F-42AF-9741-EDE78A1F8A41}"/>
    <cellStyle name="Comma 27 2 2 4 2 5" xfId="11009" xr:uid="{DC2C3AC9-A476-4D11-BE49-A5709C0BD930}"/>
    <cellStyle name="Comma 27 2 2 4 3" xfId="11010" xr:uid="{EAF637B3-81CD-4250-AC11-AE37DAF0C322}"/>
    <cellStyle name="Comma 27 2 2 4 3 2" xfId="11011" xr:uid="{864AB263-6A90-4A0C-AC00-6E2FBE026C1F}"/>
    <cellStyle name="Comma 27 2 2 4 3 2 2" xfId="11012" xr:uid="{93BAA7CC-B20E-47F2-8CC3-F15BA2EF7FC2}"/>
    <cellStyle name="Comma 27 2 2 4 3 3" xfId="11013" xr:uid="{B9FE375D-4EB7-4F5F-B56A-7F571FEE678E}"/>
    <cellStyle name="Comma 27 2 2 4 4" xfId="11014" xr:uid="{B89D7D3B-DAA8-47CC-87FF-2B26CB856F43}"/>
    <cellStyle name="Comma 27 2 2 4 4 2" xfId="11015" xr:uid="{B52E251F-A4B5-49DE-9635-B215AB634164}"/>
    <cellStyle name="Comma 27 2 2 4 5" xfId="11016" xr:uid="{88D09A81-4BB2-4BC3-BD54-A04545DF19DE}"/>
    <cellStyle name="Comma 27 2 2 4 6" xfId="11017" xr:uid="{FC8B911C-E0E7-4746-B2F3-3DECC4C3AE77}"/>
    <cellStyle name="Comma 27 2 2 5" xfId="11018" xr:uid="{4426630C-ACCF-49EB-8A87-02299DDDB689}"/>
    <cellStyle name="Comma 27 2 2 5 2" xfId="11019" xr:uid="{BB40911B-F422-422E-A9B1-760FE9F424A2}"/>
    <cellStyle name="Comma 27 2 2 5 2 2" xfId="11020" xr:uid="{4BD332C2-49D0-4205-9848-F4F679AF6EEA}"/>
    <cellStyle name="Comma 27 2 2 5 2 2 2" xfId="11021" xr:uid="{B6ACD6CD-900C-4A79-A361-84B93B435A9C}"/>
    <cellStyle name="Comma 27 2 2 5 2 3" xfId="11022" xr:uid="{E8A6A109-FF52-400F-B3DB-2B934914F848}"/>
    <cellStyle name="Comma 27 2 2 5 3" xfId="11023" xr:uid="{BEBEDEC5-6656-4635-BCE2-B9EA858F8B07}"/>
    <cellStyle name="Comma 27 2 2 5 3 2" xfId="11024" xr:uid="{AE25CFD9-19C5-4A03-938D-370EB02A9BF5}"/>
    <cellStyle name="Comma 27 2 2 5 4" xfId="11025" xr:uid="{BA3E9ED2-6080-4A79-8731-A20F8F8CB95D}"/>
    <cellStyle name="Comma 27 2 2 5 5" xfId="11026" xr:uid="{0C42FEB8-E27D-45B8-87F0-924AC9242E54}"/>
    <cellStyle name="Comma 27 2 2 6" xfId="11027" xr:uid="{EADFFEE9-2BB5-4225-9BD6-29DBA656A0E1}"/>
    <cellStyle name="Comma 27 2 2 6 2" xfId="11028" xr:uid="{F572429A-D758-46F3-AA25-9E21BB894AFF}"/>
    <cellStyle name="Comma 27 2 2 6 2 2" xfId="11029" xr:uid="{7CDA75B7-414A-41FC-95EA-CD8BA190EED2}"/>
    <cellStyle name="Comma 27 2 2 6 2 2 2" xfId="11030" xr:uid="{6A49A18A-ADF1-45D7-BA1A-0C2F90E3ECB0}"/>
    <cellStyle name="Comma 27 2 2 6 2 3" xfId="11031" xr:uid="{4FE027BC-6807-405E-9CD0-3640BCEF7EB2}"/>
    <cellStyle name="Comma 27 2 2 6 3" xfId="11032" xr:uid="{2E4BAED6-902D-48F4-9D1A-C4756CB2E549}"/>
    <cellStyle name="Comma 27 2 2 6 3 2" xfId="11033" xr:uid="{1E0C67FD-6524-4831-A4E6-5467DB7531E1}"/>
    <cellStyle name="Comma 27 2 2 6 4" xfId="11034" xr:uid="{D99DF82D-77A5-49A7-AA74-57F591F74D41}"/>
    <cellStyle name="Comma 27 2 2 6 5" xfId="11035" xr:uid="{AE0040B6-8CA4-451E-A518-45D2DA52996F}"/>
    <cellStyle name="Comma 27 2 2 7" xfId="11036" xr:uid="{81391243-4AA6-4033-8D7C-22DEB82584E3}"/>
    <cellStyle name="Comma 27 2 2 7 2" xfId="11037" xr:uid="{6AF9DDD6-9C3A-4868-9FE2-9139CBE55C94}"/>
    <cellStyle name="Comma 27 2 2 7 2 2" xfId="11038" xr:uid="{398E6B71-B1BF-41E1-A5D8-825EB9852EC3}"/>
    <cellStyle name="Comma 27 2 2 7 3" xfId="11039" xr:uid="{F1B69E9E-E2CF-40BF-84B2-C58BEDCB424F}"/>
    <cellStyle name="Comma 27 2 2 7 4" xfId="11040" xr:uid="{A70A7C88-2B53-499E-9F87-45995AD0F0A2}"/>
    <cellStyle name="Comma 27 2 2 8" xfId="11041" xr:uid="{E5C3FF21-D0AE-47E6-AC94-AE0860712057}"/>
    <cellStyle name="Comma 27 2 2 8 2" xfId="11042" xr:uid="{8920D311-8888-4305-A060-B545AFDC1D22}"/>
    <cellStyle name="Comma 27 2 2 9" xfId="11043" xr:uid="{E54255CE-5387-4FB2-8DE0-E8AE21DB06AE}"/>
    <cellStyle name="Comma 27 2 2 9 2" xfId="11044" xr:uid="{0E5D0A96-A71A-4529-932F-D84F3A2FB477}"/>
    <cellStyle name="Comma 27 2 3" xfId="11045" xr:uid="{96E0D46F-2BE3-46AD-AA91-0649179FDC35}"/>
    <cellStyle name="Comma 27 2 3 2" xfId="11046" xr:uid="{46262DA3-D585-43EC-A6E8-F3C2E3DB4D29}"/>
    <cellStyle name="Comma 27 2 3 2 2" xfId="11047" xr:uid="{EA9FCDDA-338B-4721-9BE0-76A4D1709B4A}"/>
    <cellStyle name="Comma 27 2 3 2 2 2" xfId="11048" xr:uid="{7A9E5F50-0FDD-4E7D-9589-DE90ADCD22C5}"/>
    <cellStyle name="Comma 27 2 3 2 2 2 2" xfId="11049" xr:uid="{AFC555FE-52C3-40DC-A0AF-1CCC42E0C453}"/>
    <cellStyle name="Comma 27 2 3 2 2 2 2 2" xfId="11050" xr:uid="{64824E8D-8EBB-4F1D-BC1D-27522460EFBF}"/>
    <cellStyle name="Comma 27 2 3 2 2 2 3" xfId="11051" xr:uid="{18B62EB6-20BE-4A4E-A34C-C530E868941D}"/>
    <cellStyle name="Comma 27 2 3 2 2 3" xfId="11052" xr:uid="{A9A19895-FC75-4B16-ADD3-28170F7CB6A3}"/>
    <cellStyle name="Comma 27 2 3 2 2 3 2" xfId="11053" xr:uid="{055C5E56-B07B-4C1B-9395-C97157620889}"/>
    <cellStyle name="Comma 27 2 3 2 2 4" xfId="11054" xr:uid="{B2B435BD-3CE5-4963-A2BE-50D0EBCB083F}"/>
    <cellStyle name="Comma 27 2 3 2 2 5" xfId="11055" xr:uid="{CF7815ED-6C93-4956-9B1A-E06AEC634884}"/>
    <cellStyle name="Comma 27 2 3 2 3" xfId="11056" xr:uid="{84C71F23-EAF8-4FAF-8340-87B28321841D}"/>
    <cellStyle name="Comma 27 2 3 2 3 2" xfId="11057" xr:uid="{D1C0CF95-B9B8-4F72-B8AF-A2D3F19F7ADB}"/>
    <cellStyle name="Comma 27 2 3 2 3 2 2" xfId="11058" xr:uid="{4BC8D6D1-0DFD-4E65-8CA3-96D4B069F639}"/>
    <cellStyle name="Comma 27 2 3 2 3 3" xfId="11059" xr:uid="{56D55630-BBE4-43E3-ADA2-8AB957C0113B}"/>
    <cellStyle name="Comma 27 2 3 2 4" xfId="11060" xr:uid="{0E37E02D-FAB5-467E-AA8C-3587C389325F}"/>
    <cellStyle name="Comma 27 2 3 2 4 2" xfId="11061" xr:uid="{A5CE9E63-0D56-4BD3-A063-AB6753F04099}"/>
    <cellStyle name="Comma 27 2 3 2 5" xfId="11062" xr:uid="{06887CA3-C642-4953-98BA-AE1F781B1F17}"/>
    <cellStyle name="Comma 27 2 3 2 6" xfId="11063" xr:uid="{518EE1E3-498C-47AF-A280-DBBA39331B72}"/>
    <cellStyle name="Comma 27 2 3 3" xfId="11064" xr:uid="{26949333-5A73-41D8-A784-B90CE65DD196}"/>
    <cellStyle name="Comma 27 2 3 3 2" xfId="11065" xr:uid="{7E2F839F-CF72-40A5-8214-7D76E82C0391}"/>
    <cellStyle name="Comma 27 2 3 3 2 2" xfId="11066" xr:uid="{C8F71A89-A357-4258-8EFE-E5228E63CB20}"/>
    <cellStyle name="Comma 27 2 3 3 2 2 2" xfId="11067" xr:uid="{A06A15FE-D86E-4282-B79B-35CAD9EA6524}"/>
    <cellStyle name="Comma 27 2 3 3 2 3" xfId="11068" xr:uid="{16C2A70B-BA19-4A54-AFBA-19FB33321A0B}"/>
    <cellStyle name="Comma 27 2 3 3 3" xfId="11069" xr:uid="{AB755279-CFFC-452A-B628-14A7A6F73BDC}"/>
    <cellStyle name="Comma 27 2 3 3 3 2" xfId="11070" xr:uid="{FFB2068A-EBDD-45EF-80D9-0E0DB131B3E6}"/>
    <cellStyle name="Comma 27 2 3 3 4" xfId="11071" xr:uid="{AF0AF0DA-ED53-415D-BE16-B50BA54C7463}"/>
    <cellStyle name="Comma 27 2 3 3 5" xfId="11072" xr:uid="{73216D18-FDDA-4DDA-8802-5C89E970FA0E}"/>
    <cellStyle name="Comma 27 2 3 4" xfId="11073" xr:uid="{451A8D27-919E-451A-A468-7BF319237231}"/>
    <cellStyle name="Comma 27 2 3 4 2" xfId="11074" xr:uid="{81219AAF-28C3-4A89-952F-4E803632D6BF}"/>
    <cellStyle name="Comma 27 2 3 4 2 2" xfId="11075" xr:uid="{4B8226E5-FF08-41C4-8D7A-7BD3E156023E}"/>
    <cellStyle name="Comma 27 2 3 4 3" xfId="11076" xr:uid="{49B5C6EA-89DB-4097-9FEA-2110D829F984}"/>
    <cellStyle name="Comma 27 2 3 4 4" xfId="11077" xr:uid="{10895917-737D-47D0-8D51-9D4973097E1C}"/>
    <cellStyle name="Comma 27 2 3 5" xfId="11078" xr:uid="{9BA7669F-C033-4800-A0BA-FB14D9DC4403}"/>
    <cellStyle name="Comma 27 2 3 5 2" xfId="11079" xr:uid="{D155D354-586F-47F7-A031-97E38AD2F9DD}"/>
    <cellStyle name="Comma 27 2 3 6" xfId="11080" xr:uid="{14FCE1EF-7550-4CE5-8CF2-E749F3B39CD0}"/>
    <cellStyle name="Comma 27 2 3 6 2" xfId="11081" xr:uid="{3D927D39-389C-4C9C-8938-DD0722492D8D}"/>
    <cellStyle name="Comma 27 2 3 7" xfId="11082" xr:uid="{AE986B59-E849-4E05-B1EA-482311900425}"/>
    <cellStyle name="Comma 27 2 4" xfId="11083" xr:uid="{7809661B-8201-4334-AEF1-85417A58D2BA}"/>
    <cellStyle name="Comma 27 2 4 2" xfId="11084" xr:uid="{6882DA30-D991-4520-887D-88E3EC7AFE17}"/>
    <cellStyle name="Comma 27 2 4 2 2" xfId="11085" xr:uid="{7791EE45-0C5C-485A-BD4E-78CA9F3E27B0}"/>
    <cellStyle name="Comma 27 2 4 2 2 2" xfId="11086" xr:uid="{44FA36E1-1C40-406B-BC18-035D533F24CE}"/>
    <cellStyle name="Comma 27 2 4 2 2 2 2" xfId="11087" xr:uid="{21EC2995-5F16-40DB-B2E9-4AD11152A977}"/>
    <cellStyle name="Comma 27 2 4 2 2 2 2 2" xfId="11088" xr:uid="{7E8053BA-F359-4260-A715-0BB3677993D4}"/>
    <cellStyle name="Comma 27 2 4 2 2 2 3" xfId="11089" xr:uid="{FCC6AAD9-9780-4291-91A9-6097C0EBAD5C}"/>
    <cellStyle name="Comma 27 2 4 2 2 3" xfId="11090" xr:uid="{ECF49A54-C87A-4375-A695-36945F54167B}"/>
    <cellStyle name="Comma 27 2 4 2 2 3 2" xfId="11091" xr:uid="{AC698F0E-EA3B-49EB-8A49-FB8630311B1A}"/>
    <cellStyle name="Comma 27 2 4 2 2 4" xfId="11092" xr:uid="{8AD9E170-283F-4234-9905-F711846770E8}"/>
    <cellStyle name="Comma 27 2 4 2 2 5" xfId="11093" xr:uid="{154ACF21-D3A7-4DDA-8281-F71CD63DA8D0}"/>
    <cellStyle name="Comma 27 2 4 2 3" xfId="11094" xr:uid="{9571B5E2-1039-4CE4-83AB-9C8283F965A0}"/>
    <cellStyle name="Comma 27 2 4 2 3 2" xfId="11095" xr:uid="{B1825B96-96AA-4F65-A219-998265D5D5DC}"/>
    <cellStyle name="Comma 27 2 4 2 3 2 2" xfId="11096" xr:uid="{045368A6-7A03-4AE2-ACCD-9FC0D3385F06}"/>
    <cellStyle name="Comma 27 2 4 2 3 3" xfId="11097" xr:uid="{A39F3812-6251-41E8-94FF-E4E5F0A6ED25}"/>
    <cellStyle name="Comma 27 2 4 2 4" xfId="11098" xr:uid="{9B2670A5-200D-432D-998E-0E179DBE51B6}"/>
    <cellStyle name="Comma 27 2 4 2 4 2" xfId="11099" xr:uid="{B86AC268-356B-4548-ADDA-61EB6A52AD4D}"/>
    <cellStyle name="Comma 27 2 4 2 5" xfId="11100" xr:uid="{5669CED7-645B-4173-B9FD-92548956BA70}"/>
    <cellStyle name="Comma 27 2 4 2 6" xfId="11101" xr:uid="{357E295B-63C7-4B32-840C-455F60B5835D}"/>
    <cellStyle name="Comma 27 2 4 3" xfId="11102" xr:uid="{10CBF8BB-7B1A-4CD7-93BC-BDEE44E1FB76}"/>
    <cellStyle name="Comma 27 2 4 3 2" xfId="11103" xr:uid="{8F8F66F4-96B3-488A-BFDE-5B23D55A7A7F}"/>
    <cellStyle name="Comma 27 2 4 3 2 2" xfId="11104" xr:uid="{B58209A1-4447-42C4-BA70-B941DB3BB248}"/>
    <cellStyle name="Comma 27 2 4 3 2 2 2" xfId="11105" xr:uid="{9BFBED7D-9F11-4689-A55D-E728E53D7C8B}"/>
    <cellStyle name="Comma 27 2 4 3 2 3" xfId="11106" xr:uid="{511EBB2E-2C16-4D1B-AEFA-99E4F3E6DEDF}"/>
    <cellStyle name="Comma 27 2 4 3 3" xfId="11107" xr:uid="{5A7BB0B5-4F5D-4DD0-BACC-3FE715193C20}"/>
    <cellStyle name="Comma 27 2 4 3 3 2" xfId="11108" xr:uid="{3A476235-535B-468F-A2F7-493EDAEF4191}"/>
    <cellStyle name="Comma 27 2 4 3 4" xfId="11109" xr:uid="{478813E0-B284-4442-B958-A0317806634C}"/>
    <cellStyle name="Comma 27 2 4 3 5" xfId="11110" xr:uid="{58842E9D-DFA1-45A0-B88E-4BEA2996B93E}"/>
    <cellStyle name="Comma 27 2 4 4" xfId="11111" xr:uid="{27611877-AD6A-484F-9824-8CBC15CCB929}"/>
    <cellStyle name="Comma 27 2 4 4 2" xfId="11112" xr:uid="{D68D9CBC-D780-4C47-9C24-D5E7919DDA50}"/>
    <cellStyle name="Comma 27 2 4 4 2 2" xfId="11113" xr:uid="{FF2AC2A4-A068-486E-87AC-6E201972FAAA}"/>
    <cellStyle name="Comma 27 2 4 4 3" xfId="11114" xr:uid="{145065E0-EB57-4445-8A1B-F9DCBB6FF2EB}"/>
    <cellStyle name="Comma 27 2 4 4 4" xfId="11115" xr:uid="{8C7EED7A-EE4C-4B4D-8A91-58866FCF3EC9}"/>
    <cellStyle name="Comma 27 2 4 5" xfId="11116" xr:uid="{BC94D9FC-9172-4599-98E3-25A725777C39}"/>
    <cellStyle name="Comma 27 2 4 5 2" xfId="11117" xr:uid="{3C0CDF08-465A-40A4-8F3E-D375862EF1B2}"/>
    <cellStyle name="Comma 27 2 4 6" xfId="11118" xr:uid="{420D22CA-0126-43F8-A7AB-68367ED3FC4B}"/>
    <cellStyle name="Comma 27 2 4 6 2" xfId="11119" xr:uid="{E03465CB-693D-49A1-BCCE-5E5E6D4CADF6}"/>
    <cellStyle name="Comma 27 2 4 7" xfId="11120" xr:uid="{D2618173-DB51-4552-B99A-DC1E83AE46B7}"/>
    <cellStyle name="Comma 27 2 5" xfId="11121" xr:uid="{48AEA54E-2886-4C44-B614-138B0C38FF33}"/>
    <cellStyle name="Comma 27 2 5 2" xfId="11122" xr:uid="{DD1DF492-5A71-4821-BEF9-90F2E51F4D5F}"/>
    <cellStyle name="Comma 27 2 5 2 2" xfId="11123" xr:uid="{B0F0C97F-FF89-4B95-A0BD-26DEA456CC2B}"/>
    <cellStyle name="Comma 27 2 5 2 2 2" xfId="11124" xr:uid="{55BA9232-517E-4858-8D7F-D071562402F3}"/>
    <cellStyle name="Comma 27 2 5 2 2 2 2" xfId="11125" xr:uid="{EA51702A-5C86-4D2A-B866-B778278C30F4}"/>
    <cellStyle name="Comma 27 2 5 2 2 3" xfId="11126" xr:uid="{D132A5C9-BA8B-451F-8E4F-EDCC89E91025}"/>
    <cellStyle name="Comma 27 2 5 2 3" xfId="11127" xr:uid="{9C1BB78E-7079-4E5B-93B7-9C22E20F34CB}"/>
    <cellStyle name="Comma 27 2 5 2 3 2" xfId="11128" xr:uid="{3C7A30C0-DB1B-4BE4-BE46-F34B9F8DD9B7}"/>
    <cellStyle name="Comma 27 2 5 2 4" xfId="11129" xr:uid="{445F6B10-1217-4AC4-BBC4-6DBF818F28A0}"/>
    <cellStyle name="Comma 27 2 5 2 5" xfId="11130" xr:uid="{22821C41-B046-47BF-BAF6-C3268C2A10C9}"/>
    <cellStyle name="Comma 27 2 5 3" xfId="11131" xr:uid="{FE96EC1D-79E5-4B82-BADA-091AC535125D}"/>
    <cellStyle name="Comma 27 2 5 3 2" xfId="11132" xr:uid="{19CC6215-B97B-4C61-AB0A-1BDDFBE98ADE}"/>
    <cellStyle name="Comma 27 2 5 3 2 2" xfId="11133" xr:uid="{25216B47-F2BB-48B2-84A2-85F010611A86}"/>
    <cellStyle name="Comma 27 2 5 3 3" xfId="11134" xr:uid="{2AFBB674-C53B-4E9D-8D63-A46F189546CE}"/>
    <cellStyle name="Comma 27 2 5 4" xfId="11135" xr:uid="{74D386ED-4057-4EEA-B951-5FE156885B39}"/>
    <cellStyle name="Comma 27 2 5 4 2" xfId="11136" xr:uid="{19183FC0-2F9D-4D38-B385-C68B2FF79354}"/>
    <cellStyle name="Comma 27 2 5 5" xfId="11137" xr:uid="{15E000E7-487F-4FBC-9882-124DAC171BE0}"/>
    <cellStyle name="Comma 27 2 5 6" xfId="11138" xr:uid="{C49EEB19-4C83-44E3-8E12-CB4818EF4E2E}"/>
    <cellStyle name="Comma 27 2 6" xfId="11139" xr:uid="{EC7B9345-696A-42BB-AC74-411C6E7CBE0A}"/>
    <cellStyle name="Comma 27 2 6 2" xfId="11140" xr:uid="{6040F4D1-6D7E-4822-B233-31E1D2619D31}"/>
    <cellStyle name="Comma 27 2 6 2 2" xfId="11141" xr:uid="{AF3C08B3-F569-47E9-AE86-7BFB9B4D7B77}"/>
    <cellStyle name="Comma 27 2 6 2 2 2" xfId="11142" xr:uid="{A5374469-D44A-4032-80CC-8F3EF80A01A1}"/>
    <cellStyle name="Comma 27 2 6 2 3" xfId="11143" xr:uid="{6076FB10-107E-4430-8D6A-71B1C6F3CD6C}"/>
    <cellStyle name="Comma 27 2 6 3" xfId="11144" xr:uid="{2C4BCEB6-FE59-4379-A2A6-272125AA02B2}"/>
    <cellStyle name="Comma 27 2 6 3 2" xfId="11145" xr:uid="{31732D40-8FA9-4FA1-AE0E-92EE23D6677B}"/>
    <cellStyle name="Comma 27 2 6 4" xfId="11146" xr:uid="{2A4707F8-264C-4EBF-8401-8A12F8859DC7}"/>
    <cellStyle name="Comma 27 2 6 5" xfId="11147" xr:uid="{10D9C6F3-54F8-4A8F-92F3-A2A9FA6E1A4D}"/>
    <cellStyle name="Comma 27 2 7" xfId="11148" xr:uid="{7A4B9B9A-FE34-4497-89CE-FA54C08E8862}"/>
    <cellStyle name="Comma 27 2 7 2" xfId="11149" xr:uid="{0E8691CF-F834-4766-A333-37BAAF61CA79}"/>
    <cellStyle name="Comma 27 2 7 2 2" xfId="11150" xr:uid="{C87CCC7D-9DC5-4506-8AC0-23706D475078}"/>
    <cellStyle name="Comma 27 2 7 2 2 2" xfId="11151" xr:uid="{195E15BF-FFC1-46D4-96A8-A451E03E38C0}"/>
    <cellStyle name="Comma 27 2 7 2 3" xfId="11152" xr:uid="{4FFF5561-37FA-457B-9250-7E8DF89AED1D}"/>
    <cellStyle name="Comma 27 2 7 3" xfId="11153" xr:uid="{85F5FE3E-A62F-44E3-86ED-35F703DCECE8}"/>
    <cellStyle name="Comma 27 2 7 3 2" xfId="11154" xr:uid="{F099700A-48A8-49AF-8596-2792173D127B}"/>
    <cellStyle name="Comma 27 2 7 4" xfId="11155" xr:uid="{FDBF9E20-6A59-40FE-B1EC-57DAFDDDC0FE}"/>
    <cellStyle name="Comma 27 2 7 5" xfId="11156" xr:uid="{94DDA8DA-2393-43A3-92BB-6BC304FD2DDD}"/>
    <cellStyle name="Comma 27 2 8" xfId="11157" xr:uid="{4ECF203A-630F-4B89-A021-6C014201B3F8}"/>
    <cellStyle name="Comma 27 2 8 2" xfId="11158" xr:uid="{EB651621-FA57-45C7-9039-2173D97080DB}"/>
    <cellStyle name="Comma 27 2 8 2 2" xfId="11159" xr:uid="{6B78763C-2677-4979-BB86-F2AD7711C08D}"/>
    <cellStyle name="Comma 27 2 8 3" xfId="11160" xr:uid="{FB8A3BF8-66CD-4E2E-8AF8-391B0C526A8F}"/>
    <cellStyle name="Comma 27 2 8 4" xfId="11161" xr:uid="{11541851-187C-4311-83D2-91C20461D24C}"/>
    <cellStyle name="Comma 27 2 9" xfId="11162" xr:uid="{2ECA0EB7-16CF-4722-A911-BEBF53476F20}"/>
    <cellStyle name="Comma 27 2 9 2" xfId="11163" xr:uid="{4FE4B4AD-6D93-44A9-8C7C-6454A8F24846}"/>
    <cellStyle name="Comma 27 3" xfId="11164" xr:uid="{FB6DDC0B-A195-48CB-86D7-A814C4B4F3BE}"/>
    <cellStyle name="Comma 27 3 10" xfId="11165" xr:uid="{DA3C1CD3-7FDD-4338-B3D9-C49BE8C21CBD}"/>
    <cellStyle name="Comma 27 3 2" xfId="11166" xr:uid="{062501A7-51F9-41D2-9371-9818952DC022}"/>
    <cellStyle name="Comma 27 3 2 2" xfId="11167" xr:uid="{4FA99B20-29DC-46B8-A3F8-E161390B3462}"/>
    <cellStyle name="Comma 27 3 2 2 2" xfId="11168" xr:uid="{7F38570A-4BDA-4F38-B6BB-3182A8C4A918}"/>
    <cellStyle name="Comma 27 3 2 2 2 2" xfId="11169" xr:uid="{BE6CD0FD-1DCC-417B-A4C6-A685CF22A11D}"/>
    <cellStyle name="Comma 27 3 2 2 2 2 2" xfId="11170" xr:uid="{F03CFF26-6A22-4767-8E0A-D4F6987DDCB7}"/>
    <cellStyle name="Comma 27 3 2 2 2 2 2 2" xfId="11171" xr:uid="{D62EA2B8-609B-4C89-839D-66C44CF16AAC}"/>
    <cellStyle name="Comma 27 3 2 2 2 2 3" xfId="11172" xr:uid="{572D7951-F9B1-4061-AD4F-39A8251D1A74}"/>
    <cellStyle name="Comma 27 3 2 2 2 3" xfId="11173" xr:uid="{132FB750-3EB1-40AB-A703-BB146573ECEC}"/>
    <cellStyle name="Comma 27 3 2 2 2 3 2" xfId="11174" xr:uid="{F22C726E-B2D5-492F-AFB5-5F467EF9FA15}"/>
    <cellStyle name="Comma 27 3 2 2 2 4" xfId="11175" xr:uid="{F26707DA-BF0E-469B-8B66-916E8FFD0F64}"/>
    <cellStyle name="Comma 27 3 2 2 2 5" xfId="11176" xr:uid="{5A976DFB-69A9-4D79-A59B-D282EBA79469}"/>
    <cellStyle name="Comma 27 3 2 2 3" xfId="11177" xr:uid="{DEA8FA12-B8C9-491D-B057-4714DDAAE573}"/>
    <cellStyle name="Comma 27 3 2 2 3 2" xfId="11178" xr:uid="{CE7E15F8-0491-4E34-9617-3D1CF949689E}"/>
    <cellStyle name="Comma 27 3 2 2 3 2 2" xfId="11179" xr:uid="{F36A3841-98A4-4999-B104-815E2746C0D6}"/>
    <cellStyle name="Comma 27 3 2 2 3 3" xfId="11180" xr:uid="{8CC35726-B6CC-4FC0-8A0F-1D05AD571401}"/>
    <cellStyle name="Comma 27 3 2 2 4" xfId="11181" xr:uid="{1915847E-F42A-4D7C-AF10-1D846C801A39}"/>
    <cellStyle name="Comma 27 3 2 2 4 2" xfId="11182" xr:uid="{B24B7289-ABA8-435A-85F9-80D5FACCCED3}"/>
    <cellStyle name="Comma 27 3 2 2 5" xfId="11183" xr:uid="{30BAB1B8-C936-47F2-A6C8-E4B50145DA54}"/>
    <cellStyle name="Comma 27 3 2 2 6" xfId="11184" xr:uid="{DA70EF26-DDC2-4C6F-B3AE-CAA89BF44F93}"/>
    <cellStyle name="Comma 27 3 2 3" xfId="11185" xr:uid="{4055F82E-3A25-4767-B1B9-946103481FCF}"/>
    <cellStyle name="Comma 27 3 2 3 2" xfId="11186" xr:uid="{A78E3100-FBA9-4D36-B445-CB66FFEFA4EE}"/>
    <cellStyle name="Comma 27 3 2 3 2 2" xfId="11187" xr:uid="{02CBF52B-C275-4C99-A122-998091FB98E7}"/>
    <cellStyle name="Comma 27 3 2 3 2 2 2" xfId="11188" xr:uid="{E76685C8-4990-43CD-AD59-B0D56CF6B074}"/>
    <cellStyle name="Comma 27 3 2 3 2 3" xfId="11189" xr:uid="{5C975FE3-7EDB-4512-81B4-90668BB433CF}"/>
    <cellStyle name="Comma 27 3 2 3 3" xfId="11190" xr:uid="{8C973C80-391D-4365-9FA1-74A2D2A276CE}"/>
    <cellStyle name="Comma 27 3 2 3 3 2" xfId="11191" xr:uid="{40C7F947-D8D2-4FAC-B24C-C7C55E7A60E6}"/>
    <cellStyle name="Comma 27 3 2 3 4" xfId="11192" xr:uid="{5E889F85-193B-4899-BAE3-04BC06CBD2D5}"/>
    <cellStyle name="Comma 27 3 2 3 5" xfId="11193" xr:uid="{1C16C69E-17A2-4015-9FB6-A3B29B636626}"/>
    <cellStyle name="Comma 27 3 2 4" xfId="11194" xr:uid="{8E1A275D-9187-4C5B-B008-E22DADA1B96E}"/>
    <cellStyle name="Comma 27 3 2 4 2" xfId="11195" xr:uid="{1C049635-A85D-485C-9618-E6B1AAEA15DC}"/>
    <cellStyle name="Comma 27 3 2 4 2 2" xfId="11196" xr:uid="{80A64C2F-0755-4C84-A853-EB5196F388D8}"/>
    <cellStyle name="Comma 27 3 2 4 3" xfId="11197" xr:uid="{382F0D68-CC04-4CDB-9305-A03640BA05EE}"/>
    <cellStyle name="Comma 27 3 2 4 4" xfId="11198" xr:uid="{EE13838E-4137-48F9-8296-162A2604B337}"/>
    <cellStyle name="Comma 27 3 2 5" xfId="11199" xr:uid="{6484A15B-17AF-4318-BAED-97CB5960FDFD}"/>
    <cellStyle name="Comma 27 3 2 5 2" xfId="11200" xr:uid="{7388E911-7112-47C3-A787-34B6EDC37DE3}"/>
    <cellStyle name="Comma 27 3 2 6" xfId="11201" xr:uid="{CD2C783A-9991-4A56-94B5-007269C5536E}"/>
    <cellStyle name="Comma 27 3 2 6 2" xfId="11202" xr:uid="{CB2BCB4B-F8E5-42FE-91BB-36C4D810094D}"/>
    <cellStyle name="Comma 27 3 2 7" xfId="11203" xr:uid="{9FA87A88-0810-48EF-BA74-A09BB483BF28}"/>
    <cellStyle name="Comma 27 3 3" xfId="11204" xr:uid="{42692FFA-78E1-43D2-921A-7AE9B6282167}"/>
    <cellStyle name="Comma 27 3 3 2" xfId="11205" xr:uid="{6D19FA4D-6BBC-4C44-B9D5-8B0F5CAE922A}"/>
    <cellStyle name="Comma 27 3 3 2 2" xfId="11206" xr:uid="{EE275255-CEBF-40C4-9384-F13B5895ACA8}"/>
    <cellStyle name="Comma 27 3 3 2 2 2" xfId="11207" xr:uid="{C4FEF596-611C-4DBB-B48C-14ABF4C80379}"/>
    <cellStyle name="Comma 27 3 3 2 2 2 2" xfId="11208" xr:uid="{5DCAA65B-A854-432B-866F-6FAF4BAD8BA6}"/>
    <cellStyle name="Comma 27 3 3 2 2 2 2 2" xfId="11209" xr:uid="{645ABC99-42D0-446D-8373-EE83F1CBBD6F}"/>
    <cellStyle name="Comma 27 3 3 2 2 2 3" xfId="11210" xr:uid="{18EA9D93-E06D-4341-B3CD-1E6A877AFDC0}"/>
    <cellStyle name="Comma 27 3 3 2 2 3" xfId="11211" xr:uid="{D4E366F6-F5EF-430C-B06E-1031BC6B87DA}"/>
    <cellStyle name="Comma 27 3 3 2 2 3 2" xfId="11212" xr:uid="{CC221894-4E5C-41C6-84C5-0CD8C51C83F8}"/>
    <cellStyle name="Comma 27 3 3 2 2 4" xfId="11213" xr:uid="{AFB1A3D1-C9F2-401C-83CE-64304F11A673}"/>
    <cellStyle name="Comma 27 3 3 2 2 5" xfId="11214" xr:uid="{C6BA47B6-86F4-410E-BD0C-2A6989935B70}"/>
    <cellStyle name="Comma 27 3 3 2 3" xfId="11215" xr:uid="{D064F990-0FE3-43F5-9FE1-2A5D96C5F14E}"/>
    <cellStyle name="Comma 27 3 3 2 3 2" xfId="11216" xr:uid="{27801D1F-BD5C-42B9-BB50-3C3CF74D3B54}"/>
    <cellStyle name="Comma 27 3 3 2 3 2 2" xfId="11217" xr:uid="{E2980A8F-760D-407F-8656-A5FDA84D5958}"/>
    <cellStyle name="Comma 27 3 3 2 3 3" xfId="11218" xr:uid="{854625F1-6696-46EE-8C73-D5020AFFB419}"/>
    <cellStyle name="Comma 27 3 3 2 4" xfId="11219" xr:uid="{F47C5F14-FB1C-4865-9FD0-4A1DFE52D972}"/>
    <cellStyle name="Comma 27 3 3 2 4 2" xfId="11220" xr:uid="{47AE051A-DC2C-44D9-A7DA-00C0617AE39E}"/>
    <cellStyle name="Comma 27 3 3 2 5" xfId="11221" xr:uid="{D3DED9F7-6ECE-471E-8D92-832F20A1E620}"/>
    <cellStyle name="Comma 27 3 3 2 6" xfId="11222" xr:uid="{81AE7F3E-F185-4B95-9BAE-74B489B211D3}"/>
    <cellStyle name="Comma 27 3 3 3" xfId="11223" xr:uid="{4EA2555F-B8D4-48AB-845B-790AD6735A1E}"/>
    <cellStyle name="Comma 27 3 3 3 2" xfId="11224" xr:uid="{CB6E502A-767D-4987-983E-A08EDD424E6B}"/>
    <cellStyle name="Comma 27 3 3 3 2 2" xfId="11225" xr:uid="{8F02D056-8115-4272-AC35-F47596042E88}"/>
    <cellStyle name="Comma 27 3 3 3 2 2 2" xfId="11226" xr:uid="{2E1F16D3-ED58-4D14-8AAE-1FAAF2829244}"/>
    <cellStyle name="Comma 27 3 3 3 2 3" xfId="11227" xr:uid="{27EC0748-447F-4823-9252-1BA3FDC3A550}"/>
    <cellStyle name="Comma 27 3 3 3 3" xfId="11228" xr:uid="{E796BBFC-ED5D-4B17-97F2-9804F38FC3F1}"/>
    <cellStyle name="Comma 27 3 3 3 3 2" xfId="11229" xr:uid="{80FC5E24-0917-49A9-B7E7-7F98F59139B6}"/>
    <cellStyle name="Comma 27 3 3 3 4" xfId="11230" xr:uid="{CB40DF6E-1978-42ED-A96D-557173E5818A}"/>
    <cellStyle name="Comma 27 3 3 3 5" xfId="11231" xr:uid="{1A62BF29-96A2-4B18-9BAB-631E520AD8F4}"/>
    <cellStyle name="Comma 27 3 3 4" xfId="11232" xr:uid="{90E46A46-2C1B-474D-A6A1-173990CD7121}"/>
    <cellStyle name="Comma 27 3 3 4 2" xfId="11233" xr:uid="{6CFF6244-205A-43AF-8C51-ADDBEB3EBAD1}"/>
    <cellStyle name="Comma 27 3 3 4 2 2" xfId="11234" xr:uid="{B98B49AC-0850-41E6-BD8F-6CC55608095B}"/>
    <cellStyle name="Comma 27 3 3 4 3" xfId="11235" xr:uid="{497AD9DC-76D7-4AD5-A18D-AA0D54A67DC9}"/>
    <cellStyle name="Comma 27 3 3 4 4" xfId="11236" xr:uid="{3A8C5595-87D6-467E-8E60-177DFF31ABC3}"/>
    <cellStyle name="Comma 27 3 3 5" xfId="11237" xr:uid="{9602DCD3-E886-4965-A41D-C15FEF14BCB9}"/>
    <cellStyle name="Comma 27 3 3 5 2" xfId="11238" xr:uid="{8CA9110C-E57E-4A95-BE85-44CB2A5803D2}"/>
    <cellStyle name="Comma 27 3 3 6" xfId="11239" xr:uid="{6B29DD4C-3F37-44CE-9105-66C1F7A4CA72}"/>
    <cellStyle name="Comma 27 3 3 6 2" xfId="11240" xr:uid="{153D5D20-DD52-400A-A214-EF67F0C1C018}"/>
    <cellStyle name="Comma 27 3 3 7" xfId="11241" xr:uid="{4099F604-113C-4F1F-985F-8FAF40764CA6}"/>
    <cellStyle name="Comma 27 3 4" xfId="11242" xr:uid="{45F02C7D-A79F-4E67-977C-61D263183EC4}"/>
    <cellStyle name="Comma 27 3 4 2" xfId="11243" xr:uid="{C0374E98-0481-40A2-BA68-633B49C208BF}"/>
    <cellStyle name="Comma 27 3 4 2 2" xfId="11244" xr:uid="{391B1FF7-FD4B-421B-9717-CCE36C488135}"/>
    <cellStyle name="Comma 27 3 4 2 2 2" xfId="11245" xr:uid="{100802F4-C3DC-4508-8DD7-331FD2FCADBA}"/>
    <cellStyle name="Comma 27 3 4 2 2 2 2" xfId="11246" xr:uid="{6BE5672F-89B9-4198-BB46-B8DD411EC84B}"/>
    <cellStyle name="Comma 27 3 4 2 2 3" xfId="11247" xr:uid="{077AD827-96B2-48E2-9650-DE31BC33D5B9}"/>
    <cellStyle name="Comma 27 3 4 2 3" xfId="11248" xr:uid="{669ECA80-7106-4663-BAEB-C86417B5FE30}"/>
    <cellStyle name="Comma 27 3 4 2 3 2" xfId="11249" xr:uid="{FF6FF92F-309D-43DD-A439-4CFBAE9C9C15}"/>
    <cellStyle name="Comma 27 3 4 2 4" xfId="11250" xr:uid="{0C37F6BE-6DBC-4EF6-A276-D2B5456A04AC}"/>
    <cellStyle name="Comma 27 3 4 2 5" xfId="11251" xr:uid="{10AA6C9F-61E8-4156-9433-B848ED19C60C}"/>
    <cellStyle name="Comma 27 3 4 3" xfId="11252" xr:uid="{9C060B6F-3504-4586-8171-A758350F9D94}"/>
    <cellStyle name="Comma 27 3 4 3 2" xfId="11253" xr:uid="{4B139EE7-FFAF-4D82-9278-04FDA110FB15}"/>
    <cellStyle name="Comma 27 3 4 3 2 2" xfId="11254" xr:uid="{EECEB694-DB7C-4514-B35D-65BD141C210C}"/>
    <cellStyle name="Comma 27 3 4 3 3" xfId="11255" xr:uid="{64001474-BB63-4BE9-9445-7305729B8033}"/>
    <cellStyle name="Comma 27 3 4 4" xfId="11256" xr:uid="{14677176-975A-4EE8-997D-1D1CC9AF14C0}"/>
    <cellStyle name="Comma 27 3 4 4 2" xfId="11257" xr:uid="{FDD8F5C0-9EA5-4C11-A768-DBE76A3E4640}"/>
    <cellStyle name="Comma 27 3 4 5" xfId="11258" xr:uid="{5B3BB525-BAFF-4C1A-81F7-DC610456876A}"/>
    <cellStyle name="Comma 27 3 4 6" xfId="11259" xr:uid="{AC03E6A7-876C-460D-B6C3-83C5AFCE42E0}"/>
    <cellStyle name="Comma 27 3 5" xfId="11260" xr:uid="{80C0DD29-4D8B-4F16-AD3B-30714AD9B9D1}"/>
    <cellStyle name="Comma 27 3 5 2" xfId="11261" xr:uid="{38C58716-BC6D-4C6E-91A9-D18B5F372CCA}"/>
    <cellStyle name="Comma 27 3 5 2 2" xfId="11262" xr:uid="{B2FD65BF-4498-4653-83A1-60C16A4D1C1F}"/>
    <cellStyle name="Comma 27 3 5 2 2 2" xfId="11263" xr:uid="{643F9018-1D48-4610-A272-BFDBABB6A36E}"/>
    <cellStyle name="Comma 27 3 5 2 3" xfId="11264" xr:uid="{E8FE5B18-0932-4A72-B5FD-4002EFE9E3DF}"/>
    <cellStyle name="Comma 27 3 5 3" xfId="11265" xr:uid="{F8467704-DC54-4FBF-9739-F245E76C5DF9}"/>
    <cellStyle name="Comma 27 3 5 3 2" xfId="11266" xr:uid="{3380D9DF-15D2-4F60-B41E-EC25CD909EC6}"/>
    <cellStyle name="Comma 27 3 5 4" xfId="11267" xr:uid="{3581B13B-58E0-441A-A98E-B9C0C122E2A8}"/>
    <cellStyle name="Comma 27 3 5 5" xfId="11268" xr:uid="{7E791800-9215-4F9B-A7C4-7DF1A01D82AB}"/>
    <cellStyle name="Comma 27 3 6" xfId="11269" xr:uid="{7B4697FF-8D05-45B4-99B9-F1501DE4D0B4}"/>
    <cellStyle name="Comma 27 3 6 2" xfId="11270" xr:uid="{0A8649FA-9C01-46E0-8962-2C5CDD45F492}"/>
    <cellStyle name="Comma 27 3 6 2 2" xfId="11271" xr:uid="{44B76890-8BE6-4D12-AA4D-685550455893}"/>
    <cellStyle name="Comma 27 3 6 2 2 2" xfId="11272" xr:uid="{24F80EF5-8BF6-4EE9-AA7C-94418CE0A493}"/>
    <cellStyle name="Comma 27 3 6 2 3" xfId="11273" xr:uid="{EBE22D38-8BD3-4E99-BB9A-E9278446D201}"/>
    <cellStyle name="Comma 27 3 6 3" xfId="11274" xr:uid="{F9C564BE-EEA7-4874-A74A-573AAA2CCBC6}"/>
    <cellStyle name="Comma 27 3 6 3 2" xfId="11275" xr:uid="{5B1331C7-6E60-4AA0-966F-D488E5427670}"/>
    <cellStyle name="Comma 27 3 6 4" xfId="11276" xr:uid="{7AE3294E-C6DC-4353-A533-A046D8AE55DF}"/>
    <cellStyle name="Comma 27 3 6 5" xfId="11277" xr:uid="{9E5EF566-97CF-4E03-B046-4E0CC9B6CB52}"/>
    <cellStyle name="Comma 27 3 7" xfId="11278" xr:uid="{EFE0E1CC-15A3-478A-8B37-5EEDCF14706E}"/>
    <cellStyle name="Comma 27 3 7 2" xfId="11279" xr:uid="{12F3BB83-4F1D-461C-9512-74FF3BC87BAD}"/>
    <cellStyle name="Comma 27 3 7 2 2" xfId="11280" xr:uid="{460E7D00-1785-4667-B3FF-FD8B6C11682F}"/>
    <cellStyle name="Comma 27 3 7 3" xfId="11281" xr:uid="{F1103ED7-607B-489B-B4A5-FDA1768660EE}"/>
    <cellStyle name="Comma 27 3 7 4" xfId="11282" xr:uid="{C55761C3-ECBB-4A75-B289-84D3A78A98E0}"/>
    <cellStyle name="Comma 27 3 8" xfId="11283" xr:uid="{A5ED0011-AC5F-41EA-B35C-4B4217E550FF}"/>
    <cellStyle name="Comma 27 3 8 2" xfId="11284" xr:uid="{EE04CE94-6B4F-43E7-8AE6-A96278BC31CA}"/>
    <cellStyle name="Comma 27 3 9" xfId="11285" xr:uid="{3AD1E2D6-C87F-4E7E-8BD3-3DCD84096834}"/>
    <cellStyle name="Comma 27 3 9 2" xfId="11286" xr:uid="{626A117A-5086-4EA2-8120-22C8D3FFDDA8}"/>
    <cellStyle name="Comma 27 4" xfId="11287" xr:uid="{E8E507B7-DBD0-4079-A18E-DA7B99E1A573}"/>
    <cellStyle name="Comma 27 4 2" xfId="11288" xr:uid="{21E92371-0B62-478A-8F8A-7EB29F6018DD}"/>
    <cellStyle name="Comma 27 4 2 2" xfId="11289" xr:uid="{4416A949-092C-4F21-AF27-3D0C961C0654}"/>
    <cellStyle name="Comma 27 4 2 2 2" xfId="11290" xr:uid="{0C2BBE3A-4FFB-4B96-8FCD-B122E1A11605}"/>
    <cellStyle name="Comma 27 4 2 2 2 2" xfId="11291" xr:uid="{705FCFEF-4A93-45B4-B21B-DB241C0B2750}"/>
    <cellStyle name="Comma 27 4 2 2 2 2 2" xfId="11292" xr:uid="{C025A564-8FA7-4A01-8DE4-F5565D997FF6}"/>
    <cellStyle name="Comma 27 4 2 2 2 3" xfId="11293" xr:uid="{2672D984-4769-4E17-8F7C-8E8C8B4156B8}"/>
    <cellStyle name="Comma 27 4 2 2 3" xfId="11294" xr:uid="{9895320B-7A11-4CCC-8459-60C20B2D83A5}"/>
    <cellStyle name="Comma 27 4 2 2 3 2" xfId="11295" xr:uid="{519CA846-A67F-4C61-AE18-ECEA09E77193}"/>
    <cellStyle name="Comma 27 4 2 2 4" xfId="11296" xr:uid="{5586375C-2A6E-45DA-A978-030B5AB14349}"/>
    <cellStyle name="Comma 27 4 2 2 5" xfId="11297" xr:uid="{EAFA32E7-52F8-4271-A3E5-160EC13B4A1F}"/>
    <cellStyle name="Comma 27 4 2 3" xfId="11298" xr:uid="{D306FE94-07EA-4DE9-8034-D4AE366EEEF5}"/>
    <cellStyle name="Comma 27 4 2 3 2" xfId="11299" xr:uid="{AF9617E2-6E32-436B-B49E-D0504595F104}"/>
    <cellStyle name="Comma 27 4 2 3 2 2" xfId="11300" xr:uid="{A8244473-CBF6-409A-8A6D-715084DA26CB}"/>
    <cellStyle name="Comma 27 4 2 3 3" xfId="11301" xr:uid="{85B669FB-D569-47ED-AF34-65A80C5D6034}"/>
    <cellStyle name="Comma 27 4 2 4" xfId="11302" xr:uid="{1A7C3357-4F26-4408-9D59-1C2EF2599DAA}"/>
    <cellStyle name="Comma 27 4 2 4 2" xfId="11303" xr:uid="{0900BCE5-18B7-4D22-8B8B-B5DD97AC4C0D}"/>
    <cellStyle name="Comma 27 4 2 5" xfId="11304" xr:uid="{610F17FD-B454-4A28-AFD6-268C4D7FA279}"/>
    <cellStyle name="Comma 27 4 2 6" xfId="11305" xr:uid="{521002F5-3C8B-453C-95D1-06A59DCE04D2}"/>
    <cellStyle name="Comma 27 4 3" xfId="11306" xr:uid="{F16498AF-AC2E-48A4-90D4-566E39ED3767}"/>
    <cellStyle name="Comma 27 4 3 2" xfId="11307" xr:uid="{2ABA15C3-AF01-4907-92ED-BED2E4739E10}"/>
    <cellStyle name="Comma 27 4 3 2 2" xfId="11308" xr:uid="{88C1CEE3-7850-4EAC-8975-0E0DBA9C98C2}"/>
    <cellStyle name="Comma 27 4 3 2 2 2" xfId="11309" xr:uid="{A996459E-3BFA-440F-ACAA-309907D9F80D}"/>
    <cellStyle name="Comma 27 4 3 2 3" xfId="11310" xr:uid="{231BE325-E001-4D95-9686-BD09AFD85134}"/>
    <cellStyle name="Comma 27 4 3 3" xfId="11311" xr:uid="{BAEEE6CC-81AA-40E6-9FF2-BDF5D175884F}"/>
    <cellStyle name="Comma 27 4 3 3 2" xfId="11312" xr:uid="{E0C7C981-CC0B-4FB0-9280-A98B1E726CC4}"/>
    <cellStyle name="Comma 27 4 3 4" xfId="11313" xr:uid="{60AF9500-3265-452B-B78C-50BE94B9B84B}"/>
    <cellStyle name="Comma 27 4 3 5" xfId="11314" xr:uid="{BE2B84B1-E32D-4426-8CB6-DBFBDF671F6C}"/>
    <cellStyle name="Comma 27 4 4" xfId="11315" xr:uid="{62E67801-D0B3-410F-8BCF-DFB5A03D135F}"/>
    <cellStyle name="Comma 27 4 4 2" xfId="11316" xr:uid="{DAFFD9A7-4D0E-4B36-B4E2-6001F24BF9A7}"/>
    <cellStyle name="Comma 27 4 4 2 2" xfId="11317" xr:uid="{792D0EC7-1A1B-4F08-A509-21C020281CD6}"/>
    <cellStyle name="Comma 27 4 4 2 2 2" xfId="11318" xr:uid="{18159B70-F448-49AC-9437-AA61475FAA69}"/>
    <cellStyle name="Comma 27 4 4 2 3" xfId="11319" xr:uid="{E2B0A0D5-FFFA-4E03-8061-A5B094C8AC06}"/>
    <cellStyle name="Comma 27 4 4 3" xfId="11320" xr:uid="{454002BD-9341-4CAA-8E84-AD79109A5BB9}"/>
    <cellStyle name="Comma 27 4 4 3 2" xfId="11321" xr:uid="{5EB0A748-DA6A-4E44-9F4B-877D19020AC3}"/>
    <cellStyle name="Comma 27 4 4 4" xfId="11322" xr:uid="{07653750-222A-4738-A35E-9E261D713FAF}"/>
    <cellStyle name="Comma 27 4 4 5" xfId="11323" xr:uid="{76222696-B578-496A-AAFB-D5D5BD0ED426}"/>
    <cellStyle name="Comma 27 4 5" xfId="11324" xr:uid="{4AF2EA79-5828-4852-B1FF-7F3B68B91EE7}"/>
    <cellStyle name="Comma 27 4 5 2" xfId="11325" xr:uid="{3A69ABEF-48C3-4607-BECF-8487C999D8F0}"/>
    <cellStyle name="Comma 27 4 5 2 2" xfId="11326" xr:uid="{898B93C5-74CA-4CF9-85A1-A4A49C474384}"/>
    <cellStyle name="Comma 27 4 5 3" xfId="11327" xr:uid="{F108B6F5-3307-4D78-AE3B-734EDFB5553D}"/>
    <cellStyle name="Comma 27 4 5 4" xfId="11328" xr:uid="{C2322C27-C69A-49F8-8799-29BFA2C27885}"/>
    <cellStyle name="Comma 27 4 6" xfId="11329" xr:uid="{94BAE6DD-4CD7-4A6B-925B-F47FC7CF8608}"/>
    <cellStyle name="Comma 27 4 6 2" xfId="11330" xr:uid="{ABE9765A-D2B5-48F3-A1A6-A8E99F7B785C}"/>
    <cellStyle name="Comma 27 4 7" xfId="11331" xr:uid="{52248944-4281-45DE-9F12-A92157ACBAEF}"/>
    <cellStyle name="Comma 27 4 7 2" xfId="11332" xr:uid="{B592CBC0-54D6-4505-8445-0AF87364C620}"/>
    <cellStyle name="Comma 27 4 8" xfId="11333" xr:uid="{B21C892F-6A8D-4539-8F91-CEC20E599832}"/>
    <cellStyle name="Comma 27 5" xfId="11334" xr:uid="{8975331C-C69D-4526-808D-1F41C1FC53E4}"/>
    <cellStyle name="Comma 27 5 2" xfId="11335" xr:uid="{AED2DFCC-C3E4-4281-A0C7-C3610A3D0B5E}"/>
    <cellStyle name="Comma 27 5 2 2" xfId="11336" xr:uid="{4477F5F8-55EA-4114-AAD8-3DA6D26E12E3}"/>
    <cellStyle name="Comma 27 5 2 2 2" xfId="11337" xr:uid="{4A766230-0E87-43D5-B468-7FF3EBF94B93}"/>
    <cellStyle name="Comma 27 5 2 2 2 2" xfId="11338" xr:uid="{E06A5B87-C607-4DD4-B9A0-3C27C57498E9}"/>
    <cellStyle name="Comma 27 5 2 2 2 2 2" xfId="11339" xr:uid="{552C57EE-860A-43CB-93F1-F3CB2872B09C}"/>
    <cellStyle name="Comma 27 5 2 2 2 3" xfId="11340" xr:uid="{F2CED576-4BE4-4AC7-913E-60536859CBF6}"/>
    <cellStyle name="Comma 27 5 2 2 3" xfId="11341" xr:uid="{6ED71A10-2E75-4BF0-91B5-8BE84E88F512}"/>
    <cellStyle name="Comma 27 5 2 2 3 2" xfId="11342" xr:uid="{5C93C0CC-9D8F-453D-AD55-9D389D048951}"/>
    <cellStyle name="Comma 27 5 2 2 4" xfId="11343" xr:uid="{D2F6F290-0FC9-4C6D-911F-024AF8894E35}"/>
    <cellStyle name="Comma 27 5 2 2 5" xfId="11344" xr:uid="{FBECE5F2-F4BB-46D2-9DD7-C7CE92701BFC}"/>
    <cellStyle name="Comma 27 5 2 3" xfId="11345" xr:uid="{F242B754-6A99-4870-868E-1D8ED41D4EEC}"/>
    <cellStyle name="Comma 27 5 2 3 2" xfId="11346" xr:uid="{51E91DEF-A27B-423E-A714-40C0AAFBE385}"/>
    <cellStyle name="Comma 27 5 2 3 2 2" xfId="11347" xr:uid="{F6874C12-ADF4-4F78-A18F-119A4EC2FC20}"/>
    <cellStyle name="Comma 27 5 2 3 3" xfId="11348" xr:uid="{669A7A73-9EBE-4720-AC61-F03955505C9C}"/>
    <cellStyle name="Comma 27 5 2 4" xfId="11349" xr:uid="{27DE94CB-1ECB-4892-839A-F1CD3D037FAB}"/>
    <cellStyle name="Comma 27 5 2 4 2" xfId="11350" xr:uid="{3A25D942-37C8-4390-B01C-7795CA182FCD}"/>
    <cellStyle name="Comma 27 5 2 5" xfId="11351" xr:uid="{02C1C900-4591-4A46-876B-14CC119861C3}"/>
    <cellStyle name="Comma 27 5 2 6" xfId="11352" xr:uid="{019A5D1D-D5E0-400D-BEAC-EB983429B717}"/>
    <cellStyle name="Comma 27 5 3" xfId="11353" xr:uid="{8D23CB3E-445A-4808-97B7-2F97F0DD0FC9}"/>
    <cellStyle name="Comma 27 5 3 2" xfId="11354" xr:uid="{9AA4093C-F3B1-47CB-AAC4-9C4AC1438191}"/>
    <cellStyle name="Comma 27 5 3 2 2" xfId="11355" xr:uid="{EEE01B96-6C5D-44BB-BFFC-48779B5A8BAB}"/>
    <cellStyle name="Comma 27 5 3 2 2 2" xfId="11356" xr:uid="{18D52591-4DF6-49C2-8D6C-462E91828D53}"/>
    <cellStyle name="Comma 27 5 3 2 3" xfId="11357" xr:uid="{14AAC62C-1F70-4FC2-A87F-D557B08C968F}"/>
    <cellStyle name="Comma 27 5 3 3" xfId="11358" xr:uid="{B4C6C295-8F11-4BDA-9342-4596E7B71D90}"/>
    <cellStyle name="Comma 27 5 3 3 2" xfId="11359" xr:uid="{8182DBFC-3F4F-432B-9540-D64E2CE91442}"/>
    <cellStyle name="Comma 27 5 3 4" xfId="11360" xr:uid="{A65E0BC3-5F46-477C-BCAA-9F537F74983A}"/>
    <cellStyle name="Comma 27 5 3 5" xfId="11361" xr:uid="{A8C4B8FA-7AC3-45DA-B609-9385CCF43BFE}"/>
    <cellStyle name="Comma 27 5 4" xfId="11362" xr:uid="{730CA9F7-A3B9-4B51-B3D2-16835E7A997A}"/>
    <cellStyle name="Comma 27 5 4 2" xfId="11363" xr:uid="{DAD96C7C-2371-4483-846A-67848AEFC682}"/>
    <cellStyle name="Comma 27 5 4 2 2" xfId="11364" xr:uid="{55C9F711-557F-4DA4-B447-54D94A38A827}"/>
    <cellStyle name="Comma 27 5 4 3" xfId="11365" xr:uid="{878E5F1B-F064-4E0A-A09F-5696A7BB7A82}"/>
    <cellStyle name="Comma 27 5 4 4" xfId="11366" xr:uid="{190EF2C3-4F4C-46CD-B745-124D955421B7}"/>
    <cellStyle name="Comma 27 5 5" xfId="11367" xr:uid="{DCB89EC3-7510-41A7-8E49-3CE32CEA6593}"/>
    <cellStyle name="Comma 27 5 5 2" xfId="11368" xr:uid="{721934D4-60BB-415A-B086-5C0E25B479AA}"/>
    <cellStyle name="Comma 27 5 6" xfId="11369" xr:uid="{9411A971-1049-4C2C-89AD-5C762BF9799C}"/>
    <cellStyle name="Comma 27 5 6 2" xfId="11370" xr:uid="{DAA2A54B-8DAA-4E05-B7F3-3448DA874F43}"/>
    <cellStyle name="Comma 27 5 7" xfId="11371" xr:uid="{F2B2043A-4979-4465-9B1C-C6EBF97E8813}"/>
    <cellStyle name="Comma 27 6" xfId="11372" xr:uid="{34BFEFBE-C695-448A-AFE3-030C611E9A8E}"/>
    <cellStyle name="Comma 27 6 2" xfId="11373" xr:uid="{5FD8F724-A9C7-4D5C-9BC8-FDB148CA83C4}"/>
    <cellStyle name="Comma 27 6 2 2" xfId="11374" xr:uid="{33316298-7E6D-4D23-849A-4A7CF7B180A6}"/>
    <cellStyle name="Comma 27 6 2 2 2" xfId="11375" xr:uid="{D2FE8174-263D-4588-ADCE-994DA320A6CB}"/>
    <cellStyle name="Comma 27 6 2 2 2 2" xfId="11376" xr:uid="{8AD3EEEA-4190-414B-94C9-071A8D4F41A5}"/>
    <cellStyle name="Comma 27 6 2 2 2 2 2" xfId="11377" xr:uid="{03263DA9-4E93-4082-9FBB-2B57330FF5B5}"/>
    <cellStyle name="Comma 27 6 2 2 2 3" xfId="11378" xr:uid="{05E07448-4E0E-4980-8324-E8619C096302}"/>
    <cellStyle name="Comma 27 6 2 2 3" xfId="11379" xr:uid="{83C57DFC-E6B1-4B0E-8787-7F5E7E6B2940}"/>
    <cellStyle name="Comma 27 6 2 2 3 2" xfId="11380" xr:uid="{C330432D-642D-4A1D-8216-590EDECD0ABA}"/>
    <cellStyle name="Comma 27 6 2 2 4" xfId="11381" xr:uid="{068073BE-7E80-4F3F-93A6-72965CEC362D}"/>
    <cellStyle name="Comma 27 6 2 2 5" xfId="11382" xr:uid="{FC5589F5-DEA9-43F1-AC29-CEE63DBF447E}"/>
    <cellStyle name="Comma 27 6 2 3" xfId="11383" xr:uid="{9EECA24F-E9A9-409B-B5D1-0915DB99F11E}"/>
    <cellStyle name="Comma 27 6 2 3 2" xfId="11384" xr:uid="{11CF9E74-8C08-4FA1-A864-C690C4E66C74}"/>
    <cellStyle name="Comma 27 6 2 3 2 2" xfId="11385" xr:uid="{41BC340D-9A5F-4AD2-9A00-838576BA0092}"/>
    <cellStyle name="Comma 27 6 2 3 3" xfId="11386" xr:uid="{776C16A5-E476-448A-9F63-EDBBC7DE35FF}"/>
    <cellStyle name="Comma 27 6 2 4" xfId="11387" xr:uid="{63584E3E-1F3B-43FB-9BE5-444B05048E88}"/>
    <cellStyle name="Comma 27 6 2 4 2" xfId="11388" xr:uid="{1938CDCF-C6B2-4BC3-95FC-02AA9DF46B65}"/>
    <cellStyle name="Comma 27 6 2 5" xfId="11389" xr:uid="{A852FD37-D82E-46D8-A70B-15B5E60CBCBA}"/>
    <cellStyle name="Comma 27 6 2 6" xfId="11390" xr:uid="{BE7322FD-572E-4267-8F7F-2768C42ADB17}"/>
    <cellStyle name="Comma 27 6 3" xfId="11391" xr:uid="{30933939-4341-4113-A061-59C1C39BF325}"/>
    <cellStyle name="Comma 27 6 3 2" xfId="11392" xr:uid="{DA4CA561-0052-45E6-AC6D-C929ABBEF7FB}"/>
    <cellStyle name="Comma 27 6 3 2 2" xfId="11393" xr:uid="{A0128699-6083-4B86-862E-2F278BF9D61B}"/>
    <cellStyle name="Comma 27 6 3 2 2 2" xfId="11394" xr:uid="{822E9324-F61D-4D39-8E0B-48B5C2BA48D5}"/>
    <cellStyle name="Comma 27 6 3 2 3" xfId="11395" xr:uid="{A6A7D283-A428-4DF6-83C0-90427FE8B087}"/>
    <cellStyle name="Comma 27 6 3 3" xfId="11396" xr:uid="{13412F99-3C40-4FEE-8E06-8581868C6308}"/>
    <cellStyle name="Comma 27 6 3 3 2" xfId="11397" xr:uid="{E630C993-EC95-41C7-82C5-BF3F42699C08}"/>
    <cellStyle name="Comma 27 6 3 4" xfId="11398" xr:uid="{4F3A1C77-3681-480C-A308-AB0891E8A77E}"/>
    <cellStyle name="Comma 27 6 3 5" xfId="11399" xr:uid="{6296605E-B21F-4D3E-AAD8-066B8CC7679C}"/>
    <cellStyle name="Comma 27 6 4" xfId="11400" xr:uid="{79E65C60-A6A0-446F-8837-CC5EBF80F97B}"/>
    <cellStyle name="Comma 27 6 4 2" xfId="11401" xr:uid="{2B6D71EE-49C2-4211-B8C9-9BBED0799CED}"/>
    <cellStyle name="Comma 27 6 4 2 2" xfId="11402" xr:uid="{B1B726E7-C9AD-445A-8398-292FEDE995E7}"/>
    <cellStyle name="Comma 27 6 4 3" xfId="11403" xr:uid="{75078938-C949-4568-8F01-FA329FE0D73B}"/>
    <cellStyle name="Comma 27 6 4 4" xfId="11404" xr:uid="{6A521350-E41E-4532-A0E5-B90C2F0942B9}"/>
    <cellStyle name="Comma 27 6 5" xfId="11405" xr:uid="{A27BAE23-7353-4286-886F-2A8C03B6FF2C}"/>
    <cellStyle name="Comma 27 6 5 2" xfId="11406" xr:uid="{902FFCCC-4196-40A8-B438-887926BCF247}"/>
    <cellStyle name="Comma 27 6 6" xfId="11407" xr:uid="{5BFD9054-0BED-4765-A2E8-115A24C8B25B}"/>
    <cellStyle name="Comma 27 6 6 2" xfId="11408" xr:uid="{C3C4C069-21F3-4333-8B85-5456E3CCD69F}"/>
    <cellStyle name="Comma 27 6 7" xfId="11409" xr:uid="{972B3ABB-6B64-45B1-BFCE-26BF994BE383}"/>
    <cellStyle name="Comma 27 7" xfId="11410" xr:uid="{A1502964-F92F-43A6-A8D6-47F5D06F1D2F}"/>
    <cellStyle name="Comma 27 7 2" xfId="11411" xr:uid="{FDFEA2CB-8B8C-4ECD-B6CA-CE6E84DC34B8}"/>
    <cellStyle name="Comma 27 7 2 2" xfId="11412" xr:uid="{BB5B1B2D-23C6-4C16-9042-C4E88082E653}"/>
    <cellStyle name="Comma 27 7 2 2 2" xfId="11413" xr:uid="{9ED2C48E-B8C8-4CDC-A762-E84019BEBD71}"/>
    <cellStyle name="Comma 27 7 2 2 2 2" xfId="11414" xr:uid="{38BF40A6-0CF2-4C07-9ECF-C574FD21A80D}"/>
    <cellStyle name="Comma 27 7 2 2 3" xfId="11415" xr:uid="{B40A1A09-3822-4BBA-9204-9C3683E7E18D}"/>
    <cellStyle name="Comma 27 7 2 3" xfId="11416" xr:uid="{845622C1-31C1-4B59-A128-670E7DE5917D}"/>
    <cellStyle name="Comma 27 7 2 3 2" xfId="11417" xr:uid="{CC8BFC0F-0B02-4548-95F4-27B93EF3C8D7}"/>
    <cellStyle name="Comma 27 7 2 4" xfId="11418" xr:uid="{B6C891D7-C7FA-4973-8A8C-75132F29D574}"/>
    <cellStyle name="Comma 27 7 2 5" xfId="11419" xr:uid="{2437E3CB-50AE-47BE-9DF0-151EAAF69C60}"/>
    <cellStyle name="Comma 27 7 3" xfId="11420" xr:uid="{19FE3E0F-B1E5-4D8B-B725-ACF05C9A4F20}"/>
    <cellStyle name="Comma 27 7 3 2" xfId="11421" xr:uid="{64B754F4-B469-4C36-BCD6-C4C1E00F5DC0}"/>
    <cellStyle name="Comma 27 7 3 2 2" xfId="11422" xr:uid="{3C861950-D1C7-4C24-9020-7B9FFDB0FF26}"/>
    <cellStyle name="Comma 27 7 3 3" xfId="11423" xr:uid="{9BF6BCE5-54AD-486B-B02C-41A34B7B6940}"/>
    <cellStyle name="Comma 27 7 4" xfId="11424" xr:uid="{0A8E05E5-A4A1-4D7C-A589-75AA3BCE4EB6}"/>
    <cellStyle name="Comma 27 7 4 2" xfId="11425" xr:uid="{49CE9F54-A278-448D-9818-D0895B322A54}"/>
    <cellStyle name="Comma 27 7 5" xfId="11426" xr:uid="{A2130DC9-D46D-45C8-9ED6-01A8B9727A38}"/>
    <cellStyle name="Comma 27 7 6" xfId="11427" xr:uid="{FCF050DA-46B5-4B78-893E-39D5E9F91007}"/>
    <cellStyle name="Comma 27 8" xfId="11428" xr:uid="{F758CF76-8383-4261-B61B-80D8E5FD1A77}"/>
    <cellStyle name="Comma 27 8 2" xfId="11429" xr:uid="{0C94DCB8-7746-4FCE-90CB-BC663ADD720A}"/>
    <cellStyle name="Comma 27 8 2 2" xfId="11430" xr:uid="{74B30FDD-3E4B-4083-8559-3F0200C68058}"/>
    <cellStyle name="Comma 27 8 2 2 2" xfId="11431" xr:uid="{3D31C114-3999-47ED-9118-2FBF8AC88A47}"/>
    <cellStyle name="Comma 27 8 2 3" xfId="11432" xr:uid="{49D90FAE-697F-40E8-9B3E-F5644EA3F413}"/>
    <cellStyle name="Comma 27 8 3" xfId="11433" xr:uid="{B9F7E448-9EF3-4393-AC9A-455DA65545A6}"/>
    <cellStyle name="Comma 27 8 3 2" xfId="11434" xr:uid="{CC14A0FD-61A1-4C0A-B875-C5D70A231051}"/>
    <cellStyle name="Comma 27 8 4" xfId="11435" xr:uid="{E6063261-37DF-4ACA-9D54-83E617126347}"/>
    <cellStyle name="Comma 27 8 5" xfId="11436" xr:uid="{DCCD6E55-968A-4C90-A902-17D34E4956AC}"/>
    <cellStyle name="Comma 27 9" xfId="11437" xr:uid="{878B1420-5EB6-47C7-9F87-02EB2F77152C}"/>
    <cellStyle name="Comma 27 9 2" xfId="11438" xr:uid="{49C95AE4-7FA8-4C20-908F-E1CD6A8E7943}"/>
    <cellStyle name="Comma 27 9 2 2" xfId="11439" xr:uid="{BBB357C9-A98E-43D6-B8B4-1F52EACD6627}"/>
    <cellStyle name="Comma 27 9 2 2 2" xfId="11440" xr:uid="{21298A41-55CA-4359-B9A1-2E1BD3D0878B}"/>
    <cellStyle name="Comma 27 9 2 3" xfId="11441" xr:uid="{C81F6907-ECBF-4E31-A7DA-6EC127385C93}"/>
    <cellStyle name="Comma 27 9 3" xfId="11442" xr:uid="{D6EF97FC-081A-4A6C-8954-E9C8EEB86AD2}"/>
    <cellStyle name="Comma 27 9 3 2" xfId="11443" xr:uid="{77B58E4A-E98A-421C-ABF6-8D839C8DB388}"/>
    <cellStyle name="Comma 27 9 4" xfId="11444" xr:uid="{13D11CF3-56C3-4B76-9766-1F9E23650FBF}"/>
    <cellStyle name="Comma 27 9 5" xfId="11445" xr:uid="{D0CC2DCF-E02D-49C3-9C83-25CA0FBFFA8A}"/>
    <cellStyle name="Comma 28" xfId="11446" xr:uid="{2825DC15-C33A-4EB4-94F5-1107F7DAD92A}"/>
    <cellStyle name="Comma 28 10" xfId="11447" xr:uid="{3C38B8B6-F7DF-4DF9-A0A9-A52C4E961A45}"/>
    <cellStyle name="Comma 28 10 2" xfId="11448" xr:uid="{6E8CA859-6A0B-4793-AA65-9DC674792A8F}"/>
    <cellStyle name="Comma 28 10 2 2" xfId="11449" xr:uid="{52DE5FED-3F59-4801-BC22-49534B478046}"/>
    <cellStyle name="Comma 28 10 3" xfId="11450" xr:uid="{FD5D548B-7A18-4D7C-915E-62E54944F885}"/>
    <cellStyle name="Comma 28 10 4" xfId="11451" xr:uid="{09B54491-C5DD-474F-81AB-66C57BA06F8A}"/>
    <cellStyle name="Comma 28 11" xfId="11452" xr:uid="{5B4A5444-4F62-4AAA-A8D8-F1A0A4CFA239}"/>
    <cellStyle name="Comma 28 11 2" xfId="11453" xr:uid="{F41D2554-109A-4276-BEE6-0A7EB5A89860}"/>
    <cellStyle name="Comma 28 12" xfId="11454" xr:uid="{76A1F10A-E64A-424E-8DC2-6F0D7678636A}"/>
    <cellStyle name="Comma 28 12 2" xfId="11455" xr:uid="{B01FF378-873B-4BDC-ADE3-ED6E980FBBC1}"/>
    <cellStyle name="Comma 28 13" xfId="11456" xr:uid="{9E43D9E3-458A-40F7-8671-6BD32FADE929}"/>
    <cellStyle name="Comma 28 2" xfId="11457" xr:uid="{3A30A374-22A5-4975-9049-405CAA822236}"/>
    <cellStyle name="Comma 28 2 10" xfId="11458" xr:uid="{1EC9482B-23F4-49B2-A1D2-DAB75EA1DFF8}"/>
    <cellStyle name="Comma 28 2 10 2" xfId="11459" xr:uid="{6BD81521-C8A0-488D-BEE3-2688B9CF9916}"/>
    <cellStyle name="Comma 28 2 11" xfId="11460" xr:uid="{D6ACFADA-F38F-4562-A720-4CBDA95276A2}"/>
    <cellStyle name="Comma 28 2 2" xfId="11461" xr:uid="{CD1A4659-6A7E-4A3A-BE76-5CE162FA61CA}"/>
    <cellStyle name="Comma 28 2 2 10" xfId="11462" xr:uid="{AED4C6EC-C49C-4878-A3F1-80FCF836440D}"/>
    <cellStyle name="Comma 28 2 2 2" xfId="11463" xr:uid="{2E527BED-C611-437B-B8EA-B680822E7897}"/>
    <cellStyle name="Comma 28 2 2 2 2" xfId="11464" xr:uid="{8DD28337-A866-4B8F-85DD-DC0B854FF9FF}"/>
    <cellStyle name="Comma 28 2 2 2 2 2" xfId="11465" xr:uid="{B2BBFE68-2120-42FB-A69F-5071095FE297}"/>
    <cellStyle name="Comma 28 2 2 2 2 2 2" xfId="11466" xr:uid="{40AA2907-0919-4E57-AC21-38CD3AF011AA}"/>
    <cellStyle name="Comma 28 2 2 2 2 2 2 2" xfId="11467" xr:uid="{337C94AE-2515-49E2-A1C3-41B6C1513EA2}"/>
    <cellStyle name="Comma 28 2 2 2 2 2 2 2 2" xfId="11468" xr:uid="{DF8E3E6D-DFFC-4760-A9F2-3E2540A13B71}"/>
    <cellStyle name="Comma 28 2 2 2 2 2 2 3" xfId="11469" xr:uid="{F705B8D9-174E-4638-B2C1-D1844229F986}"/>
    <cellStyle name="Comma 28 2 2 2 2 2 3" xfId="11470" xr:uid="{6F99074C-EB97-404A-892F-B28D57D1D450}"/>
    <cellStyle name="Comma 28 2 2 2 2 2 3 2" xfId="11471" xr:uid="{862D0A1C-2509-4E57-B94B-F3937304EB55}"/>
    <cellStyle name="Comma 28 2 2 2 2 2 4" xfId="11472" xr:uid="{13628F09-EDCD-4F4A-B448-C23A6660C32B}"/>
    <cellStyle name="Comma 28 2 2 2 2 2 5" xfId="11473" xr:uid="{138C7C20-DDC1-428B-8BC6-C3483BAECD6B}"/>
    <cellStyle name="Comma 28 2 2 2 2 3" xfId="11474" xr:uid="{DAE4DBB1-C923-4D42-90AE-3170B3FDEBB6}"/>
    <cellStyle name="Comma 28 2 2 2 2 3 2" xfId="11475" xr:uid="{0D5544E6-DD3C-4E97-980F-45934060C855}"/>
    <cellStyle name="Comma 28 2 2 2 2 3 2 2" xfId="11476" xr:uid="{05349F15-4221-47EE-9C3D-E6FB38AD74B5}"/>
    <cellStyle name="Comma 28 2 2 2 2 3 3" xfId="11477" xr:uid="{AC57A59B-ADEB-4AAB-A042-DB8E831BFA35}"/>
    <cellStyle name="Comma 28 2 2 2 2 4" xfId="11478" xr:uid="{1CD587F5-659F-4A6D-8364-0D43846D1732}"/>
    <cellStyle name="Comma 28 2 2 2 2 4 2" xfId="11479" xr:uid="{3DF59E65-63F9-4173-B25D-BA3782F57241}"/>
    <cellStyle name="Comma 28 2 2 2 2 5" xfId="11480" xr:uid="{51A5B7FA-6309-48D2-AC5B-F88A6A645BE7}"/>
    <cellStyle name="Comma 28 2 2 2 2 6" xfId="11481" xr:uid="{9E378FA8-4B18-4B7A-ACF0-31BF047B4DA3}"/>
    <cellStyle name="Comma 28 2 2 2 3" xfId="11482" xr:uid="{42288D2D-36EB-4560-85A9-94F13589F7C9}"/>
    <cellStyle name="Comma 28 2 2 2 3 2" xfId="11483" xr:uid="{6965FD4A-86A4-4471-81FE-6E2AECFDE417}"/>
    <cellStyle name="Comma 28 2 2 2 3 2 2" xfId="11484" xr:uid="{8B176DCD-861E-48F9-B39E-8B2C1B62AB8F}"/>
    <cellStyle name="Comma 28 2 2 2 3 2 2 2" xfId="11485" xr:uid="{3A322D90-8C21-4338-A6E2-07749A1256E9}"/>
    <cellStyle name="Comma 28 2 2 2 3 2 3" xfId="11486" xr:uid="{1B53A6E1-16BA-44CB-9630-D8C0634FE338}"/>
    <cellStyle name="Comma 28 2 2 2 3 3" xfId="11487" xr:uid="{DE0AB566-2D34-4AFA-B4A9-F617FA4519FC}"/>
    <cellStyle name="Comma 28 2 2 2 3 3 2" xfId="11488" xr:uid="{CD819ED7-08BE-4889-A9B6-4C2CCB4C01E6}"/>
    <cellStyle name="Comma 28 2 2 2 3 4" xfId="11489" xr:uid="{481353F8-6036-4575-9813-49C0895F5DAC}"/>
    <cellStyle name="Comma 28 2 2 2 3 5" xfId="11490" xr:uid="{2D7E8A41-C6A1-437C-9B28-96C47D863E15}"/>
    <cellStyle name="Comma 28 2 2 2 4" xfId="11491" xr:uid="{B67A8938-D869-4DB2-B79A-0114CA246ADF}"/>
    <cellStyle name="Comma 28 2 2 2 4 2" xfId="11492" xr:uid="{2910E755-F76C-4256-AF91-7FC4E7032834}"/>
    <cellStyle name="Comma 28 2 2 2 4 2 2" xfId="11493" xr:uid="{E57EACA0-9331-46F9-B8A4-9F3CF6D9B3A9}"/>
    <cellStyle name="Comma 28 2 2 2 4 3" xfId="11494" xr:uid="{1366D92A-AE65-4E3B-ABA4-94ED05F76744}"/>
    <cellStyle name="Comma 28 2 2 2 4 4" xfId="11495" xr:uid="{119F87F4-B0C3-4231-ACD4-AD4C85438C02}"/>
    <cellStyle name="Comma 28 2 2 2 5" xfId="11496" xr:uid="{D9B4BD73-7BCA-4BF8-ACEF-28099380D65F}"/>
    <cellStyle name="Comma 28 2 2 2 5 2" xfId="11497" xr:uid="{2F0CFB10-7D77-4F97-B310-D6C246051248}"/>
    <cellStyle name="Comma 28 2 2 2 6" xfId="11498" xr:uid="{6351B2FB-C35E-46EC-848A-9F9A19D0BBE7}"/>
    <cellStyle name="Comma 28 2 2 2 6 2" xfId="11499" xr:uid="{90E0D34E-0E29-48FF-9D7B-0DD21726277E}"/>
    <cellStyle name="Comma 28 2 2 2 7" xfId="11500" xr:uid="{BFF7F9DF-86DA-4D43-9ACA-01063BE7F5E5}"/>
    <cellStyle name="Comma 28 2 2 3" xfId="11501" xr:uid="{018E2E59-A26D-4628-B52A-DD62E831A831}"/>
    <cellStyle name="Comma 28 2 2 3 2" xfId="11502" xr:uid="{D9237662-D6FE-4409-B01F-9000AA8024AE}"/>
    <cellStyle name="Comma 28 2 2 3 2 2" xfId="11503" xr:uid="{7312E3C8-ABDA-42AA-ACF0-9DE7C029C721}"/>
    <cellStyle name="Comma 28 2 2 3 2 2 2" xfId="11504" xr:uid="{EC4DDB18-EC15-4837-99FE-FC24F7EA6894}"/>
    <cellStyle name="Comma 28 2 2 3 2 2 2 2" xfId="11505" xr:uid="{0549928A-0730-444B-A36D-37D202B07BD1}"/>
    <cellStyle name="Comma 28 2 2 3 2 2 2 2 2" xfId="11506" xr:uid="{18EEF54F-CF05-48C8-923E-DBB08E450023}"/>
    <cellStyle name="Comma 28 2 2 3 2 2 2 3" xfId="11507" xr:uid="{3814BC81-6CE6-466D-88FF-09E00F53AEC3}"/>
    <cellStyle name="Comma 28 2 2 3 2 2 3" xfId="11508" xr:uid="{3350E760-25DF-4901-9C6A-4BDD24B1EB24}"/>
    <cellStyle name="Comma 28 2 2 3 2 2 3 2" xfId="11509" xr:uid="{FB3FDA7C-0D4A-4C6A-95CE-3049201AD4BA}"/>
    <cellStyle name="Comma 28 2 2 3 2 2 4" xfId="11510" xr:uid="{976EC388-C1AF-48A2-8D58-93214479506F}"/>
    <cellStyle name="Comma 28 2 2 3 2 2 5" xfId="11511" xr:uid="{830A50F1-EBC3-4B1E-987F-1DCE27DC9D63}"/>
    <cellStyle name="Comma 28 2 2 3 2 3" xfId="11512" xr:uid="{1F345412-D821-4CA3-A63B-611210DB57B3}"/>
    <cellStyle name="Comma 28 2 2 3 2 3 2" xfId="11513" xr:uid="{14B41DE8-E42D-4AEC-B808-C4F0E1CA4945}"/>
    <cellStyle name="Comma 28 2 2 3 2 3 2 2" xfId="11514" xr:uid="{60B96766-6507-4F86-AC3A-89A06C529E10}"/>
    <cellStyle name="Comma 28 2 2 3 2 3 3" xfId="11515" xr:uid="{9CFC5928-252F-41E1-A580-509536D10A8E}"/>
    <cellStyle name="Comma 28 2 2 3 2 4" xfId="11516" xr:uid="{98163E85-9089-4435-B6A6-C2AD64609AB8}"/>
    <cellStyle name="Comma 28 2 2 3 2 4 2" xfId="11517" xr:uid="{E82B75A4-0E71-40E9-98C8-63343993A024}"/>
    <cellStyle name="Comma 28 2 2 3 2 5" xfId="11518" xr:uid="{6C2FB0C8-172D-4E35-B474-DF7124184F6B}"/>
    <cellStyle name="Comma 28 2 2 3 2 6" xfId="11519" xr:uid="{2D306448-D6DB-45DA-83D4-FB3941E2ED74}"/>
    <cellStyle name="Comma 28 2 2 3 3" xfId="11520" xr:uid="{DC039AAB-7C49-4753-8947-AD286BA33340}"/>
    <cellStyle name="Comma 28 2 2 3 3 2" xfId="11521" xr:uid="{270B3FAF-75FA-4A0D-B29D-3CD49C492027}"/>
    <cellStyle name="Comma 28 2 2 3 3 2 2" xfId="11522" xr:uid="{103DF257-838D-4B14-A359-3632DDCD9196}"/>
    <cellStyle name="Comma 28 2 2 3 3 2 2 2" xfId="11523" xr:uid="{BA371B68-4037-47EB-8CE6-63F763752058}"/>
    <cellStyle name="Comma 28 2 2 3 3 2 3" xfId="11524" xr:uid="{6A2D3279-CF6E-44F6-98C4-5094E5E1AC97}"/>
    <cellStyle name="Comma 28 2 2 3 3 3" xfId="11525" xr:uid="{E25E04AE-5174-4D2C-91EF-21365E2A7324}"/>
    <cellStyle name="Comma 28 2 2 3 3 3 2" xfId="11526" xr:uid="{A14BBF19-C361-43B5-A93C-1B8B14B84EC2}"/>
    <cellStyle name="Comma 28 2 2 3 3 4" xfId="11527" xr:uid="{C8BB704F-9C83-43AD-B489-423E4DF8D379}"/>
    <cellStyle name="Comma 28 2 2 3 3 5" xfId="11528" xr:uid="{5E3C8ABE-6B18-45C6-8760-FF665CA9AA2B}"/>
    <cellStyle name="Comma 28 2 2 3 4" xfId="11529" xr:uid="{6FCEA08C-8040-495E-B734-09B3ED481E09}"/>
    <cellStyle name="Comma 28 2 2 3 4 2" xfId="11530" xr:uid="{0CAAEE53-3026-4D11-BBCD-A165B27767DA}"/>
    <cellStyle name="Comma 28 2 2 3 4 2 2" xfId="11531" xr:uid="{05D0DD30-97E2-440F-AF8B-E6A16522A54B}"/>
    <cellStyle name="Comma 28 2 2 3 4 3" xfId="11532" xr:uid="{D7E3FEDA-69B9-4DDE-AD78-AB9581A0C278}"/>
    <cellStyle name="Comma 28 2 2 3 4 4" xfId="11533" xr:uid="{5BF9260B-545E-4230-B89E-B76A6F0DE1E2}"/>
    <cellStyle name="Comma 28 2 2 3 5" xfId="11534" xr:uid="{C13603BF-173D-4D06-9125-EB4B225C2C09}"/>
    <cellStyle name="Comma 28 2 2 3 5 2" xfId="11535" xr:uid="{4E9F3E3B-2A53-4AAF-BBA0-507668178BD8}"/>
    <cellStyle name="Comma 28 2 2 3 6" xfId="11536" xr:uid="{DBB12CE5-4054-47DC-8585-8E4ECD5343AF}"/>
    <cellStyle name="Comma 28 2 2 3 6 2" xfId="11537" xr:uid="{CF705CA8-E6B1-485D-9B3D-6E3B593FF1FE}"/>
    <cellStyle name="Comma 28 2 2 3 7" xfId="11538" xr:uid="{0D8E3657-B00F-4E51-8405-CA02ADE7B2C1}"/>
    <cellStyle name="Comma 28 2 2 4" xfId="11539" xr:uid="{0E1C442E-2C00-4C5B-9B55-DC40754A6458}"/>
    <cellStyle name="Comma 28 2 2 4 2" xfId="11540" xr:uid="{918A1B01-543E-453E-9717-9D0224CC57D6}"/>
    <cellStyle name="Comma 28 2 2 4 2 2" xfId="11541" xr:uid="{318B32E3-A048-4915-9AC9-774AF12304C6}"/>
    <cellStyle name="Comma 28 2 2 4 2 2 2" xfId="11542" xr:uid="{0ECB34E4-BB1B-4129-A61A-12707757A07C}"/>
    <cellStyle name="Comma 28 2 2 4 2 2 2 2" xfId="11543" xr:uid="{4A1B9D0A-13C2-407D-9D14-D6B5DF79A01C}"/>
    <cellStyle name="Comma 28 2 2 4 2 2 3" xfId="11544" xr:uid="{E72A4A2B-BE22-43E5-BF92-12D2830E7A14}"/>
    <cellStyle name="Comma 28 2 2 4 2 3" xfId="11545" xr:uid="{85F26D27-0618-4357-8964-6F81D8042274}"/>
    <cellStyle name="Comma 28 2 2 4 2 3 2" xfId="11546" xr:uid="{59B39F65-6D32-4E8D-B7F2-46FBB86267D9}"/>
    <cellStyle name="Comma 28 2 2 4 2 4" xfId="11547" xr:uid="{5F39B5C5-10A2-4CF8-ACFF-40F06F3F6478}"/>
    <cellStyle name="Comma 28 2 2 4 2 5" xfId="11548" xr:uid="{C7063BB7-CCFB-4507-8473-F8135083108C}"/>
    <cellStyle name="Comma 28 2 2 4 3" xfId="11549" xr:uid="{AB5EA2FA-3E9F-42F2-8ADA-D8361D1ACFC5}"/>
    <cellStyle name="Comma 28 2 2 4 3 2" xfId="11550" xr:uid="{87003883-45C6-415F-B6AD-D2F1098896BC}"/>
    <cellStyle name="Comma 28 2 2 4 3 2 2" xfId="11551" xr:uid="{35CB05AB-5DFF-4E26-AB82-529D5D8CB79D}"/>
    <cellStyle name="Comma 28 2 2 4 3 3" xfId="11552" xr:uid="{F51E3F41-1483-49C1-9A53-5F37BB24C8AC}"/>
    <cellStyle name="Comma 28 2 2 4 4" xfId="11553" xr:uid="{BA5237F7-5994-4BAB-8904-F7B7274A755A}"/>
    <cellStyle name="Comma 28 2 2 4 4 2" xfId="11554" xr:uid="{AFCCEB85-7428-4E4C-B5A9-00F7C0327D3A}"/>
    <cellStyle name="Comma 28 2 2 4 5" xfId="11555" xr:uid="{46082F79-BD61-4B04-B95B-E2679DC751B4}"/>
    <cellStyle name="Comma 28 2 2 4 6" xfId="11556" xr:uid="{33ED37F0-C1A8-42E9-AC90-AC6034A54DFC}"/>
    <cellStyle name="Comma 28 2 2 5" xfId="11557" xr:uid="{8331A536-321E-4278-8BCA-9C39EF67CDEA}"/>
    <cellStyle name="Comma 28 2 2 5 2" xfId="11558" xr:uid="{A302AD03-DF04-41B0-968E-A21FD134275B}"/>
    <cellStyle name="Comma 28 2 2 5 2 2" xfId="11559" xr:uid="{D4034B44-C2BD-4F67-8B6C-DC11000109F6}"/>
    <cellStyle name="Comma 28 2 2 5 2 2 2" xfId="11560" xr:uid="{7EE6FB01-71BC-4F97-B9E6-BB787F7A37D7}"/>
    <cellStyle name="Comma 28 2 2 5 2 3" xfId="11561" xr:uid="{A6EF6378-B0F7-472B-BB3C-6AE34919942F}"/>
    <cellStyle name="Comma 28 2 2 5 3" xfId="11562" xr:uid="{F7C0DB20-DB08-4930-A4BB-1E89A7B8AC64}"/>
    <cellStyle name="Comma 28 2 2 5 3 2" xfId="11563" xr:uid="{092F6D92-4A52-4F38-9FE4-20C51B4F3634}"/>
    <cellStyle name="Comma 28 2 2 5 4" xfId="11564" xr:uid="{C2D65E2C-3931-4F71-8DA7-0587DFDA8491}"/>
    <cellStyle name="Comma 28 2 2 5 5" xfId="11565" xr:uid="{A7221B21-CA7C-445B-8C7D-A77B92DBAAFD}"/>
    <cellStyle name="Comma 28 2 2 6" xfId="11566" xr:uid="{30C1479B-9C12-4D33-8F8C-D3074FC1146F}"/>
    <cellStyle name="Comma 28 2 2 6 2" xfId="11567" xr:uid="{3C2654CE-65C2-44D8-9ABF-1A2D45D4B060}"/>
    <cellStyle name="Comma 28 2 2 6 2 2" xfId="11568" xr:uid="{9F26149D-3AF5-401F-B859-FF2D98E5CFED}"/>
    <cellStyle name="Comma 28 2 2 6 2 2 2" xfId="11569" xr:uid="{A0740813-A290-4743-8FFE-AF0D4900E1BE}"/>
    <cellStyle name="Comma 28 2 2 6 2 3" xfId="11570" xr:uid="{066F13FD-B2CE-4E8D-98EF-98D34F439853}"/>
    <cellStyle name="Comma 28 2 2 6 3" xfId="11571" xr:uid="{0E9B199F-1E17-46BB-B223-BA9C3315F10D}"/>
    <cellStyle name="Comma 28 2 2 6 3 2" xfId="11572" xr:uid="{BF9B7654-AA0B-4612-A010-C7EB7DB7676F}"/>
    <cellStyle name="Comma 28 2 2 6 4" xfId="11573" xr:uid="{B141BDFB-2CD3-4DD7-B50F-7F6BCC4FD39A}"/>
    <cellStyle name="Comma 28 2 2 6 5" xfId="11574" xr:uid="{44BC83E2-16F8-4549-81BD-B6738D2EA43B}"/>
    <cellStyle name="Comma 28 2 2 7" xfId="11575" xr:uid="{B98A1C74-E988-4062-8DCB-5A79475DEEE4}"/>
    <cellStyle name="Comma 28 2 2 7 2" xfId="11576" xr:uid="{55479AF9-E225-4216-A311-7F446F63BBF2}"/>
    <cellStyle name="Comma 28 2 2 7 2 2" xfId="11577" xr:uid="{DA6DA527-DA3C-43CF-B3E1-1BB9C7AEA396}"/>
    <cellStyle name="Comma 28 2 2 7 3" xfId="11578" xr:uid="{C65B3E4B-1958-42F4-A6ED-A7C221D640DB}"/>
    <cellStyle name="Comma 28 2 2 7 4" xfId="11579" xr:uid="{45F8352C-5B26-42E3-8D89-F7ABEEBDC715}"/>
    <cellStyle name="Comma 28 2 2 8" xfId="11580" xr:uid="{0E1F199D-DFF2-4B8A-B589-ED48CEDF186B}"/>
    <cellStyle name="Comma 28 2 2 8 2" xfId="11581" xr:uid="{AA85EAED-CB82-4E87-A854-E26C0F1968D2}"/>
    <cellStyle name="Comma 28 2 2 9" xfId="11582" xr:uid="{B015C850-8AF0-4976-A710-A0B28C7C80B1}"/>
    <cellStyle name="Comma 28 2 2 9 2" xfId="11583" xr:uid="{E6AFE793-EC20-4D00-AB09-DADD4D1B7844}"/>
    <cellStyle name="Comma 28 2 3" xfId="11584" xr:uid="{B8E9D0D6-D29A-4F9F-8D7F-D5AE11D826F8}"/>
    <cellStyle name="Comma 28 2 3 2" xfId="11585" xr:uid="{0A91212C-0E6C-444D-806A-F9DA92EB9D09}"/>
    <cellStyle name="Comma 28 2 3 2 2" xfId="11586" xr:uid="{0D7A94A4-F4C6-4171-8155-20553FC04BE4}"/>
    <cellStyle name="Comma 28 2 3 2 2 2" xfId="11587" xr:uid="{414A0852-0CFD-4873-BE7C-815750809668}"/>
    <cellStyle name="Comma 28 2 3 2 2 2 2" xfId="11588" xr:uid="{922AC9E5-DE1A-4EF9-8E6E-95EB3A913BF5}"/>
    <cellStyle name="Comma 28 2 3 2 2 2 2 2" xfId="11589" xr:uid="{848680A9-6D64-437F-95A2-2F2152E40C3D}"/>
    <cellStyle name="Comma 28 2 3 2 2 2 3" xfId="11590" xr:uid="{D2F77985-1651-423E-9E43-5CD2C0FFC781}"/>
    <cellStyle name="Comma 28 2 3 2 2 3" xfId="11591" xr:uid="{42196F8B-D134-4004-9D46-18D96B313BB0}"/>
    <cellStyle name="Comma 28 2 3 2 2 3 2" xfId="11592" xr:uid="{585DC41D-34BF-4C59-8138-8E45E5C95DAA}"/>
    <cellStyle name="Comma 28 2 3 2 2 4" xfId="11593" xr:uid="{741B81B8-B2C9-40F0-8D1F-E02E6020ADC7}"/>
    <cellStyle name="Comma 28 2 3 2 2 5" xfId="11594" xr:uid="{84833A0A-E73B-4E16-B164-CB56F7F8C81C}"/>
    <cellStyle name="Comma 28 2 3 2 3" xfId="11595" xr:uid="{72AEB069-745B-4681-9AA3-0499504A73D1}"/>
    <cellStyle name="Comma 28 2 3 2 3 2" xfId="11596" xr:uid="{E6BEB8EA-3B85-4921-A44D-95417B31D196}"/>
    <cellStyle name="Comma 28 2 3 2 3 2 2" xfId="11597" xr:uid="{B4FD8CC8-6E87-4C2E-9E3E-4F0E7CC278C4}"/>
    <cellStyle name="Comma 28 2 3 2 3 3" xfId="11598" xr:uid="{3111A786-E284-4CBC-AA30-B1A117D98B70}"/>
    <cellStyle name="Comma 28 2 3 2 4" xfId="11599" xr:uid="{D5A05F39-B723-4B51-A64C-BF107F0EDF53}"/>
    <cellStyle name="Comma 28 2 3 2 4 2" xfId="11600" xr:uid="{6B731F14-441A-43F3-AAE7-14C0E68C7E07}"/>
    <cellStyle name="Comma 28 2 3 2 5" xfId="11601" xr:uid="{BAD56EA9-4969-45E8-A6D5-2EBD4320B3AF}"/>
    <cellStyle name="Comma 28 2 3 2 6" xfId="11602" xr:uid="{3F3212AC-449A-41D2-8536-98AF5D14E339}"/>
    <cellStyle name="Comma 28 2 3 3" xfId="11603" xr:uid="{E3788751-0F84-4B77-8F33-8BED9B75E58C}"/>
    <cellStyle name="Comma 28 2 3 3 2" xfId="11604" xr:uid="{4D1F924A-37D1-430E-A17D-30367D0A1E06}"/>
    <cellStyle name="Comma 28 2 3 3 2 2" xfId="11605" xr:uid="{DE7FB0D7-8973-449F-BCC9-1330A4AC1267}"/>
    <cellStyle name="Comma 28 2 3 3 2 2 2" xfId="11606" xr:uid="{E7E7819F-B1C9-44B4-9611-44B03FCE30B9}"/>
    <cellStyle name="Comma 28 2 3 3 2 3" xfId="11607" xr:uid="{4F577A09-6EEB-4CE6-A579-41E2CB9E8156}"/>
    <cellStyle name="Comma 28 2 3 3 3" xfId="11608" xr:uid="{9A9621C6-3CEB-400B-9604-9BDBAECA3B93}"/>
    <cellStyle name="Comma 28 2 3 3 3 2" xfId="11609" xr:uid="{B0D61941-A28E-4A84-B258-A7041EE33C1B}"/>
    <cellStyle name="Comma 28 2 3 3 4" xfId="11610" xr:uid="{FCDBBC5F-29D7-45A8-9DE4-09C7166C6F26}"/>
    <cellStyle name="Comma 28 2 3 3 5" xfId="11611" xr:uid="{9E3E60F7-BCD2-402C-84CF-C0BA878CB94C}"/>
    <cellStyle name="Comma 28 2 3 4" xfId="11612" xr:uid="{4A87E308-7372-4F0A-8FDE-3FB1296D38B6}"/>
    <cellStyle name="Comma 28 2 3 4 2" xfId="11613" xr:uid="{3A26EBD4-F2C8-41B5-8FB3-913F970B488B}"/>
    <cellStyle name="Comma 28 2 3 4 2 2" xfId="11614" xr:uid="{91DDAF49-2186-4B99-BF14-5E79B8827E0C}"/>
    <cellStyle name="Comma 28 2 3 4 3" xfId="11615" xr:uid="{1E1333E8-FAD0-4681-A37A-9E02784AB410}"/>
    <cellStyle name="Comma 28 2 3 4 4" xfId="11616" xr:uid="{CF51C42D-BA58-4720-A43C-33171C3D25E1}"/>
    <cellStyle name="Comma 28 2 3 5" xfId="11617" xr:uid="{A954BBD2-ADA2-4F03-82F5-11B88E0AD538}"/>
    <cellStyle name="Comma 28 2 3 5 2" xfId="11618" xr:uid="{FD9C0C17-DFDB-449F-BD05-CB3BCC1C9D86}"/>
    <cellStyle name="Comma 28 2 3 6" xfId="11619" xr:uid="{006DAAC0-A99F-4ADA-B947-797B7C458544}"/>
    <cellStyle name="Comma 28 2 3 6 2" xfId="11620" xr:uid="{1EAB19B8-3D9E-42B3-89E5-31F46B09B9A3}"/>
    <cellStyle name="Comma 28 2 3 7" xfId="11621" xr:uid="{569FC81B-C24B-40D3-9C9D-5B994A5638F9}"/>
    <cellStyle name="Comma 28 2 4" xfId="11622" xr:uid="{D0D55A5B-4F43-427F-9E8A-3FE5528256BE}"/>
    <cellStyle name="Comma 28 2 4 2" xfId="11623" xr:uid="{0490E359-8190-4EFE-80BA-C250F0F477A9}"/>
    <cellStyle name="Comma 28 2 4 2 2" xfId="11624" xr:uid="{E1426A5F-517F-4C48-8103-CA0CF0858017}"/>
    <cellStyle name="Comma 28 2 4 2 2 2" xfId="11625" xr:uid="{3BFBBF93-F0F0-4F96-8F65-3B298B30D5EA}"/>
    <cellStyle name="Comma 28 2 4 2 2 2 2" xfId="11626" xr:uid="{CCF123B4-C52D-4D20-B11D-4174BF20C757}"/>
    <cellStyle name="Comma 28 2 4 2 2 2 2 2" xfId="11627" xr:uid="{90082093-0322-4048-BED0-EF2C3F9825B6}"/>
    <cellStyle name="Comma 28 2 4 2 2 2 3" xfId="11628" xr:uid="{EBC7E834-2EBB-4325-A764-4E65E23C7C89}"/>
    <cellStyle name="Comma 28 2 4 2 2 3" xfId="11629" xr:uid="{2BA17E26-2948-4FDC-ACA1-CE732671A179}"/>
    <cellStyle name="Comma 28 2 4 2 2 3 2" xfId="11630" xr:uid="{1F39D0A5-DA74-49EC-AC66-647A5DFD1EB7}"/>
    <cellStyle name="Comma 28 2 4 2 2 4" xfId="11631" xr:uid="{B372EAB6-87AE-488B-83B3-D9CFA9FAC8A5}"/>
    <cellStyle name="Comma 28 2 4 2 2 5" xfId="11632" xr:uid="{91E87BAC-692D-4368-8F9A-37A82F9D0F90}"/>
    <cellStyle name="Comma 28 2 4 2 3" xfId="11633" xr:uid="{CA6D7129-ABEB-441A-9F37-013186D52881}"/>
    <cellStyle name="Comma 28 2 4 2 3 2" xfId="11634" xr:uid="{F9B7B273-266D-466D-A977-E0D20DA90977}"/>
    <cellStyle name="Comma 28 2 4 2 3 2 2" xfId="11635" xr:uid="{09CC22FD-4222-4A1B-BD2B-65BB16F26A05}"/>
    <cellStyle name="Comma 28 2 4 2 3 3" xfId="11636" xr:uid="{DB9ABEDC-93DC-4C13-A8D4-6B2C423C5F84}"/>
    <cellStyle name="Comma 28 2 4 2 4" xfId="11637" xr:uid="{EA042387-2887-47DC-A36D-C7FA7FBE9537}"/>
    <cellStyle name="Comma 28 2 4 2 4 2" xfId="11638" xr:uid="{413B6C07-D566-401D-8E98-93E54CBD22BA}"/>
    <cellStyle name="Comma 28 2 4 2 5" xfId="11639" xr:uid="{2B5C63BB-640C-4984-AD8F-C912962787DE}"/>
    <cellStyle name="Comma 28 2 4 2 6" xfId="11640" xr:uid="{0CA7CCAD-6DA9-4869-983B-2066247A5613}"/>
    <cellStyle name="Comma 28 2 4 3" xfId="11641" xr:uid="{3E0F3C4B-AABD-4DD7-9C25-65963A0DE2A7}"/>
    <cellStyle name="Comma 28 2 4 3 2" xfId="11642" xr:uid="{ED770397-54DF-4881-84F1-35AA0B21D241}"/>
    <cellStyle name="Comma 28 2 4 3 2 2" xfId="11643" xr:uid="{E0B9C5C6-7F09-4838-8799-AEBF1E5580DA}"/>
    <cellStyle name="Comma 28 2 4 3 2 2 2" xfId="11644" xr:uid="{BB39E85F-8F00-48A0-8E20-32F441D7E232}"/>
    <cellStyle name="Comma 28 2 4 3 2 3" xfId="11645" xr:uid="{F97F5474-A64B-43CC-9C22-39A5A9EBAA7E}"/>
    <cellStyle name="Comma 28 2 4 3 3" xfId="11646" xr:uid="{E99EA1A8-A9A7-4DC2-B9BA-708FE96BC027}"/>
    <cellStyle name="Comma 28 2 4 3 3 2" xfId="11647" xr:uid="{3B47CD85-BC88-49DD-B164-DF62A9A71C9A}"/>
    <cellStyle name="Comma 28 2 4 3 4" xfId="11648" xr:uid="{A851B7C9-9129-48BE-B480-D7596D3B11A4}"/>
    <cellStyle name="Comma 28 2 4 3 5" xfId="11649" xr:uid="{ABAF2CFA-74BC-4C21-98C6-97F8D31AA1EE}"/>
    <cellStyle name="Comma 28 2 4 4" xfId="11650" xr:uid="{C1309050-6AEC-4741-A81C-102AED67A582}"/>
    <cellStyle name="Comma 28 2 4 4 2" xfId="11651" xr:uid="{32533F05-E41D-40F4-A4D4-A77323BE3E76}"/>
    <cellStyle name="Comma 28 2 4 4 2 2" xfId="11652" xr:uid="{E6D92E08-FE3F-4477-B356-50D00D8F8A42}"/>
    <cellStyle name="Comma 28 2 4 4 3" xfId="11653" xr:uid="{04F38AFE-FFD4-4000-8A59-7CEF9C5217DC}"/>
    <cellStyle name="Comma 28 2 4 4 4" xfId="11654" xr:uid="{F8C4C4B0-9D50-4595-941B-85ADE1D2C2F3}"/>
    <cellStyle name="Comma 28 2 4 5" xfId="11655" xr:uid="{B72D6B9B-D2D5-4209-97FE-B959E8479187}"/>
    <cellStyle name="Comma 28 2 4 5 2" xfId="11656" xr:uid="{402D8709-ADB1-473D-ADAB-EF632EC5DE51}"/>
    <cellStyle name="Comma 28 2 4 6" xfId="11657" xr:uid="{6266FE17-0F97-4571-B4B0-457371889839}"/>
    <cellStyle name="Comma 28 2 4 6 2" xfId="11658" xr:uid="{EE8A9D6C-9F50-4288-8970-D9F2454F107B}"/>
    <cellStyle name="Comma 28 2 4 7" xfId="11659" xr:uid="{E1F2A5AD-03CA-4CD6-B6C8-BB524ABE2C9F}"/>
    <cellStyle name="Comma 28 2 5" xfId="11660" xr:uid="{84F14630-BCD3-4CA2-88B3-0D578ABD9714}"/>
    <cellStyle name="Comma 28 2 5 2" xfId="11661" xr:uid="{9031D26E-E6F9-49D4-83E5-0E13CE955079}"/>
    <cellStyle name="Comma 28 2 5 2 2" xfId="11662" xr:uid="{B8325C02-F2DF-49D5-BBA9-96BDA4911A8C}"/>
    <cellStyle name="Comma 28 2 5 2 2 2" xfId="11663" xr:uid="{D48A3966-C7C9-489C-9142-8C1FB733A592}"/>
    <cellStyle name="Comma 28 2 5 2 2 2 2" xfId="11664" xr:uid="{04E4EDEF-60D4-42D7-9236-463D8AF033B4}"/>
    <cellStyle name="Comma 28 2 5 2 2 3" xfId="11665" xr:uid="{585DB9D4-8784-4951-98D9-AE593C7DE90D}"/>
    <cellStyle name="Comma 28 2 5 2 3" xfId="11666" xr:uid="{3BF95171-3BFA-4901-8D1A-08E220981929}"/>
    <cellStyle name="Comma 28 2 5 2 3 2" xfId="11667" xr:uid="{1834D2C1-B9D9-4625-94B3-D0606BD8EDD8}"/>
    <cellStyle name="Comma 28 2 5 2 4" xfId="11668" xr:uid="{528B2486-5DAF-49AB-93E1-8B187EE6477B}"/>
    <cellStyle name="Comma 28 2 5 2 5" xfId="11669" xr:uid="{E08B1FC3-D12D-44F3-AE93-C7383EBF7166}"/>
    <cellStyle name="Comma 28 2 5 3" xfId="11670" xr:uid="{13867B3C-1422-4145-B7BD-B23A683974A9}"/>
    <cellStyle name="Comma 28 2 5 3 2" xfId="11671" xr:uid="{3F609E6A-76F9-41BD-9901-81F578A645EA}"/>
    <cellStyle name="Comma 28 2 5 3 2 2" xfId="11672" xr:uid="{77EE3096-6052-4852-82E6-0D15E26B08E1}"/>
    <cellStyle name="Comma 28 2 5 3 3" xfId="11673" xr:uid="{19370312-CEED-4F1C-8E91-0EA7818CB817}"/>
    <cellStyle name="Comma 28 2 5 4" xfId="11674" xr:uid="{6F127B35-235A-439D-9CDF-CFD3B4AD31CA}"/>
    <cellStyle name="Comma 28 2 5 4 2" xfId="11675" xr:uid="{26D77C75-C3D3-415C-9634-59274B27201F}"/>
    <cellStyle name="Comma 28 2 5 5" xfId="11676" xr:uid="{5371A1BE-C40E-4B9C-A567-B14AFE05AEEC}"/>
    <cellStyle name="Comma 28 2 5 6" xfId="11677" xr:uid="{6AC47007-06FE-419F-BE69-4DA7CFC10E9B}"/>
    <cellStyle name="Comma 28 2 6" xfId="11678" xr:uid="{3E71B328-7A41-4A93-9B56-46219E620C8A}"/>
    <cellStyle name="Comma 28 2 6 2" xfId="11679" xr:uid="{EF2D0EF7-E599-4605-AC0D-6E05086E7770}"/>
    <cellStyle name="Comma 28 2 6 2 2" xfId="11680" xr:uid="{5F7CF925-F770-4751-836D-A4E2DC0FB64E}"/>
    <cellStyle name="Comma 28 2 6 2 2 2" xfId="11681" xr:uid="{74B8A259-A594-410C-91E3-1256B48A8B70}"/>
    <cellStyle name="Comma 28 2 6 2 3" xfId="11682" xr:uid="{B1FB4D5A-000A-49DE-89B7-933D1D3EF809}"/>
    <cellStyle name="Comma 28 2 6 3" xfId="11683" xr:uid="{60189825-EF23-4CB4-8163-1ED5E457CFF9}"/>
    <cellStyle name="Comma 28 2 6 3 2" xfId="11684" xr:uid="{756B0E1D-A3B2-4550-9F09-1C4F07447975}"/>
    <cellStyle name="Comma 28 2 6 4" xfId="11685" xr:uid="{3FA2168E-8C23-4F07-BAEF-EBDDE264B1B0}"/>
    <cellStyle name="Comma 28 2 6 5" xfId="11686" xr:uid="{B998440A-4CD1-4DB7-902E-4BB19195E5C4}"/>
    <cellStyle name="Comma 28 2 7" xfId="11687" xr:uid="{8B5B3EAB-1F26-46A7-873F-FD5074E50949}"/>
    <cellStyle name="Comma 28 2 7 2" xfId="11688" xr:uid="{AA121608-8B7E-4096-829C-CD119D547B7B}"/>
    <cellStyle name="Comma 28 2 7 2 2" xfId="11689" xr:uid="{7BCCA411-59F5-4866-858C-4F1A4336BAAB}"/>
    <cellStyle name="Comma 28 2 7 2 2 2" xfId="11690" xr:uid="{EC0BE095-35AB-4C84-8A7E-9314AE9DEB3B}"/>
    <cellStyle name="Comma 28 2 7 2 3" xfId="11691" xr:uid="{DFCA39ED-B60D-4157-A0D3-1F76EE720255}"/>
    <cellStyle name="Comma 28 2 7 3" xfId="11692" xr:uid="{6C92B3E0-47C3-43CD-9AB5-B829940274D6}"/>
    <cellStyle name="Comma 28 2 7 3 2" xfId="11693" xr:uid="{078B0AF1-B954-4709-A7A6-650A00982790}"/>
    <cellStyle name="Comma 28 2 7 4" xfId="11694" xr:uid="{49BD2A39-5D39-4E94-B4EA-4539D1B6D2EE}"/>
    <cellStyle name="Comma 28 2 7 5" xfId="11695" xr:uid="{A4B6C5C9-721C-42C7-9C39-A6D3E076E72E}"/>
    <cellStyle name="Comma 28 2 8" xfId="11696" xr:uid="{EE885A0A-4FA2-4919-91D0-97A141A0B214}"/>
    <cellStyle name="Comma 28 2 8 2" xfId="11697" xr:uid="{37192178-3D2B-4DE5-8193-57B1E384B286}"/>
    <cellStyle name="Comma 28 2 8 2 2" xfId="11698" xr:uid="{59A7D871-CFC2-4273-89E1-FA465B8595FC}"/>
    <cellStyle name="Comma 28 2 8 3" xfId="11699" xr:uid="{A8BC74D2-C867-4D05-9906-B5FD7950E0C7}"/>
    <cellStyle name="Comma 28 2 8 4" xfId="11700" xr:uid="{6C268A66-0D0E-4139-9E77-0511F8DC6497}"/>
    <cellStyle name="Comma 28 2 9" xfId="11701" xr:uid="{329892B1-8322-4EED-8075-65FFA438F9C5}"/>
    <cellStyle name="Comma 28 2 9 2" xfId="11702" xr:uid="{4744441E-5069-42CF-A2FC-4F4F7E232952}"/>
    <cellStyle name="Comma 28 3" xfId="11703" xr:uid="{2B5822AA-979A-4F6B-BEDB-77B7F4226C28}"/>
    <cellStyle name="Comma 28 3 10" xfId="11704" xr:uid="{B4CA01EE-DF24-4B8B-8483-61ABA62F2836}"/>
    <cellStyle name="Comma 28 3 2" xfId="11705" xr:uid="{A4001DC4-F3C2-4A85-9F4D-6BDF69726374}"/>
    <cellStyle name="Comma 28 3 2 2" xfId="11706" xr:uid="{C3B7F935-B821-4508-9299-016BCEA43693}"/>
    <cellStyle name="Comma 28 3 2 2 2" xfId="11707" xr:uid="{FB0E20A7-E109-4709-81FC-82522434E3FD}"/>
    <cellStyle name="Comma 28 3 2 2 2 2" xfId="11708" xr:uid="{B586A49B-4683-4900-B687-07303D72D6CC}"/>
    <cellStyle name="Comma 28 3 2 2 2 2 2" xfId="11709" xr:uid="{4EF9CD2C-7E8D-48BF-9EAA-99992B0F9E0F}"/>
    <cellStyle name="Comma 28 3 2 2 2 2 2 2" xfId="11710" xr:uid="{07B630C9-45F2-4A0E-986B-7A2B74E84A33}"/>
    <cellStyle name="Comma 28 3 2 2 2 2 3" xfId="11711" xr:uid="{B5DF5812-20FF-487E-9593-E460B4D47289}"/>
    <cellStyle name="Comma 28 3 2 2 2 3" xfId="11712" xr:uid="{625B5FC5-9C25-4E1E-A47B-2547B512F1B3}"/>
    <cellStyle name="Comma 28 3 2 2 2 3 2" xfId="11713" xr:uid="{AF97E0A0-48CD-4E34-975A-70FBEC994F75}"/>
    <cellStyle name="Comma 28 3 2 2 2 4" xfId="11714" xr:uid="{0B1D3D16-5700-4ADF-B6E0-B5F62BE4B122}"/>
    <cellStyle name="Comma 28 3 2 2 2 5" xfId="11715" xr:uid="{955DAF9F-7148-476E-83A8-41CB49B0A4FA}"/>
    <cellStyle name="Comma 28 3 2 2 3" xfId="11716" xr:uid="{5263447D-F663-4616-A6E3-D1DEE785D281}"/>
    <cellStyle name="Comma 28 3 2 2 3 2" xfId="11717" xr:uid="{603E9232-B3C6-4048-B171-DB0B64538F4C}"/>
    <cellStyle name="Comma 28 3 2 2 3 2 2" xfId="11718" xr:uid="{B0B0D8DB-09D2-4CAB-9B3F-AF2F1B76D08C}"/>
    <cellStyle name="Comma 28 3 2 2 3 3" xfId="11719" xr:uid="{9D9B4079-EB0C-4567-9FA3-455D70AF1895}"/>
    <cellStyle name="Comma 28 3 2 2 4" xfId="11720" xr:uid="{A6DAC3FF-2134-47E7-858D-602B6FA51A1C}"/>
    <cellStyle name="Comma 28 3 2 2 4 2" xfId="11721" xr:uid="{961720CA-56B8-4305-A8D2-8D09AF4F1680}"/>
    <cellStyle name="Comma 28 3 2 2 5" xfId="11722" xr:uid="{B88E43F5-5CD6-4DB7-9248-997AC404E822}"/>
    <cellStyle name="Comma 28 3 2 2 6" xfId="11723" xr:uid="{D071ADA1-B49D-4F5C-91F7-0464A3AD0496}"/>
    <cellStyle name="Comma 28 3 2 3" xfId="11724" xr:uid="{E5AD6836-2503-4635-9199-A9291B570E2C}"/>
    <cellStyle name="Comma 28 3 2 3 2" xfId="11725" xr:uid="{6CBD70FD-32AA-4BE4-A796-3138D4E242EC}"/>
    <cellStyle name="Comma 28 3 2 3 2 2" xfId="11726" xr:uid="{0A14AE6F-6976-4432-A964-6B043689D803}"/>
    <cellStyle name="Comma 28 3 2 3 2 2 2" xfId="11727" xr:uid="{C91B5C53-516B-4BF2-80A4-601AFC378D49}"/>
    <cellStyle name="Comma 28 3 2 3 2 3" xfId="11728" xr:uid="{5BC83BA0-43AF-402F-9F1B-7041FF697FAF}"/>
    <cellStyle name="Comma 28 3 2 3 3" xfId="11729" xr:uid="{603A038C-4844-4E54-AE8C-3049BB963805}"/>
    <cellStyle name="Comma 28 3 2 3 3 2" xfId="11730" xr:uid="{540B241F-1BA4-4AC1-933F-508D462EFD79}"/>
    <cellStyle name="Comma 28 3 2 3 4" xfId="11731" xr:uid="{ACC63D20-8CB8-41B0-9DB1-5E231EC978FD}"/>
    <cellStyle name="Comma 28 3 2 3 5" xfId="11732" xr:uid="{BFDBE956-AE6E-4F5C-B001-D122630ED5F4}"/>
    <cellStyle name="Comma 28 3 2 4" xfId="11733" xr:uid="{87A88378-97E9-4426-8341-F065B58F1BD3}"/>
    <cellStyle name="Comma 28 3 2 4 2" xfId="11734" xr:uid="{5480B8C1-A27A-4556-A302-8AC9CDB34AA0}"/>
    <cellStyle name="Comma 28 3 2 4 2 2" xfId="11735" xr:uid="{120C90C0-DD7B-45B0-BA24-6389FC5E1FE0}"/>
    <cellStyle name="Comma 28 3 2 4 3" xfId="11736" xr:uid="{D98564C9-EB49-413F-973C-DF016960D5D9}"/>
    <cellStyle name="Comma 28 3 2 4 4" xfId="11737" xr:uid="{BF08EECD-6BFE-40C8-B56E-F5119254555E}"/>
    <cellStyle name="Comma 28 3 2 5" xfId="11738" xr:uid="{9352FD04-5AF8-4794-BE9A-4561D518B3BE}"/>
    <cellStyle name="Comma 28 3 2 5 2" xfId="11739" xr:uid="{EA7097F3-22F3-404C-BE51-59527683AF6B}"/>
    <cellStyle name="Comma 28 3 2 6" xfId="11740" xr:uid="{F4666F45-86DB-4465-ABB4-B4878CA69BFF}"/>
    <cellStyle name="Comma 28 3 2 6 2" xfId="11741" xr:uid="{211D175D-7BA3-4C4E-83AE-ED30372EC9FE}"/>
    <cellStyle name="Comma 28 3 2 7" xfId="11742" xr:uid="{C7E7097F-AD29-4935-926D-302551096B74}"/>
    <cellStyle name="Comma 28 3 3" xfId="11743" xr:uid="{5492F6B1-54C3-4AF9-B335-FD97D836E6B9}"/>
    <cellStyle name="Comma 28 3 3 2" xfId="11744" xr:uid="{26E807CA-32E8-44E7-900B-92665477B7C6}"/>
    <cellStyle name="Comma 28 3 3 2 2" xfId="11745" xr:uid="{E418A5C7-5B27-4BD0-9C41-BEEEAAF15D10}"/>
    <cellStyle name="Comma 28 3 3 2 2 2" xfId="11746" xr:uid="{42AB8D42-2F99-40BC-A182-56508B200636}"/>
    <cellStyle name="Comma 28 3 3 2 2 2 2" xfId="11747" xr:uid="{5E8BF0CC-91E9-4ACD-87FF-E2CB1F43AD6B}"/>
    <cellStyle name="Comma 28 3 3 2 2 2 2 2" xfId="11748" xr:uid="{DAB503E6-8E57-44CA-A0FE-70FF8B499F7A}"/>
    <cellStyle name="Comma 28 3 3 2 2 2 3" xfId="11749" xr:uid="{ECF48A8F-DF6F-4B05-BD70-C03F89BB4FA8}"/>
    <cellStyle name="Comma 28 3 3 2 2 3" xfId="11750" xr:uid="{2645D61B-D304-4C2E-BFFA-6427C3033D74}"/>
    <cellStyle name="Comma 28 3 3 2 2 3 2" xfId="11751" xr:uid="{312F0804-8EB2-4228-A927-B4D99E680356}"/>
    <cellStyle name="Comma 28 3 3 2 2 4" xfId="11752" xr:uid="{92B87329-A63D-4C27-862D-61EBFB30A77A}"/>
    <cellStyle name="Comma 28 3 3 2 2 5" xfId="11753" xr:uid="{1D9724D3-68F9-4A10-8920-6B3550384753}"/>
    <cellStyle name="Comma 28 3 3 2 3" xfId="11754" xr:uid="{C40682BC-EE09-4DC3-AE8D-54B48C9E4062}"/>
    <cellStyle name="Comma 28 3 3 2 3 2" xfId="11755" xr:uid="{288E971C-03B1-46B3-84EB-04CA87EA4634}"/>
    <cellStyle name="Comma 28 3 3 2 3 2 2" xfId="11756" xr:uid="{E920640C-C6E5-4B21-B309-BE0395163150}"/>
    <cellStyle name="Comma 28 3 3 2 3 3" xfId="11757" xr:uid="{D0818BC6-5013-4DA6-B915-0339DC7B2B16}"/>
    <cellStyle name="Comma 28 3 3 2 4" xfId="11758" xr:uid="{4DE667EF-2DC7-49E1-9E8C-2720AB76357B}"/>
    <cellStyle name="Comma 28 3 3 2 4 2" xfId="11759" xr:uid="{9DC90F05-73D7-44DF-9294-ACD0D878DEAD}"/>
    <cellStyle name="Comma 28 3 3 2 5" xfId="11760" xr:uid="{DB921CA7-D61F-4FA8-A228-DCBA8A6FB4FA}"/>
    <cellStyle name="Comma 28 3 3 2 6" xfId="11761" xr:uid="{A2E53456-31BB-4F09-B6D2-8DF8ACFE877D}"/>
    <cellStyle name="Comma 28 3 3 3" xfId="11762" xr:uid="{EC775B00-DA85-4CB9-A36F-A7213E6BF40C}"/>
    <cellStyle name="Comma 28 3 3 3 2" xfId="11763" xr:uid="{D0443395-06AD-4BA7-BC28-B47E63BB35C5}"/>
    <cellStyle name="Comma 28 3 3 3 2 2" xfId="11764" xr:uid="{90574023-9FAC-4E54-868C-4D4BA7D94960}"/>
    <cellStyle name="Comma 28 3 3 3 2 2 2" xfId="11765" xr:uid="{DF2F6D12-167C-44E5-8AA4-A96CD8809701}"/>
    <cellStyle name="Comma 28 3 3 3 2 3" xfId="11766" xr:uid="{496F8BE0-9DDA-47F7-B9FF-BF5F11DAB25C}"/>
    <cellStyle name="Comma 28 3 3 3 3" xfId="11767" xr:uid="{1D758705-6737-47E8-8BFC-E80B091E7D95}"/>
    <cellStyle name="Comma 28 3 3 3 3 2" xfId="11768" xr:uid="{48CAE061-A8F1-4899-A1EF-837F26040014}"/>
    <cellStyle name="Comma 28 3 3 3 4" xfId="11769" xr:uid="{35B609A7-7510-4E28-8F69-FDB989535A66}"/>
    <cellStyle name="Comma 28 3 3 3 5" xfId="11770" xr:uid="{D205EBC8-92DA-44D3-B45D-A5934CE48EBF}"/>
    <cellStyle name="Comma 28 3 3 4" xfId="11771" xr:uid="{6DE3CC28-31D9-451C-BF88-47C87546A6FC}"/>
    <cellStyle name="Comma 28 3 3 4 2" xfId="11772" xr:uid="{D46E651B-846A-484E-A501-3D9B3A5CC055}"/>
    <cellStyle name="Comma 28 3 3 4 2 2" xfId="11773" xr:uid="{236F86D5-E394-4926-ADC4-2C3507B9BBC2}"/>
    <cellStyle name="Comma 28 3 3 4 3" xfId="11774" xr:uid="{F47F6DAE-EA91-4EC2-85FE-54A98194F3AE}"/>
    <cellStyle name="Comma 28 3 3 4 4" xfId="11775" xr:uid="{88587847-56C4-46B5-9814-A7FCCAEA68F4}"/>
    <cellStyle name="Comma 28 3 3 5" xfId="11776" xr:uid="{4228B281-F5BB-4973-94D5-00FC470DCBD7}"/>
    <cellStyle name="Comma 28 3 3 5 2" xfId="11777" xr:uid="{2C824933-DE76-4631-B4BC-75CF6EB335F3}"/>
    <cellStyle name="Comma 28 3 3 6" xfId="11778" xr:uid="{089B5EFD-39D1-4062-AB00-CD11508184FB}"/>
    <cellStyle name="Comma 28 3 3 6 2" xfId="11779" xr:uid="{D9157E63-2B8D-4B3E-807D-0229FF790512}"/>
    <cellStyle name="Comma 28 3 3 7" xfId="11780" xr:uid="{CF6E2E11-50B4-4E1D-8E6E-1703FD87DB47}"/>
    <cellStyle name="Comma 28 3 4" xfId="11781" xr:uid="{0C997579-4A1B-404D-93FD-0DA3D967FBAE}"/>
    <cellStyle name="Comma 28 3 4 2" xfId="11782" xr:uid="{BFF4C0C5-937B-4C48-8370-37E18457DB97}"/>
    <cellStyle name="Comma 28 3 4 2 2" xfId="11783" xr:uid="{F2B6408E-DDB3-4842-A850-9E440362BA0E}"/>
    <cellStyle name="Comma 28 3 4 2 2 2" xfId="11784" xr:uid="{FF3F52DA-FB18-4242-8422-B3A99D00F7A0}"/>
    <cellStyle name="Comma 28 3 4 2 2 2 2" xfId="11785" xr:uid="{E25AA493-ADFE-4EC3-A923-B70CC739138B}"/>
    <cellStyle name="Comma 28 3 4 2 2 3" xfId="11786" xr:uid="{934B33A5-829E-4FE7-A186-35C186FA2448}"/>
    <cellStyle name="Comma 28 3 4 2 3" xfId="11787" xr:uid="{BA01BB4F-D4D2-40BA-A8D1-425D5CC13F67}"/>
    <cellStyle name="Comma 28 3 4 2 3 2" xfId="11788" xr:uid="{05C2CF75-B2B3-4B22-A175-A8036706296C}"/>
    <cellStyle name="Comma 28 3 4 2 4" xfId="11789" xr:uid="{0DE859B9-93EC-426F-A600-54B36434486E}"/>
    <cellStyle name="Comma 28 3 4 2 5" xfId="11790" xr:uid="{BCF8D818-4BA6-4E62-932D-C9762DECEE47}"/>
    <cellStyle name="Comma 28 3 4 3" xfId="11791" xr:uid="{D19D676F-AA69-4049-A09C-9F9184B18C7F}"/>
    <cellStyle name="Comma 28 3 4 3 2" xfId="11792" xr:uid="{56F79CF3-8C19-470F-9F1C-205AAA57B6F9}"/>
    <cellStyle name="Comma 28 3 4 3 2 2" xfId="11793" xr:uid="{8FFBF1CA-B24F-4278-AFAB-B7B306DBB0CA}"/>
    <cellStyle name="Comma 28 3 4 3 3" xfId="11794" xr:uid="{3AE6DFD8-6A0C-4A74-97EE-7EFDD2235116}"/>
    <cellStyle name="Comma 28 3 4 4" xfId="11795" xr:uid="{34F1F174-A49D-409C-94BD-E6853F9844B6}"/>
    <cellStyle name="Comma 28 3 4 4 2" xfId="11796" xr:uid="{5C4AF483-043D-491F-ACCB-A1A1C535309C}"/>
    <cellStyle name="Comma 28 3 4 5" xfId="11797" xr:uid="{B438BA33-AABD-4257-A3FE-D50927602375}"/>
    <cellStyle name="Comma 28 3 4 6" xfId="11798" xr:uid="{EB951B4F-CAB8-4CD1-9695-B0D3A5B98F62}"/>
    <cellStyle name="Comma 28 3 5" xfId="11799" xr:uid="{574DE758-2C31-49BF-9521-E3C25D902EA3}"/>
    <cellStyle name="Comma 28 3 5 2" xfId="11800" xr:uid="{7EAC85F7-B485-4667-BF1A-AEB5698F5131}"/>
    <cellStyle name="Comma 28 3 5 2 2" xfId="11801" xr:uid="{6890E676-6647-44C2-81C2-550790FC444C}"/>
    <cellStyle name="Comma 28 3 5 2 2 2" xfId="11802" xr:uid="{37B1CB69-4D67-4B6B-ABC3-0AC79E9A0B91}"/>
    <cellStyle name="Comma 28 3 5 2 3" xfId="11803" xr:uid="{ED0757E5-2668-4511-A00E-739780AA9865}"/>
    <cellStyle name="Comma 28 3 5 3" xfId="11804" xr:uid="{6C2E5CBF-3F8E-4CC9-97D9-BA074DDC633B}"/>
    <cellStyle name="Comma 28 3 5 3 2" xfId="11805" xr:uid="{21554A85-202D-4131-9391-D53C4278EB8F}"/>
    <cellStyle name="Comma 28 3 5 4" xfId="11806" xr:uid="{2D1C2A4D-BA8E-49DD-8CA9-8F3898701FD3}"/>
    <cellStyle name="Comma 28 3 5 5" xfId="11807" xr:uid="{5385BAF9-9B50-404B-9DB0-E334E9C567A1}"/>
    <cellStyle name="Comma 28 3 6" xfId="11808" xr:uid="{CE1DFD99-6A1C-4C95-A3DA-DDA74F38A57A}"/>
    <cellStyle name="Comma 28 3 6 2" xfId="11809" xr:uid="{B96A1D94-FFBB-49D4-80FD-B88ED27F4B0C}"/>
    <cellStyle name="Comma 28 3 6 2 2" xfId="11810" xr:uid="{905B7925-D857-40D9-8028-5F8683F935D1}"/>
    <cellStyle name="Comma 28 3 6 2 2 2" xfId="11811" xr:uid="{74B6216B-E391-4F75-A605-C7BB391C4E4C}"/>
    <cellStyle name="Comma 28 3 6 2 3" xfId="11812" xr:uid="{A91B200E-F4B7-497D-8708-B7DA9947EFE5}"/>
    <cellStyle name="Comma 28 3 6 3" xfId="11813" xr:uid="{C762127C-FCA5-4DAA-A131-1C6C33964207}"/>
    <cellStyle name="Comma 28 3 6 3 2" xfId="11814" xr:uid="{E68A73C6-2B0D-4E74-A303-0B1F403F0FC5}"/>
    <cellStyle name="Comma 28 3 6 4" xfId="11815" xr:uid="{C7BA260C-ADDC-4D23-80E0-727502FD14DA}"/>
    <cellStyle name="Comma 28 3 6 5" xfId="11816" xr:uid="{2251BD9F-7BE3-4F66-B749-40A1C80E3C19}"/>
    <cellStyle name="Comma 28 3 7" xfId="11817" xr:uid="{38C0E65E-4757-4F4E-8AD9-7E413CD33DA4}"/>
    <cellStyle name="Comma 28 3 7 2" xfId="11818" xr:uid="{7BFFB619-C8FD-4D40-977B-B4151A085038}"/>
    <cellStyle name="Comma 28 3 7 2 2" xfId="11819" xr:uid="{2D663858-C4ED-46D5-835B-E170989FB3A8}"/>
    <cellStyle name="Comma 28 3 7 3" xfId="11820" xr:uid="{FB8CC049-6A11-4844-99FC-F4E12D200C97}"/>
    <cellStyle name="Comma 28 3 7 4" xfId="11821" xr:uid="{36C3B397-B1C8-45BE-B361-889C6BC81028}"/>
    <cellStyle name="Comma 28 3 8" xfId="11822" xr:uid="{FF637BAE-5938-4697-9D0B-319B785369F9}"/>
    <cellStyle name="Comma 28 3 8 2" xfId="11823" xr:uid="{E165B8F7-F43A-4AE3-82C6-AFCBC987AEAE}"/>
    <cellStyle name="Comma 28 3 9" xfId="11824" xr:uid="{137D173C-0532-4354-BC50-8B4A7154D8E6}"/>
    <cellStyle name="Comma 28 3 9 2" xfId="11825" xr:uid="{215A81E6-5D2B-4F69-96B1-861C6524F378}"/>
    <cellStyle name="Comma 28 4" xfId="11826" xr:uid="{CBB33775-B9BF-4715-AF47-8651F49EC364}"/>
    <cellStyle name="Comma 28 4 2" xfId="11827" xr:uid="{B0E9DE9D-9E34-4F1B-8C61-F4F2B8E74B2F}"/>
    <cellStyle name="Comma 28 4 2 2" xfId="11828" xr:uid="{5FB5B717-429B-4FD3-9EF6-9E81475567F5}"/>
    <cellStyle name="Comma 28 4 2 2 2" xfId="11829" xr:uid="{F4AE9AA9-8E76-4573-8B61-68B73505DB3B}"/>
    <cellStyle name="Comma 28 4 2 2 2 2" xfId="11830" xr:uid="{342C58DB-87E8-49DE-AC8F-01B82081F0A4}"/>
    <cellStyle name="Comma 28 4 2 2 2 2 2" xfId="11831" xr:uid="{15610E58-B578-452C-98A4-6CD04766A4FF}"/>
    <cellStyle name="Comma 28 4 2 2 2 3" xfId="11832" xr:uid="{F3B8E8B4-6254-48FE-A934-E735A8AD4ADF}"/>
    <cellStyle name="Comma 28 4 2 2 3" xfId="11833" xr:uid="{FBC585B1-93EE-41F7-86E1-6B12C3B3FDDD}"/>
    <cellStyle name="Comma 28 4 2 2 3 2" xfId="11834" xr:uid="{A1627F65-F30B-4F63-8D22-57B6775AD8E4}"/>
    <cellStyle name="Comma 28 4 2 2 4" xfId="11835" xr:uid="{16D61246-F16A-4FDF-B7C0-3B61AE797F9F}"/>
    <cellStyle name="Comma 28 4 2 2 5" xfId="11836" xr:uid="{0C028BCA-0C8C-4787-BE22-9EBCF57BA4C4}"/>
    <cellStyle name="Comma 28 4 2 3" xfId="11837" xr:uid="{08551C57-CE76-43DD-A3AC-BDA3F870CC78}"/>
    <cellStyle name="Comma 28 4 2 3 2" xfId="11838" xr:uid="{8B748F63-0588-41F1-B158-4BF4EE697BCA}"/>
    <cellStyle name="Comma 28 4 2 3 2 2" xfId="11839" xr:uid="{1FFFC8DE-1EAA-41F4-B38C-0AA6EDA34614}"/>
    <cellStyle name="Comma 28 4 2 3 3" xfId="11840" xr:uid="{034DF1F4-50E2-44AA-A72A-89EF0D6CA903}"/>
    <cellStyle name="Comma 28 4 2 4" xfId="11841" xr:uid="{7CED91D6-1B93-43E7-9939-EACC6F91AB98}"/>
    <cellStyle name="Comma 28 4 2 4 2" xfId="11842" xr:uid="{6541CD48-F8A0-4F39-B4BF-4EF9844861CD}"/>
    <cellStyle name="Comma 28 4 2 5" xfId="11843" xr:uid="{8175115B-9B1E-4530-B719-6B644D04E068}"/>
    <cellStyle name="Comma 28 4 2 6" xfId="11844" xr:uid="{5ADF20FA-58F3-4A0E-AEBC-5AAA50757564}"/>
    <cellStyle name="Comma 28 4 3" xfId="11845" xr:uid="{BF48C251-CE21-462D-B36E-8D0C3D30E243}"/>
    <cellStyle name="Comma 28 4 3 2" xfId="11846" xr:uid="{4EA55628-D4C0-43A8-AF25-B8434948287D}"/>
    <cellStyle name="Comma 28 4 3 2 2" xfId="11847" xr:uid="{EF96D69B-091D-40F3-9F6A-B2692DB6DD60}"/>
    <cellStyle name="Comma 28 4 3 2 2 2" xfId="11848" xr:uid="{2A2D97F0-534F-48AB-8494-F7F0BBCFD444}"/>
    <cellStyle name="Comma 28 4 3 2 3" xfId="11849" xr:uid="{B68F0CC9-4959-45E3-A42B-D75EBB09549C}"/>
    <cellStyle name="Comma 28 4 3 3" xfId="11850" xr:uid="{18D013A7-D870-4C8B-AE28-95CD0E9B70F8}"/>
    <cellStyle name="Comma 28 4 3 3 2" xfId="11851" xr:uid="{ADC36E2F-6870-4090-A6ED-131BF0E255C4}"/>
    <cellStyle name="Comma 28 4 3 4" xfId="11852" xr:uid="{7C2C2217-E1C0-433D-A8E1-F7CDF5C1FD5C}"/>
    <cellStyle name="Comma 28 4 3 5" xfId="11853" xr:uid="{9D29A77E-984A-490A-A949-049CA785BA39}"/>
    <cellStyle name="Comma 28 4 4" xfId="11854" xr:uid="{8F2BBCAB-B4CA-4BD6-B24F-16A4AC6621C0}"/>
    <cellStyle name="Comma 28 4 4 2" xfId="11855" xr:uid="{A6F3BCBA-386B-4963-87C8-F81545EA823D}"/>
    <cellStyle name="Comma 28 4 4 2 2" xfId="11856" xr:uid="{021FAE25-16DE-4AF0-9A39-E6E03F0ACC36}"/>
    <cellStyle name="Comma 28 4 4 2 2 2" xfId="11857" xr:uid="{C2327A57-4638-4E03-954A-DE348F5783C9}"/>
    <cellStyle name="Comma 28 4 4 2 3" xfId="11858" xr:uid="{1F307E96-9C64-4D62-BDA5-DF17C93F897C}"/>
    <cellStyle name="Comma 28 4 4 3" xfId="11859" xr:uid="{F3439E22-F1B8-43CD-B783-8002771EFC53}"/>
    <cellStyle name="Comma 28 4 4 3 2" xfId="11860" xr:uid="{C0930617-4F6D-4B9E-A698-056C8BE87A3B}"/>
    <cellStyle name="Comma 28 4 4 4" xfId="11861" xr:uid="{32E695CE-584A-4725-B0C5-507B54B00D09}"/>
    <cellStyle name="Comma 28 4 4 5" xfId="11862" xr:uid="{A2B06F31-66DA-46B4-96B2-C0E98D155C30}"/>
    <cellStyle name="Comma 28 4 5" xfId="11863" xr:uid="{10E58AE9-3ECD-4479-B07F-B4F55DE8E483}"/>
    <cellStyle name="Comma 28 4 5 2" xfId="11864" xr:uid="{627E0402-4793-4FF6-9B0F-2F7D29476BC7}"/>
    <cellStyle name="Comma 28 4 5 2 2" xfId="11865" xr:uid="{BDFB10F9-9E11-4599-86C3-8DDFCD4E4D4D}"/>
    <cellStyle name="Comma 28 4 5 3" xfId="11866" xr:uid="{40F60CD9-6973-4B03-A4C2-7CB0CB2D7012}"/>
    <cellStyle name="Comma 28 4 5 4" xfId="11867" xr:uid="{F78552B2-3E75-475F-8CF8-DAE5ACD06C6F}"/>
    <cellStyle name="Comma 28 4 6" xfId="11868" xr:uid="{3B941038-348A-40D0-8B5F-03017656F0B2}"/>
    <cellStyle name="Comma 28 4 6 2" xfId="11869" xr:uid="{D8FDD3DE-77DD-4AB3-96EA-DD2C4D53459A}"/>
    <cellStyle name="Comma 28 4 7" xfId="11870" xr:uid="{84863A6D-6502-43CC-8478-5F51E8DE04A9}"/>
    <cellStyle name="Comma 28 4 7 2" xfId="11871" xr:uid="{ED22C487-E067-4EB5-8059-7D034DD87679}"/>
    <cellStyle name="Comma 28 4 8" xfId="11872" xr:uid="{4A40BB8B-D3BF-4505-9DA6-1DE391B57A93}"/>
    <cellStyle name="Comma 28 5" xfId="11873" xr:uid="{66D45CC7-1364-413D-9F11-974C4A166CF5}"/>
    <cellStyle name="Comma 28 5 2" xfId="11874" xr:uid="{FA643CAF-F1A4-4F5C-B8EB-A3B9B0866837}"/>
    <cellStyle name="Comma 28 5 2 2" xfId="11875" xr:uid="{679D6EC0-EBE6-453F-9549-18E12DB4FC22}"/>
    <cellStyle name="Comma 28 5 2 2 2" xfId="11876" xr:uid="{3EE56C32-0A37-4DCB-ACF5-138FA210DDF5}"/>
    <cellStyle name="Comma 28 5 2 2 2 2" xfId="11877" xr:uid="{56A644CE-8A9E-4993-BDDE-1FA1A6BDFE0E}"/>
    <cellStyle name="Comma 28 5 2 2 2 2 2" xfId="11878" xr:uid="{687ACFD5-6A00-491D-9381-20BB10037D93}"/>
    <cellStyle name="Comma 28 5 2 2 2 3" xfId="11879" xr:uid="{C2F24B6A-76AE-44DD-889E-AFA51E33CA50}"/>
    <cellStyle name="Comma 28 5 2 2 3" xfId="11880" xr:uid="{958EB4B6-EE5C-4E07-A1EC-95C020AB224C}"/>
    <cellStyle name="Comma 28 5 2 2 3 2" xfId="11881" xr:uid="{195F20AF-EF5C-4D0E-9D39-8CD2E19E111A}"/>
    <cellStyle name="Comma 28 5 2 2 4" xfId="11882" xr:uid="{80B45179-460D-4844-A2FF-BBE75575A153}"/>
    <cellStyle name="Comma 28 5 2 2 5" xfId="11883" xr:uid="{376B3FBF-B211-4F61-95AA-F681792BC4AB}"/>
    <cellStyle name="Comma 28 5 2 3" xfId="11884" xr:uid="{01419B05-BA1D-4B80-92E9-CD5663339923}"/>
    <cellStyle name="Comma 28 5 2 3 2" xfId="11885" xr:uid="{96A623DC-866F-467E-848A-34480A4DDF6A}"/>
    <cellStyle name="Comma 28 5 2 3 2 2" xfId="11886" xr:uid="{4278247F-6222-4AF9-A07E-FAEADE3C0BA4}"/>
    <cellStyle name="Comma 28 5 2 3 3" xfId="11887" xr:uid="{9BFF4282-489A-4562-9FDA-B7156F5E9643}"/>
    <cellStyle name="Comma 28 5 2 4" xfId="11888" xr:uid="{DE02477D-4300-4F6C-9D80-EEBC715636BF}"/>
    <cellStyle name="Comma 28 5 2 4 2" xfId="11889" xr:uid="{490DF437-1B66-42D0-B46F-EFDCCF3DD7FB}"/>
    <cellStyle name="Comma 28 5 2 5" xfId="11890" xr:uid="{656DB5F2-664A-47E5-95C5-DED4CA1878E2}"/>
    <cellStyle name="Comma 28 5 2 6" xfId="11891" xr:uid="{52D712B4-BE24-4752-A997-DD0118B71082}"/>
    <cellStyle name="Comma 28 5 3" xfId="11892" xr:uid="{BBF61D49-05F6-4A7F-8472-288E7E5F74E2}"/>
    <cellStyle name="Comma 28 5 3 2" xfId="11893" xr:uid="{A7F97832-25D4-422D-A966-003FF7ED59A1}"/>
    <cellStyle name="Comma 28 5 3 2 2" xfId="11894" xr:uid="{E9E4A16E-B97D-47F6-B709-8162916612B5}"/>
    <cellStyle name="Comma 28 5 3 2 2 2" xfId="11895" xr:uid="{086BEA79-16A0-4B22-A41F-A6A209FBECCB}"/>
    <cellStyle name="Comma 28 5 3 2 3" xfId="11896" xr:uid="{8673D500-DF32-4A26-AB02-FF36EA3D9CE2}"/>
    <cellStyle name="Comma 28 5 3 3" xfId="11897" xr:uid="{4FFF3215-7324-40D4-964E-E791FC2C059C}"/>
    <cellStyle name="Comma 28 5 3 3 2" xfId="11898" xr:uid="{2EBAA131-3586-4D56-AC32-7F58846EA1A8}"/>
    <cellStyle name="Comma 28 5 3 4" xfId="11899" xr:uid="{90EEA55D-1A8F-4EA0-8D4F-B8717BC16BB9}"/>
    <cellStyle name="Comma 28 5 3 5" xfId="11900" xr:uid="{6C62EA72-5860-4709-A47F-B95E1FA117EC}"/>
    <cellStyle name="Comma 28 5 4" xfId="11901" xr:uid="{BE1473E4-A461-49CC-B38A-EC4D078C766A}"/>
    <cellStyle name="Comma 28 5 4 2" xfId="11902" xr:uid="{70D3B4DD-5F80-43C9-9C34-F7574F9E310C}"/>
    <cellStyle name="Comma 28 5 4 2 2" xfId="11903" xr:uid="{FECB16B8-5054-4A46-80CD-542614942FD0}"/>
    <cellStyle name="Comma 28 5 4 3" xfId="11904" xr:uid="{23D97DD7-6D56-4158-940E-9B47BE80E314}"/>
    <cellStyle name="Comma 28 5 4 4" xfId="11905" xr:uid="{BA4CFCB7-05F6-4237-8DFA-4F7F423ADA9B}"/>
    <cellStyle name="Comma 28 5 5" xfId="11906" xr:uid="{080FE0D3-DC9D-4CBF-9BCD-B73D7CED5F8E}"/>
    <cellStyle name="Comma 28 5 5 2" xfId="11907" xr:uid="{679DF9C8-C7F4-43F5-8FE0-781DF786E357}"/>
    <cellStyle name="Comma 28 5 6" xfId="11908" xr:uid="{CD2BFB31-45D6-4D00-BD34-52F906DED1CE}"/>
    <cellStyle name="Comma 28 5 6 2" xfId="11909" xr:uid="{CC718DB0-0136-496C-B085-CC8ACEEAA29B}"/>
    <cellStyle name="Comma 28 5 7" xfId="11910" xr:uid="{B33BE385-BC1F-4939-9798-DD4E93827CB6}"/>
    <cellStyle name="Comma 28 6" xfId="11911" xr:uid="{6A16C402-1B0D-413C-9A95-9DC854C032A2}"/>
    <cellStyle name="Comma 28 6 2" xfId="11912" xr:uid="{590647AB-7AB0-4823-B0DB-8062E7E80278}"/>
    <cellStyle name="Comma 28 6 2 2" xfId="11913" xr:uid="{E7ADF086-FC2C-4F5A-A318-969C69D08F10}"/>
    <cellStyle name="Comma 28 6 2 2 2" xfId="11914" xr:uid="{BAD6A7F3-D955-4D78-8E7A-AF82086DC386}"/>
    <cellStyle name="Comma 28 6 2 2 2 2" xfId="11915" xr:uid="{5D32BD91-1696-4993-A7E7-2128E632A1E4}"/>
    <cellStyle name="Comma 28 6 2 2 2 2 2" xfId="11916" xr:uid="{E3E3812C-BFF8-4D4F-A9E4-576751D889D2}"/>
    <cellStyle name="Comma 28 6 2 2 2 3" xfId="11917" xr:uid="{84BE29BA-FA29-47F4-A63F-CAC78C0DB271}"/>
    <cellStyle name="Comma 28 6 2 2 3" xfId="11918" xr:uid="{4F4B740B-5B64-4CF9-92F5-5A5FF8A8A693}"/>
    <cellStyle name="Comma 28 6 2 2 3 2" xfId="11919" xr:uid="{52850FFD-9DFE-40F1-9881-3B89998D73DC}"/>
    <cellStyle name="Comma 28 6 2 2 4" xfId="11920" xr:uid="{49FBBB63-98DB-42FB-901D-C432454B2F32}"/>
    <cellStyle name="Comma 28 6 2 2 5" xfId="11921" xr:uid="{1D853F75-7D3C-4775-8C22-45933F913D1F}"/>
    <cellStyle name="Comma 28 6 2 3" xfId="11922" xr:uid="{A7E85DA7-05BA-43E4-BCB1-C2680CE2B3D8}"/>
    <cellStyle name="Comma 28 6 2 3 2" xfId="11923" xr:uid="{6A89248B-DB86-44FF-A265-C33F9B6D8EA2}"/>
    <cellStyle name="Comma 28 6 2 3 2 2" xfId="11924" xr:uid="{B6DC561C-2062-4D1C-81B5-C877A0DE53E7}"/>
    <cellStyle name="Comma 28 6 2 3 3" xfId="11925" xr:uid="{4F1754A4-DA12-46AF-9A35-3BC693112E18}"/>
    <cellStyle name="Comma 28 6 2 4" xfId="11926" xr:uid="{963063D4-8CEE-4EA0-A02B-88EA7AC74A7A}"/>
    <cellStyle name="Comma 28 6 2 4 2" xfId="11927" xr:uid="{91C1239B-8691-4BB2-991D-B1F94994891E}"/>
    <cellStyle name="Comma 28 6 2 5" xfId="11928" xr:uid="{F490637C-3D8C-45E1-A5CE-90FEFFF7DB19}"/>
    <cellStyle name="Comma 28 6 2 6" xfId="11929" xr:uid="{51FB4AAF-12FD-4340-B4A8-6A8B102B4F85}"/>
    <cellStyle name="Comma 28 6 3" xfId="11930" xr:uid="{A3DC8BCF-4F8C-41CF-9930-B4CD763ACF4F}"/>
    <cellStyle name="Comma 28 6 3 2" xfId="11931" xr:uid="{4F48609D-2556-4F54-A96F-EF104D3BBC7C}"/>
    <cellStyle name="Comma 28 6 3 2 2" xfId="11932" xr:uid="{2361CE33-9216-4F9E-9DFE-B9EFC401446D}"/>
    <cellStyle name="Comma 28 6 3 2 2 2" xfId="11933" xr:uid="{0A5BA948-22C9-44EC-9161-D20634181792}"/>
    <cellStyle name="Comma 28 6 3 2 3" xfId="11934" xr:uid="{6F53EAF1-A6C5-40B6-B593-6DFEBE594F4C}"/>
    <cellStyle name="Comma 28 6 3 3" xfId="11935" xr:uid="{76B94127-1FF9-4C3E-88A9-5C78E9657FC2}"/>
    <cellStyle name="Comma 28 6 3 3 2" xfId="11936" xr:uid="{C56E7ADC-9063-4117-B944-F3B62778AA23}"/>
    <cellStyle name="Comma 28 6 3 4" xfId="11937" xr:uid="{9371B5F9-4F09-4F47-8F03-DC5AF240F732}"/>
    <cellStyle name="Comma 28 6 3 5" xfId="11938" xr:uid="{37CE024E-627C-499D-90D9-2F7BC38F8534}"/>
    <cellStyle name="Comma 28 6 4" xfId="11939" xr:uid="{C078AC5C-480C-4B83-9BE0-F4E9C7DEB2F3}"/>
    <cellStyle name="Comma 28 6 4 2" xfId="11940" xr:uid="{181D22AA-7EFE-43A5-9090-256C00AB712C}"/>
    <cellStyle name="Comma 28 6 4 2 2" xfId="11941" xr:uid="{81ACFEB8-8DC2-4BF2-911E-1885DD501906}"/>
    <cellStyle name="Comma 28 6 4 3" xfId="11942" xr:uid="{662B535F-C414-4B2C-902D-2961DC6568C9}"/>
    <cellStyle name="Comma 28 6 4 4" xfId="11943" xr:uid="{AC6E10F3-35D1-4B36-8DAD-7A8B8ED268C3}"/>
    <cellStyle name="Comma 28 6 5" xfId="11944" xr:uid="{1869A01B-5B06-4293-8F94-3F476A61925C}"/>
    <cellStyle name="Comma 28 6 5 2" xfId="11945" xr:uid="{52C96AE6-E157-4FCE-AAF6-79D1B6241825}"/>
    <cellStyle name="Comma 28 6 6" xfId="11946" xr:uid="{B977D2AC-62B2-4585-89D3-69D4B6DDC606}"/>
    <cellStyle name="Comma 28 6 6 2" xfId="11947" xr:uid="{09A2742C-9AB5-43CE-B7C0-8C654DDFC0C4}"/>
    <cellStyle name="Comma 28 6 7" xfId="11948" xr:uid="{D4A38566-C61D-47E8-A186-1C8E0FE274BB}"/>
    <cellStyle name="Comma 28 7" xfId="11949" xr:uid="{B9F78D8B-0859-4114-97EA-2656BE8C0D2B}"/>
    <cellStyle name="Comma 28 7 2" xfId="11950" xr:uid="{579A878F-58F9-416B-9317-8045BAA2AFD6}"/>
    <cellStyle name="Comma 28 7 2 2" xfId="11951" xr:uid="{D6E86665-18B0-4F0D-BE0E-726B0148BF1E}"/>
    <cellStyle name="Comma 28 7 2 2 2" xfId="11952" xr:uid="{4A71C0C1-53ED-46C1-94DE-BFD316510EDF}"/>
    <cellStyle name="Comma 28 7 2 2 2 2" xfId="11953" xr:uid="{E85CF55F-DABE-4120-8DC5-C5967BCEA0B1}"/>
    <cellStyle name="Comma 28 7 2 2 3" xfId="11954" xr:uid="{4FDAA70D-49B2-4E3A-9B54-B27479D4B949}"/>
    <cellStyle name="Comma 28 7 2 3" xfId="11955" xr:uid="{3F95BF7F-2291-4E5C-B62D-BC00FEFD8469}"/>
    <cellStyle name="Comma 28 7 2 3 2" xfId="11956" xr:uid="{6D98F4F1-D369-4B74-81D0-E28C2BB14A19}"/>
    <cellStyle name="Comma 28 7 2 4" xfId="11957" xr:uid="{5B581D1B-97E8-4463-B964-0A8BBC0AD34E}"/>
    <cellStyle name="Comma 28 7 2 5" xfId="11958" xr:uid="{EF1B542C-B860-496C-B7E0-3F7CB42FCBAF}"/>
    <cellStyle name="Comma 28 7 3" xfId="11959" xr:uid="{A320BDA4-9ED7-46C4-AEB7-48CD130CC86C}"/>
    <cellStyle name="Comma 28 7 3 2" xfId="11960" xr:uid="{D4087FBC-8DE6-4751-9A50-BCFCE8B59D8E}"/>
    <cellStyle name="Comma 28 7 3 2 2" xfId="11961" xr:uid="{B64CED55-83BA-4BBC-BF48-09EC5496B39B}"/>
    <cellStyle name="Comma 28 7 3 3" xfId="11962" xr:uid="{B4A8FF52-625F-4AD7-B5BC-E5B9D3BF879F}"/>
    <cellStyle name="Comma 28 7 4" xfId="11963" xr:uid="{B30005A4-0849-4B41-BDA0-BC686E91FB04}"/>
    <cellStyle name="Comma 28 7 4 2" xfId="11964" xr:uid="{1EB0D25A-A472-405D-B815-46BE6DF9C9DA}"/>
    <cellStyle name="Comma 28 7 5" xfId="11965" xr:uid="{F973DF5A-3FF1-4001-BBF2-B6E865C0DAFA}"/>
    <cellStyle name="Comma 28 7 6" xfId="11966" xr:uid="{3F678586-A65A-4211-98B3-D22D73902661}"/>
    <cellStyle name="Comma 28 8" xfId="11967" xr:uid="{004FAAAA-05A3-4A62-81A6-6B2D335C3DFC}"/>
    <cellStyle name="Comma 28 8 2" xfId="11968" xr:uid="{EF8E9974-7F7E-4553-9E67-7D9743A620D6}"/>
    <cellStyle name="Comma 28 8 2 2" xfId="11969" xr:uid="{77EB4188-F226-446B-AD6B-34D91E9D4A31}"/>
    <cellStyle name="Comma 28 8 2 2 2" xfId="11970" xr:uid="{715A975E-6EF0-41F5-BBFB-BDE5392EA11D}"/>
    <cellStyle name="Comma 28 8 2 3" xfId="11971" xr:uid="{4C571A97-5F7A-4362-88C3-A4CE34E31F08}"/>
    <cellStyle name="Comma 28 8 3" xfId="11972" xr:uid="{9E926478-7F47-4303-AFB6-17D37D07E848}"/>
    <cellStyle name="Comma 28 8 3 2" xfId="11973" xr:uid="{C3F94B6B-5305-4033-A882-7F418A095A04}"/>
    <cellStyle name="Comma 28 8 4" xfId="11974" xr:uid="{268B5A54-9FD7-4AD5-AFE5-04C17B6841AC}"/>
    <cellStyle name="Comma 28 8 5" xfId="11975" xr:uid="{8E499AF5-F10C-45E3-B2BD-6A937BC3D651}"/>
    <cellStyle name="Comma 28 9" xfId="11976" xr:uid="{8D0896DF-52DB-4798-8906-61F46D5942BD}"/>
    <cellStyle name="Comma 28 9 2" xfId="11977" xr:uid="{CC575DB2-CCA5-4109-A8B4-9E147CA1CCFE}"/>
    <cellStyle name="Comma 28 9 2 2" xfId="11978" xr:uid="{0097AC99-1AEF-43E9-B76B-BCB1C4AE86FA}"/>
    <cellStyle name="Comma 28 9 2 2 2" xfId="11979" xr:uid="{2F63A134-C090-4EF9-B581-BB7FE64D6D9D}"/>
    <cellStyle name="Comma 28 9 2 3" xfId="11980" xr:uid="{A7E57EE5-E7B2-4996-B5CC-98A572311897}"/>
    <cellStyle name="Comma 28 9 3" xfId="11981" xr:uid="{826A6D84-E3C8-4B3A-A71E-395EC8D3385E}"/>
    <cellStyle name="Comma 28 9 3 2" xfId="11982" xr:uid="{D124D5FF-31AF-46CD-9AD9-256A730671C4}"/>
    <cellStyle name="Comma 28 9 4" xfId="11983" xr:uid="{53D46B87-D80C-444F-9CE9-2F312296F02A}"/>
    <cellStyle name="Comma 28 9 5" xfId="11984" xr:uid="{EB5CAA43-685B-4CDF-B1B2-1B21CE0CB53D}"/>
    <cellStyle name="Comma 29" xfId="11985" xr:uid="{74FC2C0B-8321-4E9F-AD2C-0E28B7DAF896}"/>
    <cellStyle name="Comma 29 10" xfId="11986" xr:uid="{D83D9C65-3C45-4115-951C-0609540E355E}"/>
    <cellStyle name="Comma 29 10 2" xfId="11987" xr:uid="{132DD6E3-DD0F-4DE2-B9D8-5478189EC331}"/>
    <cellStyle name="Comma 29 10 2 2" xfId="11988" xr:uid="{9EE9C289-ACE1-4565-B707-C1DFE968B0D5}"/>
    <cellStyle name="Comma 29 10 3" xfId="11989" xr:uid="{3EBCD2BB-8A15-4219-8AF9-9F2A4887AE4A}"/>
    <cellStyle name="Comma 29 10 4" xfId="11990" xr:uid="{7570894C-F866-49A3-8141-C160D208F01C}"/>
    <cellStyle name="Comma 29 11" xfId="11991" xr:uid="{52D9E20E-7589-4AD0-872F-B2FEF003616E}"/>
    <cellStyle name="Comma 29 11 2" xfId="11992" xr:uid="{CA3D0BF3-5EF2-451C-97D4-7EC8A8F3A382}"/>
    <cellStyle name="Comma 29 12" xfId="11993" xr:uid="{05B13501-7271-4328-A644-B994ECD55793}"/>
    <cellStyle name="Comma 29 12 2" xfId="11994" xr:uid="{222EF20E-4567-411A-92D0-19C315D492CC}"/>
    <cellStyle name="Comma 29 13" xfId="11995" xr:uid="{62A7F798-691C-4802-8A5E-FBC3A6CED35B}"/>
    <cellStyle name="Comma 29 2" xfId="11996" xr:uid="{7DEEF543-2F44-4381-AEF9-B42828BD00CF}"/>
    <cellStyle name="Comma 29 2 10" xfId="11997" xr:uid="{644974B4-6354-4159-A826-8024B8B695DF}"/>
    <cellStyle name="Comma 29 2 10 2" xfId="11998" xr:uid="{1619F1FD-8B4E-48DE-BEE9-1C89001022F4}"/>
    <cellStyle name="Comma 29 2 11" xfId="11999" xr:uid="{0B289F7E-9695-453E-AF70-6AB3B6FD0EB0}"/>
    <cellStyle name="Comma 29 2 2" xfId="12000" xr:uid="{617DD821-39D6-47A4-8D87-6F030F5CD505}"/>
    <cellStyle name="Comma 29 2 2 10" xfId="12001" xr:uid="{94DABAAD-6EAC-4413-A5CD-140A394DF304}"/>
    <cellStyle name="Comma 29 2 2 2" xfId="12002" xr:uid="{FF1AC705-60C0-4963-A655-C5649F86B4D0}"/>
    <cellStyle name="Comma 29 2 2 2 2" xfId="12003" xr:uid="{5AABF6D0-04F2-48C2-978F-8AAA785B4579}"/>
    <cellStyle name="Comma 29 2 2 2 2 2" xfId="12004" xr:uid="{9927B454-BFA5-4333-AE5D-1747B2F112D3}"/>
    <cellStyle name="Comma 29 2 2 2 2 2 2" xfId="12005" xr:uid="{67748D0F-04D4-4AAD-BCE5-02551D19737A}"/>
    <cellStyle name="Comma 29 2 2 2 2 2 2 2" xfId="12006" xr:uid="{6EB1D343-ED8A-48A3-BAF1-92C4905B5C56}"/>
    <cellStyle name="Comma 29 2 2 2 2 2 2 2 2" xfId="12007" xr:uid="{20F97312-26A7-43C0-BA7B-40D475443FB1}"/>
    <cellStyle name="Comma 29 2 2 2 2 2 2 3" xfId="12008" xr:uid="{4DB2E136-C293-46E1-90C1-48CCCED2E0C5}"/>
    <cellStyle name="Comma 29 2 2 2 2 2 3" xfId="12009" xr:uid="{EA8E19F0-B29C-47CD-BD6E-965B9AAD466A}"/>
    <cellStyle name="Comma 29 2 2 2 2 2 3 2" xfId="12010" xr:uid="{44CE27A1-6848-4BC5-AD86-0A8FA834BB08}"/>
    <cellStyle name="Comma 29 2 2 2 2 2 4" xfId="12011" xr:uid="{C6B8D505-7D38-4489-A78B-624992EC5B4A}"/>
    <cellStyle name="Comma 29 2 2 2 2 2 5" xfId="12012" xr:uid="{48349073-4747-4E8C-ACE2-21BB76BC1E60}"/>
    <cellStyle name="Comma 29 2 2 2 2 3" xfId="12013" xr:uid="{15731D1A-419D-45EA-A308-3C31E8024FD8}"/>
    <cellStyle name="Comma 29 2 2 2 2 3 2" xfId="12014" xr:uid="{D6473E39-C35F-4580-BB11-574D799E88FB}"/>
    <cellStyle name="Comma 29 2 2 2 2 3 2 2" xfId="12015" xr:uid="{4A6D1685-3FFC-433C-B52A-726AD98F1C6D}"/>
    <cellStyle name="Comma 29 2 2 2 2 3 3" xfId="12016" xr:uid="{F8ACC472-D786-42C7-9387-B46A0294591F}"/>
    <cellStyle name="Comma 29 2 2 2 2 4" xfId="12017" xr:uid="{A306BAA4-E91C-4254-AD38-71CC73818BD9}"/>
    <cellStyle name="Comma 29 2 2 2 2 4 2" xfId="12018" xr:uid="{59FD6E97-E407-4C60-AE56-74236920021A}"/>
    <cellStyle name="Comma 29 2 2 2 2 5" xfId="12019" xr:uid="{C681A504-1D6D-41C7-B66C-495856D0FBD2}"/>
    <cellStyle name="Comma 29 2 2 2 2 6" xfId="12020" xr:uid="{9A1A979E-B571-4F90-90EE-817BF8FC861C}"/>
    <cellStyle name="Comma 29 2 2 2 3" xfId="12021" xr:uid="{03AB2771-D3EA-47CA-A5A9-015C8FFE86D3}"/>
    <cellStyle name="Comma 29 2 2 2 3 2" xfId="12022" xr:uid="{91D28469-7796-48CF-BA1D-AFF7243FA068}"/>
    <cellStyle name="Comma 29 2 2 2 3 2 2" xfId="12023" xr:uid="{63B26BA7-5B3A-4BC1-9A6C-471025E30429}"/>
    <cellStyle name="Comma 29 2 2 2 3 2 2 2" xfId="12024" xr:uid="{24BD939D-A0A1-4CF1-8CDA-A6D3985DAFA6}"/>
    <cellStyle name="Comma 29 2 2 2 3 2 3" xfId="12025" xr:uid="{751194B3-CACE-4330-8F2C-F309AB67EEE7}"/>
    <cellStyle name="Comma 29 2 2 2 3 3" xfId="12026" xr:uid="{ED4ED62E-BA1B-4D64-835A-4A1824701DFE}"/>
    <cellStyle name="Comma 29 2 2 2 3 3 2" xfId="12027" xr:uid="{796FDD2A-D11E-4956-9C99-C8EB7DF3F28E}"/>
    <cellStyle name="Comma 29 2 2 2 3 4" xfId="12028" xr:uid="{48C8A0C5-3882-412B-9DED-E835E3673162}"/>
    <cellStyle name="Comma 29 2 2 2 3 5" xfId="12029" xr:uid="{A1E95679-E650-4646-AA1A-249C69901E08}"/>
    <cellStyle name="Comma 29 2 2 2 4" xfId="12030" xr:uid="{018969F2-2A0A-49A7-96A5-6B466B10C69A}"/>
    <cellStyle name="Comma 29 2 2 2 4 2" xfId="12031" xr:uid="{E3FBF0DA-D424-4614-9CB8-231BE8A4AA11}"/>
    <cellStyle name="Comma 29 2 2 2 4 2 2" xfId="12032" xr:uid="{4DFAB416-13D9-4F30-BEFD-3EBB28428A71}"/>
    <cellStyle name="Comma 29 2 2 2 4 3" xfId="12033" xr:uid="{95E9C40C-1363-476B-9DB1-9B62D2BEA7FE}"/>
    <cellStyle name="Comma 29 2 2 2 4 4" xfId="12034" xr:uid="{2C3763D1-5DBA-48D7-9B26-826226908884}"/>
    <cellStyle name="Comma 29 2 2 2 5" xfId="12035" xr:uid="{21DE3E24-C19A-43F3-89CD-429FD9B653CA}"/>
    <cellStyle name="Comma 29 2 2 2 5 2" xfId="12036" xr:uid="{C5A0D18E-E96E-439B-8C10-FA38893AD911}"/>
    <cellStyle name="Comma 29 2 2 2 6" xfId="12037" xr:uid="{0FFC847F-0A4B-4564-9408-99469EE911CC}"/>
    <cellStyle name="Comma 29 2 2 2 6 2" xfId="12038" xr:uid="{A23F387C-2B38-450A-B9F9-5E6087521EB2}"/>
    <cellStyle name="Comma 29 2 2 2 7" xfId="12039" xr:uid="{5FD52097-7DA7-41ED-BBB2-9C2E47E076CD}"/>
    <cellStyle name="Comma 29 2 2 3" xfId="12040" xr:uid="{2F57680F-8C8B-4123-81AE-F82A799298B3}"/>
    <cellStyle name="Comma 29 2 2 3 2" xfId="12041" xr:uid="{0C351C1F-7C0F-4E71-9104-0C2F904D8D66}"/>
    <cellStyle name="Comma 29 2 2 3 2 2" xfId="12042" xr:uid="{3A69E00E-62B6-4BFC-8162-9FE2661C2622}"/>
    <cellStyle name="Comma 29 2 2 3 2 2 2" xfId="12043" xr:uid="{58101202-4016-43C5-932D-055C93152CA7}"/>
    <cellStyle name="Comma 29 2 2 3 2 2 2 2" xfId="12044" xr:uid="{903F7DA7-09F2-4B08-8808-B88627EE50DE}"/>
    <cellStyle name="Comma 29 2 2 3 2 2 2 2 2" xfId="12045" xr:uid="{F8816297-7729-4970-A1E3-A62BE50C963A}"/>
    <cellStyle name="Comma 29 2 2 3 2 2 2 3" xfId="12046" xr:uid="{F7695C7D-C799-4AE4-A648-372C8C91EEFC}"/>
    <cellStyle name="Comma 29 2 2 3 2 2 3" xfId="12047" xr:uid="{20DC9A10-8416-4FDA-A0E5-F003DCA25692}"/>
    <cellStyle name="Comma 29 2 2 3 2 2 3 2" xfId="12048" xr:uid="{2F7BCF9D-7438-4B1B-90EC-54258F60133C}"/>
    <cellStyle name="Comma 29 2 2 3 2 2 4" xfId="12049" xr:uid="{7FA9FB01-E8F6-444C-ACCE-0C64712A26F9}"/>
    <cellStyle name="Comma 29 2 2 3 2 2 5" xfId="12050" xr:uid="{0ED31FC7-A0CE-4169-AD41-024BF51357A8}"/>
    <cellStyle name="Comma 29 2 2 3 2 3" xfId="12051" xr:uid="{D3847847-67B1-4B6A-9125-4707093043FF}"/>
    <cellStyle name="Comma 29 2 2 3 2 3 2" xfId="12052" xr:uid="{97261BA6-C5B6-464C-BC52-A6DE6CF2360C}"/>
    <cellStyle name="Comma 29 2 2 3 2 3 2 2" xfId="12053" xr:uid="{BF1E2192-6401-4DF2-BE7F-6201B2E4B29D}"/>
    <cellStyle name="Comma 29 2 2 3 2 3 3" xfId="12054" xr:uid="{789E49F6-1882-4D91-861D-3BE45B60F2EA}"/>
    <cellStyle name="Comma 29 2 2 3 2 4" xfId="12055" xr:uid="{D395E03E-F926-4C06-9406-4A5654E2276B}"/>
    <cellStyle name="Comma 29 2 2 3 2 4 2" xfId="12056" xr:uid="{8E2F6567-5809-48E3-B1A4-6E392BF10083}"/>
    <cellStyle name="Comma 29 2 2 3 2 5" xfId="12057" xr:uid="{169806D7-7F33-47A8-91F2-48D035CCFE41}"/>
    <cellStyle name="Comma 29 2 2 3 2 6" xfId="12058" xr:uid="{8DF40E90-9D08-4CB2-99C6-1C3898807CF9}"/>
    <cellStyle name="Comma 29 2 2 3 3" xfId="12059" xr:uid="{45488C83-A087-4415-A927-027521A33989}"/>
    <cellStyle name="Comma 29 2 2 3 3 2" xfId="12060" xr:uid="{E1015752-7D21-46D0-8DDC-E2C250EC4ADB}"/>
    <cellStyle name="Comma 29 2 2 3 3 2 2" xfId="12061" xr:uid="{4C214468-4466-4E50-A682-32DECE488497}"/>
    <cellStyle name="Comma 29 2 2 3 3 2 2 2" xfId="12062" xr:uid="{C7C0850F-30D4-4CD5-A1C0-160911DEDFC9}"/>
    <cellStyle name="Comma 29 2 2 3 3 2 3" xfId="12063" xr:uid="{82097F10-1DB9-4B25-A9D1-966CE0F2FE92}"/>
    <cellStyle name="Comma 29 2 2 3 3 3" xfId="12064" xr:uid="{814462CD-800D-48C4-AECE-479E7E033E98}"/>
    <cellStyle name="Comma 29 2 2 3 3 3 2" xfId="12065" xr:uid="{707E8CA0-6464-4BCC-B60F-DAAACD9D134D}"/>
    <cellStyle name="Comma 29 2 2 3 3 4" xfId="12066" xr:uid="{69E75CCA-E4AC-491A-A3EE-94FB261C779C}"/>
    <cellStyle name="Comma 29 2 2 3 3 5" xfId="12067" xr:uid="{C8A1FA14-BD61-4874-BDA0-AFE4B7B030AC}"/>
    <cellStyle name="Comma 29 2 2 3 4" xfId="12068" xr:uid="{5D1F2D08-02CE-4010-B6D8-1F0A0CCB6507}"/>
    <cellStyle name="Comma 29 2 2 3 4 2" xfId="12069" xr:uid="{A985FF33-1098-4F5E-AA57-35F7BB916988}"/>
    <cellStyle name="Comma 29 2 2 3 4 2 2" xfId="12070" xr:uid="{686C35DD-F36D-4A45-8EB6-037144860335}"/>
    <cellStyle name="Comma 29 2 2 3 4 3" xfId="12071" xr:uid="{8625F8F5-0852-47D6-A3BE-2C2779499723}"/>
    <cellStyle name="Comma 29 2 2 3 4 4" xfId="12072" xr:uid="{D09F332D-FF41-4559-BB8B-2F4CBCA42BED}"/>
    <cellStyle name="Comma 29 2 2 3 5" xfId="12073" xr:uid="{E988CFAF-8EA1-4E5D-B07F-5FE8C2C4AD42}"/>
    <cellStyle name="Comma 29 2 2 3 5 2" xfId="12074" xr:uid="{EAA4F7A9-BABC-4AE8-AAF1-43836BF0AD74}"/>
    <cellStyle name="Comma 29 2 2 3 6" xfId="12075" xr:uid="{304FF88C-3A41-4AAE-8378-F9DBB3D00C0A}"/>
    <cellStyle name="Comma 29 2 2 3 6 2" xfId="12076" xr:uid="{5A040E84-EE56-4214-B12B-B50DA022A4E3}"/>
    <cellStyle name="Comma 29 2 2 3 7" xfId="12077" xr:uid="{3DF0AFEE-1884-4E2B-9D66-420C74BA0DEB}"/>
    <cellStyle name="Comma 29 2 2 4" xfId="12078" xr:uid="{4291518B-8B7D-4381-A282-A41DFBF4D512}"/>
    <cellStyle name="Comma 29 2 2 4 2" xfId="12079" xr:uid="{E80C1160-0C58-48F2-8E0B-77040E6CF107}"/>
    <cellStyle name="Comma 29 2 2 4 2 2" xfId="12080" xr:uid="{17369AAB-57AC-4236-9B44-786A088533CF}"/>
    <cellStyle name="Comma 29 2 2 4 2 2 2" xfId="12081" xr:uid="{CBE6E863-EA53-48B5-8B39-DE9A1E4424CC}"/>
    <cellStyle name="Comma 29 2 2 4 2 2 2 2" xfId="12082" xr:uid="{20B616D4-D7E1-461C-88D8-95AB59AB9B2A}"/>
    <cellStyle name="Comma 29 2 2 4 2 2 3" xfId="12083" xr:uid="{433A67C8-F201-4108-BA0F-7A410D6EA616}"/>
    <cellStyle name="Comma 29 2 2 4 2 3" xfId="12084" xr:uid="{566A1AB1-9E33-41BF-ABE6-265C59F7DFF1}"/>
    <cellStyle name="Comma 29 2 2 4 2 3 2" xfId="12085" xr:uid="{039B4785-149E-4437-92D9-5E8C43EB80E5}"/>
    <cellStyle name="Comma 29 2 2 4 2 4" xfId="12086" xr:uid="{7383A2BD-2C45-4157-813E-7A2CF09A4CBC}"/>
    <cellStyle name="Comma 29 2 2 4 2 5" xfId="12087" xr:uid="{106C7433-3E3F-47AB-BF84-32BB8D79C6B4}"/>
    <cellStyle name="Comma 29 2 2 4 3" xfId="12088" xr:uid="{A03C9F1D-66DA-44BB-9EDC-91C41F4F61DE}"/>
    <cellStyle name="Comma 29 2 2 4 3 2" xfId="12089" xr:uid="{801812C2-1150-43AA-BDC9-5BEC86625029}"/>
    <cellStyle name="Comma 29 2 2 4 3 2 2" xfId="12090" xr:uid="{2A746DBA-561A-4A19-B56C-0ABFB71156A6}"/>
    <cellStyle name="Comma 29 2 2 4 3 3" xfId="12091" xr:uid="{4BF5D197-5325-4518-A8C9-089972EEE616}"/>
    <cellStyle name="Comma 29 2 2 4 4" xfId="12092" xr:uid="{2277E8BA-EBEF-4C1D-ADB1-5A2E63E3C1C7}"/>
    <cellStyle name="Comma 29 2 2 4 4 2" xfId="12093" xr:uid="{52321896-C09C-4A2D-8EA8-AA2EF9D6F4DE}"/>
    <cellStyle name="Comma 29 2 2 4 5" xfId="12094" xr:uid="{9276224E-B905-424A-91F8-5680D123BA0B}"/>
    <cellStyle name="Comma 29 2 2 4 6" xfId="12095" xr:uid="{06CCB4E2-E54F-4F2C-8597-2BA1A789E0E0}"/>
    <cellStyle name="Comma 29 2 2 5" xfId="12096" xr:uid="{6FFA1F08-C0F8-42E3-9154-7EFAA8FEDC80}"/>
    <cellStyle name="Comma 29 2 2 5 2" xfId="12097" xr:uid="{F49D4FFE-F025-4979-BADC-57D55412CEE4}"/>
    <cellStyle name="Comma 29 2 2 5 2 2" xfId="12098" xr:uid="{BC97B231-39E8-460A-AE15-338F90F7D712}"/>
    <cellStyle name="Comma 29 2 2 5 2 2 2" xfId="12099" xr:uid="{8CEB1BD4-EF46-436F-9B13-6633FAFD4592}"/>
    <cellStyle name="Comma 29 2 2 5 2 3" xfId="12100" xr:uid="{19C56A22-182B-4C47-8051-F73B96191C9A}"/>
    <cellStyle name="Comma 29 2 2 5 3" xfId="12101" xr:uid="{5172F7DC-8915-4497-977A-FE360F54699A}"/>
    <cellStyle name="Comma 29 2 2 5 3 2" xfId="12102" xr:uid="{07E3C41D-497A-4701-ABA3-AE65FF8A1A08}"/>
    <cellStyle name="Comma 29 2 2 5 4" xfId="12103" xr:uid="{F7FAB866-CB3F-4AFA-807B-C50FF875801B}"/>
    <cellStyle name="Comma 29 2 2 5 5" xfId="12104" xr:uid="{B3868265-9397-4F69-85BB-139EABFCC688}"/>
    <cellStyle name="Comma 29 2 2 6" xfId="12105" xr:uid="{82197C79-B5AF-4F54-BF63-2C8EFDA83491}"/>
    <cellStyle name="Comma 29 2 2 6 2" xfId="12106" xr:uid="{6D3669FF-84C5-4517-AA16-5BCFD89B84E7}"/>
    <cellStyle name="Comma 29 2 2 6 2 2" xfId="12107" xr:uid="{127B64B8-B09F-4597-AE48-F09A39BC718B}"/>
    <cellStyle name="Comma 29 2 2 6 2 2 2" xfId="12108" xr:uid="{87ECA0CF-C0CF-45BF-A9A2-00A8CD00AA7E}"/>
    <cellStyle name="Comma 29 2 2 6 2 3" xfId="12109" xr:uid="{0674041E-36D8-4DAD-B196-4D962961DCA3}"/>
    <cellStyle name="Comma 29 2 2 6 3" xfId="12110" xr:uid="{E0C844CF-AF70-4624-BCC2-2FE38D405DE1}"/>
    <cellStyle name="Comma 29 2 2 6 3 2" xfId="12111" xr:uid="{349FE0E6-0856-48DB-BACB-93007B765011}"/>
    <cellStyle name="Comma 29 2 2 6 4" xfId="12112" xr:uid="{F47DCB3F-6BE3-4A12-9ED8-255354EC8E13}"/>
    <cellStyle name="Comma 29 2 2 6 5" xfId="12113" xr:uid="{ED578C67-7E7B-4411-929B-C8AA9FB8CAFF}"/>
    <cellStyle name="Comma 29 2 2 7" xfId="12114" xr:uid="{F5B1DD97-989B-4913-AA6B-186954B9D906}"/>
    <cellStyle name="Comma 29 2 2 7 2" xfId="12115" xr:uid="{77D59519-FBE2-48E3-B3AD-19EED0A27C96}"/>
    <cellStyle name="Comma 29 2 2 7 2 2" xfId="12116" xr:uid="{3F7D053C-0A6B-49E5-A8C6-F277A028ADD7}"/>
    <cellStyle name="Comma 29 2 2 7 3" xfId="12117" xr:uid="{73CAE494-8ACF-4649-A2F3-0DCD4A811E8F}"/>
    <cellStyle name="Comma 29 2 2 7 4" xfId="12118" xr:uid="{2A0C1DA9-DAA7-4669-BAEC-0F13E4957FEE}"/>
    <cellStyle name="Comma 29 2 2 8" xfId="12119" xr:uid="{9E9C3CBB-3B2C-4B7C-A617-2B3966EA4A95}"/>
    <cellStyle name="Comma 29 2 2 8 2" xfId="12120" xr:uid="{7C013046-6D69-420B-950B-357C619FBA4F}"/>
    <cellStyle name="Comma 29 2 2 9" xfId="12121" xr:uid="{5EB4B8A7-92F8-477C-A0EB-F84F03EC80C7}"/>
    <cellStyle name="Comma 29 2 2 9 2" xfId="12122" xr:uid="{8D153126-EF83-4998-B72B-21B076445129}"/>
    <cellStyle name="Comma 29 2 3" xfId="12123" xr:uid="{7A9E365D-A881-407C-873F-999F2AEC4847}"/>
    <cellStyle name="Comma 29 2 3 2" xfId="12124" xr:uid="{A78B72F9-0F49-4AE1-A124-4C3514CD6C1D}"/>
    <cellStyle name="Comma 29 2 3 2 2" xfId="12125" xr:uid="{F3EA9495-3CB4-4BE4-8453-DAA903AF9C99}"/>
    <cellStyle name="Comma 29 2 3 2 2 2" xfId="12126" xr:uid="{6018C574-944B-460E-A729-C5ED40913599}"/>
    <cellStyle name="Comma 29 2 3 2 2 2 2" xfId="12127" xr:uid="{F6C0A181-7ED8-4420-BBC7-3515D4FF8EB7}"/>
    <cellStyle name="Comma 29 2 3 2 2 2 2 2" xfId="12128" xr:uid="{9E6BBC70-075E-4D1A-BC5D-1AA7A5B45C54}"/>
    <cellStyle name="Comma 29 2 3 2 2 2 3" xfId="12129" xr:uid="{1256744B-DCF2-4166-A399-CE3EF7257DB9}"/>
    <cellStyle name="Comma 29 2 3 2 2 3" xfId="12130" xr:uid="{A9663C07-36DC-40BB-8149-4E30834E2B05}"/>
    <cellStyle name="Comma 29 2 3 2 2 3 2" xfId="12131" xr:uid="{D1C233F7-C091-4837-A568-7AABE9E05174}"/>
    <cellStyle name="Comma 29 2 3 2 2 4" xfId="12132" xr:uid="{0EB112A1-48AF-4CDA-B6BF-70B63605303E}"/>
    <cellStyle name="Comma 29 2 3 2 2 5" xfId="12133" xr:uid="{D2D89D18-7691-4C1C-BB59-05C69E98B453}"/>
    <cellStyle name="Comma 29 2 3 2 3" xfId="12134" xr:uid="{4C87BACC-1A2C-4C5B-93A1-1754AE6FF57B}"/>
    <cellStyle name="Comma 29 2 3 2 3 2" xfId="12135" xr:uid="{6B070619-4BA8-40AC-8D3D-C79BB2EEC321}"/>
    <cellStyle name="Comma 29 2 3 2 3 2 2" xfId="12136" xr:uid="{6BFBEAAB-9471-4C3A-B93F-C6B763C09CC6}"/>
    <cellStyle name="Comma 29 2 3 2 3 3" xfId="12137" xr:uid="{20D40C1D-08D2-4D45-A0F3-293D4DC0FF20}"/>
    <cellStyle name="Comma 29 2 3 2 4" xfId="12138" xr:uid="{CDA00150-1419-41C7-93A9-67EFB06D137A}"/>
    <cellStyle name="Comma 29 2 3 2 4 2" xfId="12139" xr:uid="{6227ED7E-3447-491E-8B1D-E29523A3C6D8}"/>
    <cellStyle name="Comma 29 2 3 2 5" xfId="12140" xr:uid="{451933BC-32EE-4465-A668-5A355516C9BC}"/>
    <cellStyle name="Comma 29 2 3 2 6" xfId="12141" xr:uid="{CCCCDDF9-FA72-4F78-8690-50D8D6D16BAC}"/>
    <cellStyle name="Comma 29 2 3 3" xfId="12142" xr:uid="{21DB0584-103B-476B-B955-FD6C4294B3CF}"/>
    <cellStyle name="Comma 29 2 3 3 2" xfId="12143" xr:uid="{2B79167C-BA58-4556-8CD0-96FD70B762D8}"/>
    <cellStyle name="Comma 29 2 3 3 2 2" xfId="12144" xr:uid="{F0E04247-9E16-40EF-9D27-482336AE7919}"/>
    <cellStyle name="Comma 29 2 3 3 2 2 2" xfId="12145" xr:uid="{4EEBF3C8-79F7-455D-B7BE-FCEF25E4F900}"/>
    <cellStyle name="Comma 29 2 3 3 2 3" xfId="12146" xr:uid="{78BEB2E8-177A-4525-AE1B-C4DC074457CB}"/>
    <cellStyle name="Comma 29 2 3 3 3" xfId="12147" xr:uid="{5AC0B950-CA62-4A4D-ABD6-C2A99D44CF5B}"/>
    <cellStyle name="Comma 29 2 3 3 3 2" xfId="12148" xr:uid="{4FCB6FC9-381E-4047-A233-FEF0522FA661}"/>
    <cellStyle name="Comma 29 2 3 3 4" xfId="12149" xr:uid="{13BC9B84-2E69-4DF9-841A-1EB982A38B3C}"/>
    <cellStyle name="Comma 29 2 3 3 5" xfId="12150" xr:uid="{1ABB6944-746F-470B-9603-6F00CAA93BAB}"/>
    <cellStyle name="Comma 29 2 3 4" xfId="12151" xr:uid="{8F341820-F360-4A45-B7F9-4D639CD43FF9}"/>
    <cellStyle name="Comma 29 2 3 4 2" xfId="12152" xr:uid="{09FA3BDC-E4AF-4811-B242-8063501F3909}"/>
    <cellStyle name="Comma 29 2 3 4 2 2" xfId="12153" xr:uid="{4E4F1019-F0DF-4CE9-BA96-AC6700A76EE2}"/>
    <cellStyle name="Comma 29 2 3 4 3" xfId="12154" xr:uid="{648DAACB-F198-4979-9452-34915C09AC24}"/>
    <cellStyle name="Comma 29 2 3 4 4" xfId="12155" xr:uid="{DAE1E524-C11E-451F-A900-407E854EC194}"/>
    <cellStyle name="Comma 29 2 3 5" xfId="12156" xr:uid="{B1E110F7-27A7-4E66-9D73-FAFFCC0040FA}"/>
    <cellStyle name="Comma 29 2 3 5 2" xfId="12157" xr:uid="{015C582F-EECC-4419-A35F-C4D01BA38890}"/>
    <cellStyle name="Comma 29 2 3 6" xfId="12158" xr:uid="{9F354B13-E4BD-46AC-BD5F-30CCCA7A8A16}"/>
    <cellStyle name="Comma 29 2 3 6 2" xfId="12159" xr:uid="{088D31E2-8A74-4733-87AA-8FF51FFE8899}"/>
    <cellStyle name="Comma 29 2 3 7" xfId="12160" xr:uid="{D92B5B7F-B036-4A8C-A208-46A4BA9E45EA}"/>
    <cellStyle name="Comma 29 2 4" xfId="12161" xr:uid="{1FD409E4-31D0-42B3-B779-79EB8C4C0DF0}"/>
    <cellStyle name="Comma 29 2 4 2" xfId="12162" xr:uid="{336155E2-CEA2-4C0F-B573-6D7CF61CEEAB}"/>
    <cellStyle name="Comma 29 2 4 2 2" xfId="12163" xr:uid="{A7908386-4B79-4054-BB76-09817D0214DA}"/>
    <cellStyle name="Comma 29 2 4 2 2 2" xfId="12164" xr:uid="{1F65B2DE-7A0E-43AA-85D9-A4108B0D910C}"/>
    <cellStyle name="Comma 29 2 4 2 2 2 2" xfId="12165" xr:uid="{542EB941-C082-45A5-982F-200B4B978EF8}"/>
    <cellStyle name="Comma 29 2 4 2 2 2 2 2" xfId="12166" xr:uid="{F15C3727-01FF-4BB3-B9D1-1D301F0022AB}"/>
    <cellStyle name="Comma 29 2 4 2 2 2 3" xfId="12167" xr:uid="{FA07DEAF-E5D7-41DF-A09C-7A27DB3F4982}"/>
    <cellStyle name="Comma 29 2 4 2 2 3" xfId="12168" xr:uid="{C949A0B0-DE96-49FD-B045-ACA22BC3934C}"/>
    <cellStyle name="Comma 29 2 4 2 2 3 2" xfId="12169" xr:uid="{2694E6AD-66C1-472D-9C43-B9F4949E2A02}"/>
    <cellStyle name="Comma 29 2 4 2 2 4" xfId="12170" xr:uid="{F3A63083-3487-4670-ADB3-AD205D7F5E4D}"/>
    <cellStyle name="Comma 29 2 4 2 2 5" xfId="12171" xr:uid="{DF04F4CD-86C1-47C7-B3C6-1A935B0D5358}"/>
    <cellStyle name="Comma 29 2 4 2 3" xfId="12172" xr:uid="{FA12865D-5ADF-46F4-A881-0C9D3A8C664F}"/>
    <cellStyle name="Comma 29 2 4 2 3 2" xfId="12173" xr:uid="{D5B7A2D4-EE39-4152-83ED-B72B3EEB7EFA}"/>
    <cellStyle name="Comma 29 2 4 2 3 2 2" xfId="12174" xr:uid="{E971336E-FCAF-4C5F-8135-B782EC73428E}"/>
    <cellStyle name="Comma 29 2 4 2 3 3" xfId="12175" xr:uid="{476F8210-8BF0-4663-9EC2-FABCAFED1F54}"/>
    <cellStyle name="Comma 29 2 4 2 4" xfId="12176" xr:uid="{55A5A281-E666-47E7-8231-1D781AB51FD0}"/>
    <cellStyle name="Comma 29 2 4 2 4 2" xfId="12177" xr:uid="{0CA0B3DA-E9AD-41D5-A9DA-55C9F58A2814}"/>
    <cellStyle name="Comma 29 2 4 2 5" xfId="12178" xr:uid="{E5125F59-CE60-4058-8669-19275B7DB9E5}"/>
    <cellStyle name="Comma 29 2 4 2 6" xfId="12179" xr:uid="{11A53BD5-888C-4CBF-94E5-B186F9F67A35}"/>
    <cellStyle name="Comma 29 2 4 3" xfId="12180" xr:uid="{470F82FE-6CA1-4D19-AD84-04E130EF1133}"/>
    <cellStyle name="Comma 29 2 4 3 2" xfId="12181" xr:uid="{2B9494D5-09D9-459B-9A3F-6D49706CA137}"/>
    <cellStyle name="Comma 29 2 4 3 2 2" xfId="12182" xr:uid="{54F3B737-5D43-4ACE-9DA4-F092D0B824C4}"/>
    <cellStyle name="Comma 29 2 4 3 2 2 2" xfId="12183" xr:uid="{BAF3707B-A5B6-4BA6-83DD-5274CACDF034}"/>
    <cellStyle name="Comma 29 2 4 3 2 3" xfId="12184" xr:uid="{CA999E2C-FE59-47EF-88CF-C0DC483F90F5}"/>
    <cellStyle name="Comma 29 2 4 3 3" xfId="12185" xr:uid="{92C1EEAF-B861-48DF-A4AE-EC16AF831AC7}"/>
    <cellStyle name="Comma 29 2 4 3 3 2" xfId="12186" xr:uid="{305D9622-DD54-495F-AC3B-1DF6295D527E}"/>
    <cellStyle name="Comma 29 2 4 3 4" xfId="12187" xr:uid="{F9AB5D29-D439-4B51-921C-3D4A6C37C40E}"/>
    <cellStyle name="Comma 29 2 4 3 5" xfId="12188" xr:uid="{B00F6404-68EC-48BB-B6A3-28BE8D8857CE}"/>
    <cellStyle name="Comma 29 2 4 4" xfId="12189" xr:uid="{112072FF-71DD-4D06-8F94-B90448092691}"/>
    <cellStyle name="Comma 29 2 4 4 2" xfId="12190" xr:uid="{7013CA8A-F932-455A-8933-2C98156274B8}"/>
    <cellStyle name="Comma 29 2 4 4 2 2" xfId="12191" xr:uid="{D34099AA-122D-406E-A8CB-3F75913FA825}"/>
    <cellStyle name="Comma 29 2 4 4 3" xfId="12192" xr:uid="{76EC2C12-B314-4F33-941A-2270F708D604}"/>
    <cellStyle name="Comma 29 2 4 4 4" xfId="12193" xr:uid="{8C2B00B4-9E60-4399-8702-6F2CDDA5E8DD}"/>
    <cellStyle name="Comma 29 2 4 5" xfId="12194" xr:uid="{EEEF53F8-9E0A-4511-951D-A9F38C7EB787}"/>
    <cellStyle name="Comma 29 2 4 5 2" xfId="12195" xr:uid="{12A78237-8D96-4F36-97E1-E28057F901F3}"/>
    <cellStyle name="Comma 29 2 4 6" xfId="12196" xr:uid="{527CA5C5-25FB-463D-8705-CA9A39EF3408}"/>
    <cellStyle name="Comma 29 2 4 6 2" xfId="12197" xr:uid="{A88F7F3A-2DEC-4234-BAF8-FA75B5452A2F}"/>
    <cellStyle name="Comma 29 2 4 7" xfId="12198" xr:uid="{1FFC502B-1851-4FB7-B5F4-1F3F0ADCFCB5}"/>
    <cellStyle name="Comma 29 2 5" xfId="12199" xr:uid="{A20DC771-4B5D-43F4-AECD-43C8550D529B}"/>
    <cellStyle name="Comma 29 2 5 2" xfId="12200" xr:uid="{0EC655B4-E2AB-44DD-A684-F2A15E1E2F9F}"/>
    <cellStyle name="Comma 29 2 5 2 2" xfId="12201" xr:uid="{1C17AFA2-B01B-4235-A327-E15D6BDBD58C}"/>
    <cellStyle name="Comma 29 2 5 2 2 2" xfId="12202" xr:uid="{40A3C61B-5E5F-4118-ACB3-EE5BD879BD10}"/>
    <cellStyle name="Comma 29 2 5 2 2 2 2" xfId="12203" xr:uid="{3EB26D49-9B13-4AF5-BDC2-9E58E994315D}"/>
    <cellStyle name="Comma 29 2 5 2 2 3" xfId="12204" xr:uid="{9FE75DE3-9D4D-44A4-96A8-7ECF243B5E8C}"/>
    <cellStyle name="Comma 29 2 5 2 3" xfId="12205" xr:uid="{9C679945-B97B-43EA-B21F-B85A166AC781}"/>
    <cellStyle name="Comma 29 2 5 2 3 2" xfId="12206" xr:uid="{CDC288CD-482A-4B4C-B140-856E433F7977}"/>
    <cellStyle name="Comma 29 2 5 2 4" xfId="12207" xr:uid="{C5EAA403-0153-4AC8-A588-11347AB5D49E}"/>
    <cellStyle name="Comma 29 2 5 2 5" xfId="12208" xr:uid="{7796C2E7-C5CF-4F84-97C6-20CBD795B288}"/>
    <cellStyle name="Comma 29 2 5 3" xfId="12209" xr:uid="{9884FA9C-843E-43B7-9AA1-74C063FE8D02}"/>
    <cellStyle name="Comma 29 2 5 3 2" xfId="12210" xr:uid="{B6C5EEE8-677F-4CAA-92FD-CB78B31F5CBB}"/>
    <cellStyle name="Comma 29 2 5 3 2 2" xfId="12211" xr:uid="{D6BAA841-9E84-4D2F-99CC-1C3F172A0E45}"/>
    <cellStyle name="Comma 29 2 5 3 3" xfId="12212" xr:uid="{BD9D038F-4DFE-4422-A16B-CDF68C86EC1B}"/>
    <cellStyle name="Comma 29 2 5 4" xfId="12213" xr:uid="{D0F3A251-6473-4BF5-828F-128F5BD3682C}"/>
    <cellStyle name="Comma 29 2 5 4 2" xfId="12214" xr:uid="{8DE2C0F8-8202-49F8-A478-68F57BB9CA9A}"/>
    <cellStyle name="Comma 29 2 5 5" xfId="12215" xr:uid="{2050A505-05E9-4B71-9831-670FD0894041}"/>
    <cellStyle name="Comma 29 2 5 6" xfId="12216" xr:uid="{ACBD74E7-0237-4182-9CC0-30FAF9DC5E16}"/>
    <cellStyle name="Comma 29 2 6" xfId="12217" xr:uid="{3CA573F4-364F-4C44-9478-39D98BCD586C}"/>
    <cellStyle name="Comma 29 2 6 2" xfId="12218" xr:uid="{179B1ECA-5F11-44BB-AE52-99C97933633B}"/>
    <cellStyle name="Comma 29 2 6 2 2" xfId="12219" xr:uid="{2705A02F-B819-4766-8729-9A7A20CFB79B}"/>
    <cellStyle name="Comma 29 2 6 2 2 2" xfId="12220" xr:uid="{2C840B8F-5226-47BB-A5D2-6D19B2EBE779}"/>
    <cellStyle name="Comma 29 2 6 2 3" xfId="12221" xr:uid="{7248393A-1F32-4C09-B4F4-81E8BA5813F2}"/>
    <cellStyle name="Comma 29 2 6 3" xfId="12222" xr:uid="{0E693BE0-C60F-4B79-ADF4-37805F1E8DAF}"/>
    <cellStyle name="Comma 29 2 6 3 2" xfId="12223" xr:uid="{2CDC36B2-EBA3-4967-B047-A72F938C5658}"/>
    <cellStyle name="Comma 29 2 6 4" xfId="12224" xr:uid="{B2F88C2B-0195-4375-9DF4-4231994D43C2}"/>
    <cellStyle name="Comma 29 2 6 5" xfId="12225" xr:uid="{DC9D3059-B202-4305-A580-6BA748044C66}"/>
    <cellStyle name="Comma 29 2 7" xfId="12226" xr:uid="{9162BE07-D4F1-4ADB-8CDB-5924264E6BEA}"/>
    <cellStyle name="Comma 29 2 7 2" xfId="12227" xr:uid="{CB8098B6-33AE-4179-91B4-D2940B8A66A9}"/>
    <cellStyle name="Comma 29 2 7 2 2" xfId="12228" xr:uid="{6CCFDC7F-9A94-47CC-AE40-3271ABB275A9}"/>
    <cellStyle name="Comma 29 2 7 2 2 2" xfId="12229" xr:uid="{CE6FB79D-99F2-4821-9C68-56BCB1534042}"/>
    <cellStyle name="Comma 29 2 7 2 3" xfId="12230" xr:uid="{0000FA02-7D64-460A-9B9B-50FA0DD9BBAA}"/>
    <cellStyle name="Comma 29 2 7 3" xfId="12231" xr:uid="{8AE1BD57-FB85-4335-A1AE-0362C65E595D}"/>
    <cellStyle name="Comma 29 2 7 3 2" xfId="12232" xr:uid="{AFA2C4AB-B79D-4139-93B3-FC96ED4CDA6C}"/>
    <cellStyle name="Comma 29 2 7 4" xfId="12233" xr:uid="{892A2490-AF5C-401A-A234-5DA7CE1030B9}"/>
    <cellStyle name="Comma 29 2 7 5" xfId="12234" xr:uid="{CD0562A3-F431-49B5-BDA9-995E000678E3}"/>
    <cellStyle name="Comma 29 2 8" xfId="12235" xr:uid="{76E4F959-269D-4D17-8FEE-DA01A57DB1EA}"/>
    <cellStyle name="Comma 29 2 8 2" xfId="12236" xr:uid="{6A1A698E-5BEF-48B7-BCE0-1E6521010318}"/>
    <cellStyle name="Comma 29 2 8 2 2" xfId="12237" xr:uid="{4C454D72-4D21-48B1-A4A6-C8A4FB7FF962}"/>
    <cellStyle name="Comma 29 2 8 3" xfId="12238" xr:uid="{3BFC74CD-C07B-49CB-A81E-D0373E60E3D3}"/>
    <cellStyle name="Comma 29 2 8 4" xfId="12239" xr:uid="{ABAD3357-5EB5-4270-98EA-C4E14DC05FBE}"/>
    <cellStyle name="Comma 29 2 9" xfId="12240" xr:uid="{55DFA893-45DA-463B-96C6-62FCE430E204}"/>
    <cellStyle name="Comma 29 2 9 2" xfId="12241" xr:uid="{39473CEE-673D-43A4-A996-8A8E30D3382F}"/>
    <cellStyle name="Comma 29 3" xfId="12242" xr:uid="{6FAD52EC-F499-4945-B467-17E8C6E87524}"/>
    <cellStyle name="Comma 29 3 10" xfId="12243" xr:uid="{F58893CE-E4B9-4FC3-9FF8-1D1B3FD2BF5C}"/>
    <cellStyle name="Comma 29 3 2" xfId="12244" xr:uid="{55500905-E399-4A35-80ED-EF00262D2150}"/>
    <cellStyle name="Comma 29 3 2 2" xfId="12245" xr:uid="{790F366C-B1A4-4B4B-B38B-8834BB23C58E}"/>
    <cellStyle name="Comma 29 3 2 2 2" xfId="12246" xr:uid="{94E5F503-20A4-427C-9E4C-9D2B235C8A55}"/>
    <cellStyle name="Comma 29 3 2 2 2 2" xfId="12247" xr:uid="{DD4EE73B-2DE2-4650-9EE2-4F23226E767D}"/>
    <cellStyle name="Comma 29 3 2 2 2 2 2" xfId="12248" xr:uid="{667E1655-3044-47EE-BA11-FFB15008D4AE}"/>
    <cellStyle name="Comma 29 3 2 2 2 2 2 2" xfId="12249" xr:uid="{E4DE43B7-2FBB-4083-985D-4EB078D6CF11}"/>
    <cellStyle name="Comma 29 3 2 2 2 2 3" xfId="12250" xr:uid="{ADE99683-8D74-496F-AF1A-791C7AB27EF7}"/>
    <cellStyle name="Comma 29 3 2 2 2 3" xfId="12251" xr:uid="{56EF29A5-F8C0-44C5-AF86-16482E2ADF42}"/>
    <cellStyle name="Comma 29 3 2 2 2 3 2" xfId="12252" xr:uid="{D6807AB5-62CE-46B7-AA79-F67D8FF092F7}"/>
    <cellStyle name="Comma 29 3 2 2 2 4" xfId="12253" xr:uid="{8D18CD4F-FA04-408C-A544-621CEF91A5B5}"/>
    <cellStyle name="Comma 29 3 2 2 2 5" xfId="12254" xr:uid="{CFE0A506-84C2-43EF-9B82-D8CD0089E984}"/>
    <cellStyle name="Comma 29 3 2 2 3" xfId="12255" xr:uid="{C20E3859-5CB5-4669-926B-99AC26C80B29}"/>
    <cellStyle name="Comma 29 3 2 2 3 2" xfId="12256" xr:uid="{B563B7CE-FAD4-4265-8981-078C005BE9D4}"/>
    <cellStyle name="Comma 29 3 2 2 3 2 2" xfId="12257" xr:uid="{E4528A21-A7A5-45A6-AED9-41FE912251B8}"/>
    <cellStyle name="Comma 29 3 2 2 3 3" xfId="12258" xr:uid="{2F1BBCD9-AB79-4082-9A21-F7DD48EDBCFC}"/>
    <cellStyle name="Comma 29 3 2 2 4" xfId="12259" xr:uid="{CBB5BB50-C2E3-497C-8603-ABE0F3BD0B4E}"/>
    <cellStyle name="Comma 29 3 2 2 4 2" xfId="12260" xr:uid="{5038257F-8804-4416-B5B1-E381203B5028}"/>
    <cellStyle name="Comma 29 3 2 2 5" xfId="12261" xr:uid="{6F787E40-04BB-4FD7-AA1F-D14D7770CFA6}"/>
    <cellStyle name="Comma 29 3 2 2 6" xfId="12262" xr:uid="{563E34E0-60A4-4728-8BCD-804277D896F2}"/>
    <cellStyle name="Comma 29 3 2 3" xfId="12263" xr:uid="{2A83AF29-B440-4136-BFC5-17E986CDF126}"/>
    <cellStyle name="Comma 29 3 2 3 2" xfId="12264" xr:uid="{B92A5EEF-3F43-452A-B45C-6487F79317D0}"/>
    <cellStyle name="Comma 29 3 2 3 2 2" xfId="12265" xr:uid="{A093EA05-4A2B-42D1-B80B-5A2014C4623C}"/>
    <cellStyle name="Comma 29 3 2 3 2 2 2" xfId="12266" xr:uid="{1E8C26D7-2321-4093-BF40-62597B1ABB65}"/>
    <cellStyle name="Comma 29 3 2 3 2 3" xfId="12267" xr:uid="{1551E785-89EF-4E49-B2BE-7355A1C482DD}"/>
    <cellStyle name="Comma 29 3 2 3 3" xfId="12268" xr:uid="{F3905EB3-DAD0-4980-B477-443C6D9C26FB}"/>
    <cellStyle name="Comma 29 3 2 3 3 2" xfId="12269" xr:uid="{605D2B4C-230D-47A4-97AE-156FDE8BB438}"/>
    <cellStyle name="Comma 29 3 2 3 4" xfId="12270" xr:uid="{ECE15E7C-BAB2-413E-87BF-E88B5645A331}"/>
    <cellStyle name="Comma 29 3 2 3 5" xfId="12271" xr:uid="{F98A079C-5D57-4462-B62B-08E1A8DA2697}"/>
    <cellStyle name="Comma 29 3 2 4" xfId="12272" xr:uid="{FFDCEF9E-5751-4A19-BDEB-016722CAB5A0}"/>
    <cellStyle name="Comma 29 3 2 4 2" xfId="12273" xr:uid="{E722C872-407E-4838-BC83-E93C76AA7F66}"/>
    <cellStyle name="Comma 29 3 2 4 2 2" xfId="12274" xr:uid="{0EC9A7E0-7134-4EE2-B063-08060F50008C}"/>
    <cellStyle name="Comma 29 3 2 4 3" xfId="12275" xr:uid="{F4DEEA59-5E8F-4EFC-AEB1-38C0F8E42693}"/>
    <cellStyle name="Comma 29 3 2 4 4" xfId="12276" xr:uid="{A7F502E6-C289-4243-9B21-4E6560B4A48C}"/>
    <cellStyle name="Comma 29 3 2 5" xfId="12277" xr:uid="{DCC44DE6-99B7-4CC5-982F-C73D2BC2688C}"/>
    <cellStyle name="Comma 29 3 2 5 2" xfId="12278" xr:uid="{462A8E45-1672-4D11-834F-3D7068CB027D}"/>
    <cellStyle name="Comma 29 3 2 6" xfId="12279" xr:uid="{01818ED0-4140-4781-BE12-75FA663C7353}"/>
    <cellStyle name="Comma 29 3 2 6 2" xfId="12280" xr:uid="{F4087D7B-4443-4155-A388-CB981E4DA2DF}"/>
    <cellStyle name="Comma 29 3 2 7" xfId="12281" xr:uid="{51797C42-AB18-4ADD-8DAD-A951ABCA888E}"/>
    <cellStyle name="Comma 29 3 3" xfId="12282" xr:uid="{18FC6341-098F-4CCC-A4E1-9AC3171BCF60}"/>
    <cellStyle name="Comma 29 3 3 2" xfId="12283" xr:uid="{C4FA5F29-349A-4FA6-95E9-1DAAFCB591F9}"/>
    <cellStyle name="Comma 29 3 3 2 2" xfId="12284" xr:uid="{B60275AA-5E8B-4134-BF41-C740FEE486FC}"/>
    <cellStyle name="Comma 29 3 3 2 2 2" xfId="12285" xr:uid="{DEE44942-277D-4CCF-A439-44A886E413B1}"/>
    <cellStyle name="Comma 29 3 3 2 2 2 2" xfId="12286" xr:uid="{BF1274C0-D318-4F03-96E1-6F5AF3BD06E2}"/>
    <cellStyle name="Comma 29 3 3 2 2 2 2 2" xfId="12287" xr:uid="{D2AD107E-B353-4E79-8241-E3DE2A3BE800}"/>
    <cellStyle name="Comma 29 3 3 2 2 2 3" xfId="12288" xr:uid="{88381B44-E508-42AA-A96C-B9309D869CB3}"/>
    <cellStyle name="Comma 29 3 3 2 2 3" xfId="12289" xr:uid="{57C53190-F0F7-435A-931F-99A22E6AF4A5}"/>
    <cellStyle name="Comma 29 3 3 2 2 3 2" xfId="12290" xr:uid="{3355E53F-6CAD-4B92-B05D-94AC11F12667}"/>
    <cellStyle name="Comma 29 3 3 2 2 4" xfId="12291" xr:uid="{A2827839-EF66-49C1-BCA7-D4B47162D6F8}"/>
    <cellStyle name="Comma 29 3 3 2 2 5" xfId="12292" xr:uid="{3FE7C21B-B0C6-4F2D-B463-AA702C49A0F8}"/>
    <cellStyle name="Comma 29 3 3 2 3" xfId="12293" xr:uid="{41D95F25-A32D-481B-B4B4-18A301F588DA}"/>
    <cellStyle name="Comma 29 3 3 2 3 2" xfId="12294" xr:uid="{FC422C29-FA41-4CAA-801F-FFA4EAD9FD90}"/>
    <cellStyle name="Comma 29 3 3 2 3 2 2" xfId="12295" xr:uid="{15F1B85E-C40A-48B2-81B1-C27C63670F08}"/>
    <cellStyle name="Comma 29 3 3 2 3 3" xfId="12296" xr:uid="{EFF12EDB-EE1C-4A33-A89F-3C421C826A51}"/>
    <cellStyle name="Comma 29 3 3 2 4" xfId="12297" xr:uid="{ECD718B2-4B5D-4343-8A85-567B549746E9}"/>
    <cellStyle name="Comma 29 3 3 2 4 2" xfId="12298" xr:uid="{BA83F7B0-793A-44DD-B768-5AC38B40F92F}"/>
    <cellStyle name="Comma 29 3 3 2 5" xfId="12299" xr:uid="{F6B164D7-65C2-49D2-81AE-4BF766C1C8C0}"/>
    <cellStyle name="Comma 29 3 3 2 6" xfId="12300" xr:uid="{2327B988-8796-47E8-B5D2-C9E90EBF548B}"/>
    <cellStyle name="Comma 29 3 3 3" xfId="12301" xr:uid="{1CF8554E-72C2-4757-9E69-77FCEE0CF97E}"/>
    <cellStyle name="Comma 29 3 3 3 2" xfId="12302" xr:uid="{8BF955CD-BBA3-465F-88CF-40457B967574}"/>
    <cellStyle name="Comma 29 3 3 3 2 2" xfId="12303" xr:uid="{5D0A1D08-9AA9-4830-997C-6335F207F613}"/>
    <cellStyle name="Comma 29 3 3 3 2 2 2" xfId="12304" xr:uid="{DE0C8D8D-B841-4B4E-B6EE-626DEDC42270}"/>
    <cellStyle name="Comma 29 3 3 3 2 3" xfId="12305" xr:uid="{3D281F97-5743-4494-BBD7-042CC8FE5210}"/>
    <cellStyle name="Comma 29 3 3 3 3" xfId="12306" xr:uid="{B62527C1-058E-419E-913C-44F507470C4C}"/>
    <cellStyle name="Comma 29 3 3 3 3 2" xfId="12307" xr:uid="{BAD1D3C9-89CA-40F9-90F9-B723AB8BE318}"/>
    <cellStyle name="Comma 29 3 3 3 4" xfId="12308" xr:uid="{49FB84D8-B955-4E98-BDEA-066E24480F2D}"/>
    <cellStyle name="Comma 29 3 3 3 5" xfId="12309" xr:uid="{9541B9F1-6806-4754-B0D9-7F3FE0D8EFFA}"/>
    <cellStyle name="Comma 29 3 3 4" xfId="12310" xr:uid="{4BD6E819-29D5-45C3-9FD2-9DD55DCA5857}"/>
    <cellStyle name="Comma 29 3 3 4 2" xfId="12311" xr:uid="{C4CD4318-7C8F-4F79-9627-54AED0CE5329}"/>
    <cellStyle name="Comma 29 3 3 4 2 2" xfId="12312" xr:uid="{FCF0264D-8B53-45B7-9A49-3F49F6B6022B}"/>
    <cellStyle name="Comma 29 3 3 4 3" xfId="12313" xr:uid="{EE8005DD-4149-441E-AAD6-754B255E7EB4}"/>
    <cellStyle name="Comma 29 3 3 4 4" xfId="12314" xr:uid="{7DC615D5-0EAA-4844-A8C6-DC6FC1ACDBD1}"/>
    <cellStyle name="Comma 29 3 3 5" xfId="12315" xr:uid="{CE822840-9328-4C49-9E9F-FA5C44C46EBC}"/>
    <cellStyle name="Comma 29 3 3 5 2" xfId="12316" xr:uid="{FF75D946-AB56-497E-BF79-52537F23564A}"/>
    <cellStyle name="Comma 29 3 3 6" xfId="12317" xr:uid="{A4CE6059-481A-49FE-AD15-71F0DC013C2A}"/>
    <cellStyle name="Comma 29 3 3 6 2" xfId="12318" xr:uid="{EDA93CA8-F0BB-47A7-B40B-C61B3052D670}"/>
    <cellStyle name="Comma 29 3 3 7" xfId="12319" xr:uid="{0C714112-F3EF-48CB-B6A3-64149C50294D}"/>
    <cellStyle name="Comma 29 3 4" xfId="12320" xr:uid="{86C9E556-AA6A-4EEA-9844-69049B886C98}"/>
    <cellStyle name="Comma 29 3 4 2" xfId="12321" xr:uid="{E899B349-FC56-4AD2-A227-67107D7B93B5}"/>
    <cellStyle name="Comma 29 3 4 2 2" xfId="12322" xr:uid="{69B1EF92-B78F-4E9B-A175-D0B27F52E5C6}"/>
    <cellStyle name="Comma 29 3 4 2 2 2" xfId="12323" xr:uid="{378FA839-4C3B-49C3-BFAB-7DC76AFCE63C}"/>
    <cellStyle name="Comma 29 3 4 2 2 2 2" xfId="12324" xr:uid="{5129D1C9-BAE3-4C74-9934-6D59C7CF6C5F}"/>
    <cellStyle name="Comma 29 3 4 2 2 3" xfId="12325" xr:uid="{7532CBF7-E7B6-4795-BB46-49306BDDB2E0}"/>
    <cellStyle name="Comma 29 3 4 2 3" xfId="12326" xr:uid="{A84415D2-9574-4B1D-B0E3-F4C9F98ABF97}"/>
    <cellStyle name="Comma 29 3 4 2 3 2" xfId="12327" xr:uid="{3DBDAD89-B701-4749-ACF7-6A25B4AB80B9}"/>
    <cellStyle name="Comma 29 3 4 2 4" xfId="12328" xr:uid="{35BB0528-58FE-418B-ACF4-C3DCC14EDEAB}"/>
    <cellStyle name="Comma 29 3 4 2 5" xfId="12329" xr:uid="{F0A971AB-4EA5-4B27-B829-326EF18AC4E1}"/>
    <cellStyle name="Comma 29 3 4 3" xfId="12330" xr:uid="{D2643E15-29D6-43CA-A11F-FED2DDDCA282}"/>
    <cellStyle name="Comma 29 3 4 3 2" xfId="12331" xr:uid="{E3379D8D-FC5C-40C8-B19B-C6F6F21EA136}"/>
    <cellStyle name="Comma 29 3 4 3 2 2" xfId="12332" xr:uid="{3B5EF9E6-7C03-40F2-BDF0-C23ACAA18CFB}"/>
    <cellStyle name="Comma 29 3 4 3 3" xfId="12333" xr:uid="{7CD62764-0B02-4C36-B76C-657990AA7054}"/>
    <cellStyle name="Comma 29 3 4 4" xfId="12334" xr:uid="{2132B4D0-F482-4ADE-85B5-3A78C9D68353}"/>
    <cellStyle name="Comma 29 3 4 4 2" xfId="12335" xr:uid="{DC5C9D42-68DE-405A-8043-6C144F46EE39}"/>
    <cellStyle name="Comma 29 3 4 5" xfId="12336" xr:uid="{6DB8EC47-6064-4060-8912-4D2C1D2DB4F1}"/>
    <cellStyle name="Comma 29 3 4 6" xfId="12337" xr:uid="{CAFD00A9-1310-4548-BA60-CB63E8BAFBCA}"/>
    <cellStyle name="Comma 29 3 5" xfId="12338" xr:uid="{BF84DB79-EF30-462E-9BA2-BFD63C9A478D}"/>
    <cellStyle name="Comma 29 3 5 2" xfId="12339" xr:uid="{2ED23A1F-57BF-4C39-BE07-64B20C034057}"/>
    <cellStyle name="Comma 29 3 5 2 2" xfId="12340" xr:uid="{623A2C91-ED1E-4E2E-A6D3-7932E32D90FD}"/>
    <cellStyle name="Comma 29 3 5 2 2 2" xfId="12341" xr:uid="{92DA9A00-01C2-4AE5-ABEB-3581516E4060}"/>
    <cellStyle name="Comma 29 3 5 2 3" xfId="12342" xr:uid="{518816EA-3628-499E-96E3-224DDFE110D9}"/>
    <cellStyle name="Comma 29 3 5 3" xfId="12343" xr:uid="{643E3BD9-C640-4D55-BAC4-198D0820772F}"/>
    <cellStyle name="Comma 29 3 5 3 2" xfId="12344" xr:uid="{AADA3CA4-D82C-40C7-8FE4-AE8D0A4524C2}"/>
    <cellStyle name="Comma 29 3 5 4" xfId="12345" xr:uid="{2A4D4AFF-FE21-4E66-8006-F963F84BB311}"/>
    <cellStyle name="Comma 29 3 5 5" xfId="12346" xr:uid="{8D67B164-92D7-438A-B4FA-F9858B838B48}"/>
    <cellStyle name="Comma 29 3 6" xfId="12347" xr:uid="{71BD1044-9053-4465-8BB9-15D2AEF85EC1}"/>
    <cellStyle name="Comma 29 3 6 2" xfId="12348" xr:uid="{F169F9AA-40D1-477F-9A8B-B8AA12F34FD3}"/>
    <cellStyle name="Comma 29 3 6 2 2" xfId="12349" xr:uid="{92CE8398-556C-4491-9D68-0EADCA6C7A64}"/>
    <cellStyle name="Comma 29 3 6 2 2 2" xfId="12350" xr:uid="{D98545C1-2C53-4B8E-A572-6DAF499B093E}"/>
    <cellStyle name="Comma 29 3 6 2 3" xfId="12351" xr:uid="{64BCAE25-440A-43C7-9D3B-E573A9046481}"/>
    <cellStyle name="Comma 29 3 6 3" xfId="12352" xr:uid="{B25BEE9C-0689-4614-83DE-345B6426E437}"/>
    <cellStyle name="Comma 29 3 6 3 2" xfId="12353" xr:uid="{4889E551-B91C-4884-924B-E2AA05FAFD2E}"/>
    <cellStyle name="Comma 29 3 6 4" xfId="12354" xr:uid="{8DE15314-2E62-4076-B69A-B19535427129}"/>
    <cellStyle name="Comma 29 3 6 5" xfId="12355" xr:uid="{ABAAF9CF-0421-4EE6-BBCA-EF16EBCC3B50}"/>
    <cellStyle name="Comma 29 3 7" xfId="12356" xr:uid="{C1DFD2BE-6B6D-4FFE-A10F-6C72CC2AAF29}"/>
    <cellStyle name="Comma 29 3 7 2" xfId="12357" xr:uid="{77FD09D2-6D85-44EA-95A4-18112ABCEB2C}"/>
    <cellStyle name="Comma 29 3 7 2 2" xfId="12358" xr:uid="{4C3417EC-4F0D-4E69-8A5C-83CEECED6826}"/>
    <cellStyle name="Comma 29 3 7 3" xfId="12359" xr:uid="{E5B3E035-2964-44D0-8792-67FF6C2791D7}"/>
    <cellStyle name="Comma 29 3 7 4" xfId="12360" xr:uid="{41B37993-24B8-417D-8263-1929236FDF18}"/>
    <cellStyle name="Comma 29 3 8" xfId="12361" xr:uid="{71686AFB-56E5-4EA6-8F5B-C46A85B19FCA}"/>
    <cellStyle name="Comma 29 3 8 2" xfId="12362" xr:uid="{B48A1DAA-A8D9-4B7E-A0A4-1592CF3D248C}"/>
    <cellStyle name="Comma 29 3 9" xfId="12363" xr:uid="{E4D83E3A-E1E2-4537-8960-E2F777B23EA7}"/>
    <cellStyle name="Comma 29 3 9 2" xfId="12364" xr:uid="{F60D4706-FB26-4406-845A-5DDE6A865F9A}"/>
    <cellStyle name="Comma 29 4" xfId="12365" xr:uid="{B830AC78-A7A6-4F16-BA4C-39D365FDF025}"/>
    <cellStyle name="Comma 29 4 2" xfId="12366" xr:uid="{E162E787-13CA-44F9-8711-F738160BDD7B}"/>
    <cellStyle name="Comma 29 4 2 2" xfId="12367" xr:uid="{2134E0AE-A6FC-4DD2-B99F-C4EAE75B6D27}"/>
    <cellStyle name="Comma 29 4 2 2 2" xfId="12368" xr:uid="{E54ED302-8589-4B1F-ACCE-912CFA1FD012}"/>
    <cellStyle name="Comma 29 4 2 2 2 2" xfId="12369" xr:uid="{A5A5B1C5-6711-41F1-9E76-F6E907B675AC}"/>
    <cellStyle name="Comma 29 4 2 2 2 2 2" xfId="12370" xr:uid="{89D3BA43-974A-4C1B-8058-DE50B5BF6766}"/>
    <cellStyle name="Comma 29 4 2 2 2 3" xfId="12371" xr:uid="{87497874-FD20-4DFB-9100-EE526358511B}"/>
    <cellStyle name="Comma 29 4 2 2 3" xfId="12372" xr:uid="{AEBB65E7-DB38-496F-A77E-CBB1EE822E26}"/>
    <cellStyle name="Comma 29 4 2 2 3 2" xfId="12373" xr:uid="{138EA6EB-CC2B-47D5-8B24-9EE27C0786C9}"/>
    <cellStyle name="Comma 29 4 2 2 4" xfId="12374" xr:uid="{5317D061-76DE-4DFB-B673-764B3C84393A}"/>
    <cellStyle name="Comma 29 4 2 2 5" xfId="12375" xr:uid="{EFA8A169-9315-4D58-99D9-B71BB13089A9}"/>
    <cellStyle name="Comma 29 4 2 3" xfId="12376" xr:uid="{252CDAE7-A860-409C-92FA-DD64DBA98C6B}"/>
    <cellStyle name="Comma 29 4 2 3 2" xfId="12377" xr:uid="{94B8886C-B49B-4B64-95D2-84E33008F559}"/>
    <cellStyle name="Comma 29 4 2 3 2 2" xfId="12378" xr:uid="{2709CA17-D1A4-42B3-8848-DFF76F0824DD}"/>
    <cellStyle name="Comma 29 4 2 3 3" xfId="12379" xr:uid="{C7946344-A471-423C-86C7-E6E5D1BB3CF4}"/>
    <cellStyle name="Comma 29 4 2 4" xfId="12380" xr:uid="{CADA451E-4031-4017-911B-C7F1C55E4CF0}"/>
    <cellStyle name="Comma 29 4 2 4 2" xfId="12381" xr:uid="{E97E1D87-C4B9-4991-9775-22E5EFBA04D6}"/>
    <cellStyle name="Comma 29 4 2 5" xfId="12382" xr:uid="{3EBCC7E3-0A9B-4F20-9904-31BDFC7C05AD}"/>
    <cellStyle name="Comma 29 4 2 6" xfId="12383" xr:uid="{8E32D8EB-F5B3-4D7F-AAE1-BE5A614918E3}"/>
    <cellStyle name="Comma 29 4 3" xfId="12384" xr:uid="{6EEF1BFB-2419-4A63-A0C4-C9AAA549D424}"/>
    <cellStyle name="Comma 29 4 3 2" xfId="12385" xr:uid="{35407BF2-E8A1-4909-83E5-751C5CB86E7B}"/>
    <cellStyle name="Comma 29 4 3 2 2" xfId="12386" xr:uid="{AF1A6E69-F465-49A7-94E8-2F2B627A5B78}"/>
    <cellStyle name="Comma 29 4 3 2 2 2" xfId="12387" xr:uid="{4DE4FCEF-B0FD-4E97-BCB1-1812480B7DBF}"/>
    <cellStyle name="Comma 29 4 3 2 3" xfId="12388" xr:uid="{681838BB-6661-47E9-A11A-2F84371973D8}"/>
    <cellStyle name="Comma 29 4 3 3" xfId="12389" xr:uid="{FB5267E6-A3BB-43E8-948A-2099CDB0EEFF}"/>
    <cellStyle name="Comma 29 4 3 3 2" xfId="12390" xr:uid="{262D3A59-95F2-431D-857D-7ED75BDF1DFC}"/>
    <cellStyle name="Comma 29 4 3 4" xfId="12391" xr:uid="{612F0591-5000-44A2-AE00-BE7B8BC13E03}"/>
    <cellStyle name="Comma 29 4 3 5" xfId="12392" xr:uid="{F2D52A8A-B7E8-4FF6-9700-D9119FC86C91}"/>
    <cellStyle name="Comma 29 4 4" xfId="12393" xr:uid="{4C2D71A0-A1D3-4322-B26C-9866CF5B15EE}"/>
    <cellStyle name="Comma 29 4 4 2" xfId="12394" xr:uid="{6D3FE346-1222-4182-92F9-04B4008178D9}"/>
    <cellStyle name="Comma 29 4 4 2 2" xfId="12395" xr:uid="{C07425AD-5DFD-43B0-841E-04879B171D49}"/>
    <cellStyle name="Comma 29 4 4 2 2 2" xfId="12396" xr:uid="{CC143881-444B-4D6E-8B6B-403C785CAAE7}"/>
    <cellStyle name="Comma 29 4 4 2 3" xfId="12397" xr:uid="{65CB1A13-46CC-43A1-9A5F-53DA7CF7463B}"/>
    <cellStyle name="Comma 29 4 4 3" xfId="12398" xr:uid="{BFCDAE56-EBBB-4B16-BF4E-E49560D1713D}"/>
    <cellStyle name="Comma 29 4 4 3 2" xfId="12399" xr:uid="{DBC42779-E2C0-49F8-AA88-9FDD650DC09A}"/>
    <cellStyle name="Comma 29 4 4 4" xfId="12400" xr:uid="{270B0647-97F6-4F13-BA90-8F6A2E7C1C1A}"/>
    <cellStyle name="Comma 29 4 4 5" xfId="12401" xr:uid="{93B76323-E8D9-4B69-B4E0-7BC826B16741}"/>
    <cellStyle name="Comma 29 4 5" xfId="12402" xr:uid="{13D54DDD-6B3E-4FC0-A2AC-F3181D7DAD6A}"/>
    <cellStyle name="Comma 29 4 5 2" xfId="12403" xr:uid="{037D52AB-C56F-40F4-9BA5-E3AD713F8FAE}"/>
    <cellStyle name="Comma 29 4 5 2 2" xfId="12404" xr:uid="{1EBB3ED5-6A70-49BC-BB9A-50AB2C9D05CE}"/>
    <cellStyle name="Comma 29 4 5 3" xfId="12405" xr:uid="{C80A90EB-369E-4E7A-BCF5-5D480486B2F9}"/>
    <cellStyle name="Comma 29 4 5 4" xfId="12406" xr:uid="{49D83557-D1EE-4E23-8207-E52DA72AAAF0}"/>
    <cellStyle name="Comma 29 4 6" xfId="12407" xr:uid="{B9EA3935-B1D6-48E2-AE14-DDDDAC5688E1}"/>
    <cellStyle name="Comma 29 4 6 2" xfId="12408" xr:uid="{1D308559-D8FC-4224-A217-1C30E168A17D}"/>
    <cellStyle name="Comma 29 4 7" xfId="12409" xr:uid="{FB97DB33-3753-4D5A-B67C-2E5D2E0324D3}"/>
    <cellStyle name="Comma 29 4 7 2" xfId="12410" xr:uid="{FCB206EF-81E7-46D5-94F8-FF9B23A450D8}"/>
    <cellStyle name="Comma 29 4 8" xfId="12411" xr:uid="{6DEC0BB1-DAD5-4F32-995D-FF19D7E96808}"/>
    <cellStyle name="Comma 29 5" xfId="12412" xr:uid="{C5D4FAF1-A0D2-4551-937C-FE8DB3AEE3FD}"/>
    <cellStyle name="Comma 29 5 2" xfId="12413" xr:uid="{7A281162-5B3C-4D01-A74E-B893D005E798}"/>
    <cellStyle name="Comma 29 5 2 2" xfId="12414" xr:uid="{F64C5D1E-4F97-4F14-85FA-797081098078}"/>
    <cellStyle name="Comma 29 5 2 2 2" xfId="12415" xr:uid="{A01AEB76-ABDF-40EB-801B-F6D35EBF798B}"/>
    <cellStyle name="Comma 29 5 2 2 2 2" xfId="12416" xr:uid="{24391D16-9A75-4ED3-9968-15768CAA9B13}"/>
    <cellStyle name="Comma 29 5 2 2 2 2 2" xfId="12417" xr:uid="{51AEE7B5-FDB3-48B8-855D-C91E043DB08B}"/>
    <cellStyle name="Comma 29 5 2 2 2 3" xfId="12418" xr:uid="{985CE461-D280-4101-92E8-597FBE79FDF5}"/>
    <cellStyle name="Comma 29 5 2 2 3" xfId="12419" xr:uid="{3103D3F0-F14D-4479-A200-E099EC6B88E4}"/>
    <cellStyle name="Comma 29 5 2 2 3 2" xfId="12420" xr:uid="{A0A6C62E-A058-4829-BEFD-6AC9A8096AC4}"/>
    <cellStyle name="Comma 29 5 2 2 4" xfId="12421" xr:uid="{71821644-BB19-4C3A-9E94-EDBC05C1FF6E}"/>
    <cellStyle name="Comma 29 5 2 2 5" xfId="12422" xr:uid="{8596FC4B-BB00-41CC-A822-59ECAC67908A}"/>
    <cellStyle name="Comma 29 5 2 3" xfId="12423" xr:uid="{4FEE429D-99B0-4ED6-978A-CC9EBDEEE363}"/>
    <cellStyle name="Comma 29 5 2 3 2" xfId="12424" xr:uid="{2E10F109-9D8F-402C-B143-69CF3630B86B}"/>
    <cellStyle name="Comma 29 5 2 3 2 2" xfId="12425" xr:uid="{2CAF5ECC-6DE5-4CD9-A5F8-8F342310C991}"/>
    <cellStyle name="Comma 29 5 2 3 3" xfId="12426" xr:uid="{718A8CE1-CA51-4ED8-A1F5-39BBF026F626}"/>
    <cellStyle name="Comma 29 5 2 4" xfId="12427" xr:uid="{282D04DA-B18C-4F0C-B6B0-82452D8E16B5}"/>
    <cellStyle name="Comma 29 5 2 4 2" xfId="12428" xr:uid="{0B03E8A6-EFF3-4759-AB96-A4871156E82B}"/>
    <cellStyle name="Comma 29 5 2 5" xfId="12429" xr:uid="{8FDC7BDD-3235-4A8B-A241-39A7C2B33AB6}"/>
    <cellStyle name="Comma 29 5 2 6" xfId="12430" xr:uid="{6B7FEA46-DF2A-4B8A-BFE0-0BF77BCC3BEB}"/>
    <cellStyle name="Comma 29 5 3" xfId="12431" xr:uid="{BD01A27D-C15A-4132-BC25-8E4A739388D4}"/>
    <cellStyle name="Comma 29 5 3 2" xfId="12432" xr:uid="{069485C3-B4D2-41CA-901D-60218D669CB2}"/>
    <cellStyle name="Comma 29 5 3 2 2" xfId="12433" xr:uid="{A71C50F1-434D-48B3-898F-AA150D87DF1C}"/>
    <cellStyle name="Comma 29 5 3 2 2 2" xfId="12434" xr:uid="{50720F5A-9E1D-4506-9DD2-3A943F10E97F}"/>
    <cellStyle name="Comma 29 5 3 2 3" xfId="12435" xr:uid="{1D351D54-0D32-49D3-B65E-014A2D8A3B36}"/>
    <cellStyle name="Comma 29 5 3 3" xfId="12436" xr:uid="{346C829A-0747-4CCF-B562-BD8850A5772B}"/>
    <cellStyle name="Comma 29 5 3 3 2" xfId="12437" xr:uid="{D155362E-C9E6-4CB5-A7DD-51524437CA5F}"/>
    <cellStyle name="Comma 29 5 3 4" xfId="12438" xr:uid="{DD833245-D87C-4ADB-B5E3-F05E7AC8DBE4}"/>
    <cellStyle name="Comma 29 5 3 5" xfId="12439" xr:uid="{F2A31EA7-6FDD-44CB-A5E9-98657C33EBAD}"/>
    <cellStyle name="Comma 29 5 4" xfId="12440" xr:uid="{946021FB-11EF-4FAD-BFB5-1D9B2C3CC026}"/>
    <cellStyle name="Comma 29 5 4 2" xfId="12441" xr:uid="{ABF3D3DD-87B8-458B-9AEB-D191DFA56056}"/>
    <cellStyle name="Comma 29 5 4 2 2" xfId="12442" xr:uid="{C042CC40-CE74-4B4B-9C85-D4BE55D023AF}"/>
    <cellStyle name="Comma 29 5 4 3" xfId="12443" xr:uid="{908FFA93-3361-49DB-B4B1-37ACDB0627C2}"/>
    <cellStyle name="Comma 29 5 4 4" xfId="12444" xr:uid="{38D7270B-C930-4CC8-860C-2B6B8FE34F3A}"/>
    <cellStyle name="Comma 29 5 5" xfId="12445" xr:uid="{BE41C35F-1F0F-4433-9296-47D1FAA0857B}"/>
    <cellStyle name="Comma 29 5 5 2" xfId="12446" xr:uid="{3141D2BB-86D3-49AF-94E3-909A439570A5}"/>
    <cellStyle name="Comma 29 5 6" xfId="12447" xr:uid="{A1C29DD7-0F67-49D6-8B0E-6648937882EF}"/>
    <cellStyle name="Comma 29 5 6 2" xfId="12448" xr:uid="{A214576A-54B0-4B7B-8F77-0018A8A00756}"/>
    <cellStyle name="Comma 29 5 7" xfId="12449" xr:uid="{E13353E5-664C-4A5A-8538-4F5DCE36FAC1}"/>
    <cellStyle name="Comma 29 6" xfId="12450" xr:uid="{35C509D6-2947-444A-89D2-1DAB6D001C09}"/>
    <cellStyle name="Comma 29 6 2" xfId="12451" xr:uid="{78972DE9-5061-49B5-9A73-E3BFA2C1433D}"/>
    <cellStyle name="Comma 29 6 2 2" xfId="12452" xr:uid="{ED750670-A69C-4F12-B149-C48E47307CB9}"/>
    <cellStyle name="Comma 29 6 2 2 2" xfId="12453" xr:uid="{825593EE-3E4A-48D1-BCCE-640FEAB25CA1}"/>
    <cellStyle name="Comma 29 6 2 2 2 2" xfId="12454" xr:uid="{5B0785E3-6288-4980-9399-ED7816D532C1}"/>
    <cellStyle name="Comma 29 6 2 2 2 2 2" xfId="12455" xr:uid="{9E7FD466-28D6-49E2-BA8C-060F5E315C26}"/>
    <cellStyle name="Comma 29 6 2 2 2 3" xfId="12456" xr:uid="{AF3DD4B9-C26A-4A36-9265-98F181BE43F9}"/>
    <cellStyle name="Comma 29 6 2 2 3" xfId="12457" xr:uid="{47877196-886C-4628-9A79-CE67AC15723A}"/>
    <cellStyle name="Comma 29 6 2 2 3 2" xfId="12458" xr:uid="{D2CB2289-B9C0-420D-A5AA-2EAA7FF45B7A}"/>
    <cellStyle name="Comma 29 6 2 2 4" xfId="12459" xr:uid="{18DF0F54-B07A-4FD9-B8B2-3D335E8B6969}"/>
    <cellStyle name="Comma 29 6 2 2 5" xfId="12460" xr:uid="{5FA1DCD1-E170-4BB7-BF51-2797A54C3F17}"/>
    <cellStyle name="Comma 29 6 2 3" xfId="12461" xr:uid="{13C628B9-55DE-4552-B6AB-E31B50E3B9E1}"/>
    <cellStyle name="Comma 29 6 2 3 2" xfId="12462" xr:uid="{0E80B6E6-95F4-4D96-8B1E-7CE48D29C1B5}"/>
    <cellStyle name="Comma 29 6 2 3 2 2" xfId="12463" xr:uid="{4857A3CA-E092-4270-B95E-0B883D40E6E8}"/>
    <cellStyle name="Comma 29 6 2 3 3" xfId="12464" xr:uid="{8A105700-96AF-4181-A02F-CB8C9B743562}"/>
    <cellStyle name="Comma 29 6 2 4" xfId="12465" xr:uid="{B3D23FB8-4ED6-4B79-8C0E-A99DF65F7685}"/>
    <cellStyle name="Comma 29 6 2 4 2" xfId="12466" xr:uid="{FD0EDF14-4D63-4739-9979-A3DAD0C50681}"/>
    <cellStyle name="Comma 29 6 2 5" xfId="12467" xr:uid="{0A6E1044-916D-4EE5-B790-1E565E73BFB0}"/>
    <cellStyle name="Comma 29 6 2 6" xfId="12468" xr:uid="{F492FCD0-E734-4B25-967A-04F942156E85}"/>
    <cellStyle name="Comma 29 6 3" xfId="12469" xr:uid="{A76589E4-7BB8-482A-B1B6-4B6C9ED54774}"/>
    <cellStyle name="Comma 29 6 3 2" xfId="12470" xr:uid="{2EE08EAF-6A2C-46A9-BD60-B8234EBD2D10}"/>
    <cellStyle name="Comma 29 6 3 2 2" xfId="12471" xr:uid="{18074903-2CC6-4A53-8A0D-15D030E6EADF}"/>
    <cellStyle name="Comma 29 6 3 2 2 2" xfId="12472" xr:uid="{641A8AB7-D825-4EDB-8963-1DDC6D5EA71F}"/>
    <cellStyle name="Comma 29 6 3 2 3" xfId="12473" xr:uid="{28838AB1-F792-4E3F-9DE1-E1D489EE42E7}"/>
    <cellStyle name="Comma 29 6 3 3" xfId="12474" xr:uid="{F834B486-3D0C-4149-BE09-B2819991EF29}"/>
    <cellStyle name="Comma 29 6 3 3 2" xfId="12475" xr:uid="{2A1CB011-60D4-4B53-BC93-9B756D7B5D1D}"/>
    <cellStyle name="Comma 29 6 3 4" xfId="12476" xr:uid="{38929CA7-8D35-439A-A67E-AA74D7ACB57A}"/>
    <cellStyle name="Comma 29 6 3 5" xfId="12477" xr:uid="{B6F7B301-94B2-4554-88E0-28E07CD680E6}"/>
    <cellStyle name="Comma 29 6 4" xfId="12478" xr:uid="{DF5A3EBD-922F-4AD1-B94E-0D77C15FA516}"/>
    <cellStyle name="Comma 29 6 4 2" xfId="12479" xr:uid="{C977F2F1-D2F5-4969-AB88-B23064C9A98C}"/>
    <cellStyle name="Comma 29 6 4 2 2" xfId="12480" xr:uid="{3EA1B379-0FB7-4575-B7B1-9275554725AD}"/>
    <cellStyle name="Comma 29 6 4 3" xfId="12481" xr:uid="{AD4E0743-34C5-43EE-9F28-16E10FD6A041}"/>
    <cellStyle name="Comma 29 6 4 4" xfId="12482" xr:uid="{0167D3A8-08FD-4D5A-9A14-A6F735A4A563}"/>
    <cellStyle name="Comma 29 6 5" xfId="12483" xr:uid="{886B9CC7-DE1A-41FB-A065-452D5BFAC2A2}"/>
    <cellStyle name="Comma 29 6 5 2" xfId="12484" xr:uid="{3CA2C30A-4941-4360-9B4B-0BDAF2311C5D}"/>
    <cellStyle name="Comma 29 6 6" xfId="12485" xr:uid="{64342218-6568-4332-9F5A-63637E01FFFA}"/>
    <cellStyle name="Comma 29 6 6 2" xfId="12486" xr:uid="{B197D5B8-1BE8-4A2C-9EDB-04E63FFA2DE6}"/>
    <cellStyle name="Comma 29 6 7" xfId="12487" xr:uid="{B530F117-5722-4DC1-BF0F-C05E6690ECB4}"/>
    <cellStyle name="Comma 29 7" xfId="12488" xr:uid="{B00008E7-E888-4D95-9571-67FCE4802C33}"/>
    <cellStyle name="Comma 29 7 2" xfId="12489" xr:uid="{60C91FB8-BD32-4395-B2F6-7E701EC281C4}"/>
    <cellStyle name="Comma 29 7 2 2" xfId="12490" xr:uid="{2923C78C-78C1-47B1-AD2E-EB59DF994210}"/>
    <cellStyle name="Comma 29 7 2 2 2" xfId="12491" xr:uid="{F5C70B07-9B0B-4968-AF0E-BB2CA3DD287B}"/>
    <cellStyle name="Comma 29 7 2 2 2 2" xfId="12492" xr:uid="{E86BED6D-7C95-450C-99EE-1221E972FF5D}"/>
    <cellStyle name="Comma 29 7 2 2 3" xfId="12493" xr:uid="{8FB17EB8-8523-4EA9-8214-87C449CDF10A}"/>
    <cellStyle name="Comma 29 7 2 3" xfId="12494" xr:uid="{5D45B08E-BCEF-40E7-97A9-B66B9C8B0036}"/>
    <cellStyle name="Comma 29 7 2 3 2" xfId="12495" xr:uid="{6E2ADEFF-FCB9-478A-8DEB-59FC5A782959}"/>
    <cellStyle name="Comma 29 7 2 4" xfId="12496" xr:uid="{D5C745B7-9C11-40B2-8F18-4E2A7770F92A}"/>
    <cellStyle name="Comma 29 7 2 5" xfId="12497" xr:uid="{5D4ED149-C45C-45C7-80BA-12EB7AD1230D}"/>
    <cellStyle name="Comma 29 7 3" xfId="12498" xr:uid="{E21BACD2-38B3-401D-97DE-86CC70D25F99}"/>
    <cellStyle name="Comma 29 7 3 2" xfId="12499" xr:uid="{87F13B79-F711-4DEF-BF1E-C689F444802E}"/>
    <cellStyle name="Comma 29 7 3 2 2" xfId="12500" xr:uid="{FE0E7BC1-5E66-468E-8A40-09E61E7D3F3E}"/>
    <cellStyle name="Comma 29 7 3 3" xfId="12501" xr:uid="{7D027098-4B61-4A37-ADDB-91C3B56A2DD5}"/>
    <cellStyle name="Comma 29 7 4" xfId="12502" xr:uid="{42D98BA5-6518-4415-81B0-256AE5E6BDCE}"/>
    <cellStyle name="Comma 29 7 4 2" xfId="12503" xr:uid="{1B5E7660-A8A2-4323-8CAC-E9496D6B773C}"/>
    <cellStyle name="Comma 29 7 5" xfId="12504" xr:uid="{44B7F1A1-5D17-49AA-81C2-5DAC3F088D3B}"/>
    <cellStyle name="Comma 29 7 6" xfId="12505" xr:uid="{741B0CA5-0FD5-490C-A1C1-80A0962DA96E}"/>
    <cellStyle name="Comma 29 8" xfId="12506" xr:uid="{239F992F-6323-4C9F-ACE9-939635834614}"/>
    <cellStyle name="Comma 29 8 2" xfId="12507" xr:uid="{88D2CD91-4553-4AEF-AC5F-DD4953F35DC8}"/>
    <cellStyle name="Comma 29 8 2 2" xfId="12508" xr:uid="{111E5D5D-F3EE-4D9B-B70C-4A1A8CB2B8D4}"/>
    <cellStyle name="Comma 29 8 2 2 2" xfId="12509" xr:uid="{815EAADE-2377-46C5-8EC6-1D42CADF5A11}"/>
    <cellStyle name="Comma 29 8 2 3" xfId="12510" xr:uid="{B6DE21E2-E015-48E1-BFC9-E285773BC015}"/>
    <cellStyle name="Comma 29 8 3" xfId="12511" xr:uid="{E006F57E-DF57-4AA9-B287-6CC16A419E0D}"/>
    <cellStyle name="Comma 29 8 3 2" xfId="12512" xr:uid="{5C957578-A7D6-4AEF-B8DE-0AEA2E198E24}"/>
    <cellStyle name="Comma 29 8 4" xfId="12513" xr:uid="{B9B48C75-FB18-4671-A7A6-896A577D7301}"/>
    <cellStyle name="Comma 29 8 5" xfId="12514" xr:uid="{3F12AE3D-5853-4294-8F3A-8A3E7D56C644}"/>
    <cellStyle name="Comma 29 9" xfId="12515" xr:uid="{766F68EA-44ED-4D01-9F72-FC34E7B2D26E}"/>
    <cellStyle name="Comma 29 9 2" xfId="12516" xr:uid="{9FE69A23-9EE7-4979-83AA-0DE2B3E8615F}"/>
    <cellStyle name="Comma 29 9 2 2" xfId="12517" xr:uid="{A6341BD4-2D05-44F6-B5FE-755A9D42AF31}"/>
    <cellStyle name="Comma 29 9 2 2 2" xfId="12518" xr:uid="{89E7EE8C-023F-4F70-9EC0-7F457DEC5CCC}"/>
    <cellStyle name="Comma 29 9 2 3" xfId="12519" xr:uid="{17A0BAED-1426-445F-AABD-B20F2226D974}"/>
    <cellStyle name="Comma 29 9 3" xfId="12520" xr:uid="{4D084415-C0D0-4A78-9D44-12E2AA9E0796}"/>
    <cellStyle name="Comma 29 9 3 2" xfId="12521" xr:uid="{621824DB-518D-40B5-B564-09E3503448BA}"/>
    <cellStyle name="Comma 29 9 4" xfId="12522" xr:uid="{BC69A902-DEE2-4A4A-A4C4-E9D03966604D}"/>
    <cellStyle name="Comma 29 9 5" xfId="12523" xr:uid="{0FE201F8-93CD-4EFD-A8B7-78CBCD9C2EE9}"/>
    <cellStyle name="Comma 3" xfId="42" xr:uid="{9676AF8C-E745-4F64-B77D-265C7DC48CB3}"/>
    <cellStyle name="Comma 3 2" xfId="575" xr:uid="{211E90A5-36AF-4BCE-844F-6D3D94A155F4}"/>
    <cellStyle name="Comma 3 2 10" xfId="12524" xr:uid="{7C7280A0-C383-43D3-A63D-2A0A834CF7EE}"/>
    <cellStyle name="Comma 3 2 10 2" xfId="12525" xr:uid="{0510AB4F-06E9-4E44-A188-1516C8DE900A}"/>
    <cellStyle name="Comma 3 2 10 2 2" xfId="12526" xr:uid="{7CB2AE4D-8D27-4F09-8BE2-198D56C76E7F}"/>
    <cellStyle name="Comma 3 2 10 3" xfId="12527" xr:uid="{73884221-D13F-4625-B032-2828C19AA419}"/>
    <cellStyle name="Comma 3 2 10 4" xfId="12528" xr:uid="{DD8A7971-E55D-4498-A74D-99C5B135F000}"/>
    <cellStyle name="Comma 3 2 11" xfId="12529" xr:uid="{79C14809-EED3-4E1E-94B4-ADC41EE3F63C}"/>
    <cellStyle name="Comma 3 2 11 2" xfId="12530" xr:uid="{6853EF0C-6E24-472A-B008-7691D30FD7E7}"/>
    <cellStyle name="Comma 3 2 11 2 2" xfId="12531" xr:uid="{E77465E4-5C1D-40AB-9790-88A725C5479B}"/>
    <cellStyle name="Comma 3 2 11 3" xfId="12532" xr:uid="{C347FAE2-219F-40CE-872E-6D630FA80256}"/>
    <cellStyle name="Comma 3 2 12" xfId="12533" xr:uid="{4C58CC98-88AC-4BE4-9345-D9305BC533B7}"/>
    <cellStyle name="Comma 3 2 12 2" xfId="12534" xr:uid="{EF3BFCD6-051C-4DD0-A966-26BB1AD1C06E}"/>
    <cellStyle name="Comma 3 2 13" xfId="12535" xr:uid="{DA4CA8D4-10F3-466D-B2BA-167C48E99534}"/>
    <cellStyle name="Comma 3 2 14" xfId="12536" xr:uid="{E772C5FF-9985-4609-A180-DB8E8944B678}"/>
    <cellStyle name="Comma 3 2 14 2" xfId="12537" xr:uid="{491F63AA-6F81-4BAB-9132-01707F01B726}"/>
    <cellStyle name="Comma 3 2 15" xfId="12538" xr:uid="{E8FB2980-E5F5-421A-A5FB-041A569DAF62}"/>
    <cellStyle name="Comma 3 2 16" xfId="47284" xr:uid="{F7129ABD-AE3E-4231-9D2F-1CD05FBE3403}"/>
    <cellStyle name="Comma 3 2 2" xfId="12539" xr:uid="{C192C1E3-135B-488D-853B-2DF83E8DF3D8}"/>
    <cellStyle name="Comma 3 2 2 10" xfId="12540" xr:uid="{F8C3590F-50DA-4CDA-84C8-E58051957BED}"/>
    <cellStyle name="Comma 3 2 2 10 2" xfId="12541" xr:uid="{3F15F107-4A2D-46E5-A86D-7F8EC286CC7C}"/>
    <cellStyle name="Comma 3 2 2 11" xfId="12542" xr:uid="{ADEAA644-1F77-421C-A203-D21B5128F815}"/>
    <cellStyle name="Comma 3 2 2 2" xfId="20" xr:uid="{DB7B9793-097D-4E4D-B1FB-920092B09308}"/>
    <cellStyle name="Comma 3 2 2 2 10" xfId="12544" xr:uid="{A24A0C53-DD53-4344-A71A-DDF1C3C33684}"/>
    <cellStyle name="Comma 3 2 2 2 11" xfId="12543" xr:uid="{609E89F6-C25F-4919-A655-6F2DB35D7EF4}"/>
    <cellStyle name="Comma 3 2 2 2 2" xfId="12545" xr:uid="{2477E598-804D-4B4C-983D-A630476A17CC}"/>
    <cellStyle name="Comma 3 2 2 2 2 2" xfId="12546" xr:uid="{1E0C0B97-73DC-4B8F-A112-6D0677877FE7}"/>
    <cellStyle name="Comma 3 2 2 2 2 2 2" xfId="12547" xr:uid="{824FB232-7785-49DA-95F6-023D3CD42842}"/>
    <cellStyle name="Comma 3 2 2 2 2 2 2 2" xfId="12548" xr:uid="{A23A0FF7-5FE3-4C50-BB78-4F0E64304A4C}"/>
    <cellStyle name="Comma 3 2 2 2 2 2 2 2 2" xfId="12549" xr:uid="{DE7EB9F3-FB83-4FA6-A5FB-97A21F0A3CFC}"/>
    <cellStyle name="Comma 3 2 2 2 2 2 2 2 2 2" xfId="12550" xr:uid="{8CA10E6E-7429-4984-8833-322CDDFA316A}"/>
    <cellStyle name="Comma 3 2 2 2 2 2 2 2 3" xfId="12551" xr:uid="{D08CE586-9CDF-423E-BB68-8DFE431EF42C}"/>
    <cellStyle name="Comma 3 2 2 2 2 2 2 3" xfId="12552" xr:uid="{40CC807B-CC63-409E-AF0A-E0033C211709}"/>
    <cellStyle name="Comma 3 2 2 2 2 2 2 3 2" xfId="12553" xr:uid="{FF2C9F8D-F00D-403F-B0DB-0404D28F92A4}"/>
    <cellStyle name="Comma 3 2 2 2 2 2 2 4" xfId="12554" xr:uid="{DD704AC8-E328-4FED-B9E6-401121E3C8FF}"/>
    <cellStyle name="Comma 3 2 2 2 2 2 2 5" xfId="12555" xr:uid="{351513F2-AE85-45EE-BC82-5DCCED3CFF6C}"/>
    <cellStyle name="Comma 3 2 2 2 2 2 3" xfId="12556" xr:uid="{A79318F5-1C94-465A-A266-B13F883B673C}"/>
    <cellStyle name="Comma 3 2 2 2 2 2 3 2" xfId="12557" xr:uid="{717717B2-F697-4432-A595-48DFADF0DEE9}"/>
    <cellStyle name="Comma 3 2 2 2 2 2 3 2 2" xfId="12558" xr:uid="{502E02DB-074B-4CAC-838F-64E4CAD82484}"/>
    <cellStyle name="Comma 3 2 2 2 2 2 3 3" xfId="12559" xr:uid="{687D6B69-59C7-4D2C-99ED-111D590B9781}"/>
    <cellStyle name="Comma 3 2 2 2 2 2 4" xfId="12560" xr:uid="{74200B98-079D-440E-8BE7-64331DE67D05}"/>
    <cellStyle name="Comma 3 2 2 2 2 2 4 2" xfId="12561" xr:uid="{C2973094-A161-4844-B7FA-2258DFA4885F}"/>
    <cellStyle name="Comma 3 2 2 2 2 2 5" xfId="12562" xr:uid="{225DB5CD-C9B4-478F-B3FB-4BF28D0CC6A5}"/>
    <cellStyle name="Comma 3 2 2 2 2 2 6" xfId="12563" xr:uid="{40DD3D07-02CD-4C23-B8C8-2FF39EB5E42C}"/>
    <cellStyle name="Comma 3 2 2 2 2 3" xfId="12564" xr:uid="{BF1D4407-E038-40F6-A260-FF1960947215}"/>
    <cellStyle name="Comma 3 2 2 2 2 3 2" xfId="12565" xr:uid="{E4B07BA2-A578-47DB-925C-B465C17A4286}"/>
    <cellStyle name="Comma 3 2 2 2 2 3 2 2" xfId="12566" xr:uid="{1302E8F8-8548-46D9-9ABB-5144CCC0D81F}"/>
    <cellStyle name="Comma 3 2 2 2 2 3 2 2 2" xfId="12567" xr:uid="{6B0156A9-C9C9-4B33-9BE4-1E8E50265F36}"/>
    <cellStyle name="Comma 3 2 2 2 2 3 2 3" xfId="12568" xr:uid="{E0BD8ED1-6460-45FC-8E8E-06D1C42BD8DD}"/>
    <cellStyle name="Comma 3 2 2 2 2 3 3" xfId="12569" xr:uid="{C7213074-D415-439D-8D07-C585A8EB3F7C}"/>
    <cellStyle name="Comma 3 2 2 2 2 3 3 2" xfId="12570" xr:uid="{915274CE-DD44-405E-AE92-47223EC33BBF}"/>
    <cellStyle name="Comma 3 2 2 2 2 3 4" xfId="12571" xr:uid="{D018C3CF-DB85-4F1D-B39F-B74D2449A1EF}"/>
    <cellStyle name="Comma 3 2 2 2 2 3 5" xfId="12572" xr:uid="{2B7BB713-D1F0-4399-9BD4-017753772801}"/>
    <cellStyle name="Comma 3 2 2 2 2 4" xfId="12573" xr:uid="{BE91649E-D3E5-4F83-AC51-13FC83F59639}"/>
    <cellStyle name="Comma 3 2 2 2 2 4 2" xfId="12574" xr:uid="{4D6857A6-D2A5-4A68-B835-A06785D2421F}"/>
    <cellStyle name="Comma 3 2 2 2 2 4 2 2" xfId="12575" xr:uid="{DAE95CBD-38AF-4C7E-B962-FD3C82B91E91}"/>
    <cellStyle name="Comma 3 2 2 2 2 4 3" xfId="12576" xr:uid="{C43A9395-5848-4D2B-BD05-17DCC5F88A5B}"/>
    <cellStyle name="Comma 3 2 2 2 2 4 4" xfId="12577" xr:uid="{64AA23B0-E879-4B54-A2C2-1846ABAB7AA7}"/>
    <cellStyle name="Comma 3 2 2 2 2 5" xfId="12578" xr:uid="{99F304DF-37AF-434C-A2A7-48E20700CCA3}"/>
    <cellStyle name="Comma 3 2 2 2 2 5 2" xfId="12579" xr:uid="{AD119431-C4D5-4EB9-AD53-8F480F0B764D}"/>
    <cellStyle name="Comma 3 2 2 2 2 6" xfId="12580" xr:uid="{1119AB1B-7512-4749-9ABE-EA01DF02255F}"/>
    <cellStyle name="Comma 3 2 2 2 2 6 2" xfId="12581" xr:uid="{271DE8E3-3ECE-48E0-B1FC-A2C0523DBFBB}"/>
    <cellStyle name="Comma 3 2 2 2 2 7" xfId="12582" xr:uid="{7B38C303-24CB-4D24-BDCB-7C7CBFA21523}"/>
    <cellStyle name="Comma 3 2 2 2 3" xfId="12583" xr:uid="{5D5EBA25-12BB-4C48-BF5C-3CFE0FCD188F}"/>
    <cellStyle name="Comma 3 2 2 2 3 2" xfId="12584" xr:uid="{1332553D-E5DB-4270-B63F-23EEAB229563}"/>
    <cellStyle name="Comma 3 2 2 2 3 2 2" xfId="12585" xr:uid="{2DD31EFB-8FB3-4A1B-BEAF-A14A7FBB4668}"/>
    <cellStyle name="Comma 3 2 2 2 3 2 2 2" xfId="12586" xr:uid="{A56A82BD-C10E-48BB-BF3C-DEF1ABA0D6E6}"/>
    <cellStyle name="Comma 3 2 2 2 3 2 2 2 2" xfId="12587" xr:uid="{BF77AA78-B0BB-41A3-BB2A-9726E068146C}"/>
    <cellStyle name="Comma 3 2 2 2 3 2 2 2 2 2" xfId="12588" xr:uid="{5687ADB5-B8DF-4971-91B5-BAF636F811D3}"/>
    <cellStyle name="Comma 3 2 2 2 3 2 2 2 3" xfId="12589" xr:uid="{07B0CDEF-4CB4-4B7C-A097-9094378B95A5}"/>
    <cellStyle name="Comma 3 2 2 2 3 2 2 3" xfId="12590" xr:uid="{18D3B5C1-9A25-42A9-AE21-B85EEB08E090}"/>
    <cellStyle name="Comma 3 2 2 2 3 2 2 3 2" xfId="12591" xr:uid="{6A752BBF-28F5-4700-AF1D-ED4304588A3F}"/>
    <cellStyle name="Comma 3 2 2 2 3 2 2 4" xfId="12592" xr:uid="{4127261F-0231-43DE-BB54-69ACEC442366}"/>
    <cellStyle name="Comma 3 2 2 2 3 2 2 5" xfId="12593" xr:uid="{489C1219-FBBE-4F51-B9B0-17D2215A6C99}"/>
    <cellStyle name="Comma 3 2 2 2 3 2 3" xfId="12594" xr:uid="{53E3084D-5A51-4B2A-A24D-B78B4CEA9D44}"/>
    <cellStyle name="Comma 3 2 2 2 3 2 3 2" xfId="12595" xr:uid="{4FDC0644-68A4-49E1-8F5C-71C0ECEC2FCE}"/>
    <cellStyle name="Comma 3 2 2 2 3 2 3 2 2" xfId="12596" xr:uid="{850B48BD-F36D-4193-B1C6-E8E7A14F8AEC}"/>
    <cellStyle name="Comma 3 2 2 2 3 2 3 3" xfId="12597" xr:uid="{966227A3-4F20-4914-800F-66EB71BEF77B}"/>
    <cellStyle name="Comma 3 2 2 2 3 2 4" xfId="12598" xr:uid="{69F104CE-2600-41C7-9DF8-E5DA4EE279BD}"/>
    <cellStyle name="Comma 3 2 2 2 3 2 4 2" xfId="12599" xr:uid="{920E2FE2-9F71-4BEC-A93F-D845D88E0907}"/>
    <cellStyle name="Comma 3 2 2 2 3 2 5" xfId="12600" xr:uid="{43DC2CA7-99ED-4F3C-AB71-A34F98EA7E7F}"/>
    <cellStyle name="Comma 3 2 2 2 3 2 6" xfId="12601" xr:uid="{433A6049-AA4C-4E19-9F8A-8297F206A56B}"/>
    <cellStyle name="Comma 3 2 2 2 3 3" xfId="12602" xr:uid="{017A4897-CF4E-41EB-A233-F7198AD2EF43}"/>
    <cellStyle name="Comma 3 2 2 2 3 3 2" xfId="12603" xr:uid="{633EE371-3120-4738-B65E-43E2F16FF9BB}"/>
    <cellStyle name="Comma 3 2 2 2 3 3 2 2" xfId="12604" xr:uid="{A26F4ECD-31D0-45EE-98F9-CF4C3A46AF23}"/>
    <cellStyle name="Comma 3 2 2 2 3 3 2 2 2" xfId="12605" xr:uid="{B4E4CB46-C44E-487D-A8FA-CDFAC63E9D0C}"/>
    <cellStyle name="Comma 3 2 2 2 3 3 2 3" xfId="12606" xr:uid="{1AFFE17A-E5D0-4A81-B09B-93DFACE04952}"/>
    <cellStyle name="Comma 3 2 2 2 3 3 3" xfId="12607" xr:uid="{D24B1320-99FE-4DB7-A49F-BC5B46C73C35}"/>
    <cellStyle name="Comma 3 2 2 2 3 3 3 2" xfId="12608" xr:uid="{B7E6EBA3-4893-49B2-9652-9C05D485FD32}"/>
    <cellStyle name="Comma 3 2 2 2 3 3 4" xfId="12609" xr:uid="{B528E14C-5BF1-496F-B113-A39303399235}"/>
    <cellStyle name="Comma 3 2 2 2 3 3 5" xfId="12610" xr:uid="{F4CD6561-00EA-4203-A5DD-F645ECC8B968}"/>
    <cellStyle name="Comma 3 2 2 2 3 4" xfId="12611" xr:uid="{FD5D8A0D-4CD5-4C34-A96D-5A934553377F}"/>
    <cellStyle name="Comma 3 2 2 2 3 4 2" xfId="12612" xr:uid="{54076E4C-403B-4FAB-80DD-118B89302925}"/>
    <cellStyle name="Comma 3 2 2 2 3 4 2 2" xfId="12613" xr:uid="{0A1FDDFE-0877-42D3-8BC1-96D348E599AD}"/>
    <cellStyle name="Comma 3 2 2 2 3 4 3" xfId="12614" xr:uid="{1B13F263-C2A4-45B7-9E13-F79D6E6C57B4}"/>
    <cellStyle name="Comma 3 2 2 2 3 4 4" xfId="12615" xr:uid="{3A899401-82C8-47CC-80E4-0789103232EC}"/>
    <cellStyle name="Comma 3 2 2 2 3 5" xfId="12616" xr:uid="{E2CA4F30-1206-4581-BF30-FBAA0A57156E}"/>
    <cellStyle name="Comma 3 2 2 2 3 5 2" xfId="12617" xr:uid="{5EDFB805-2950-4B98-BF5F-8F20A5899E51}"/>
    <cellStyle name="Comma 3 2 2 2 3 6" xfId="12618" xr:uid="{4C94DDC0-3E44-4CA8-B146-EC42E1C077ED}"/>
    <cellStyle name="Comma 3 2 2 2 3 6 2" xfId="12619" xr:uid="{41EA0BBC-8B84-47D6-B280-900611CC03EA}"/>
    <cellStyle name="Comma 3 2 2 2 3 7" xfId="12620" xr:uid="{30DB9571-6681-4DAA-9BD4-D83E49D0D11B}"/>
    <cellStyle name="Comma 3 2 2 2 4" xfId="12621" xr:uid="{684AB737-004F-4168-8D92-21FFC625E78B}"/>
    <cellStyle name="Comma 3 2 2 2 4 2" xfId="12622" xr:uid="{1B71C57E-8971-4535-81E8-42FA516DF67E}"/>
    <cellStyle name="Comma 3 2 2 2 4 2 2" xfId="12623" xr:uid="{B4974F60-7FFA-47F7-BC7B-3A16E6BA7D6E}"/>
    <cellStyle name="Comma 3 2 2 2 4 2 2 2" xfId="12624" xr:uid="{5C3D197E-BE99-4EFB-ACCC-4B3E49F22B56}"/>
    <cellStyle name="Comma 3 2 2 2 4 2 2 2 2" xfId="12625" xr:uid="{93FFF6A0-A040-472E-A4C5-72B13E2DBA48}"/>
    <cellStyle name="Comma 3 2 2 2 4 2 2 3" xfId="12626" xr:uid="{8B74A856-4FFE-476B-92A7-C7E5771FFAAF}"/>
    <cellStyle name="Comma 3 2 2 2 4 2 3" xfId="12627" xr:uid="{1977B8F4-A4C8-4370-A109-9595FD0280DF}"/>
    <cellStyle name="Comma 3 2 2 2 4 2 3 2" xfId="12628" xr:uid="{DF2C172F-CD54-4800-987F-AB95AE0A22FA}"/>
    <cellStyle name="Comma 3 2 2 2 4 2 4" xfId="12629" xr:uid="{83F3C59F-74D8-4DD4-8951-55BFAEDD1AD3}"/>
    <cellStyle name="Comma 3 2 2 2 4 2 5" xfId="12630" xr:uid="{DF578EF0-12A7-4E2B-A4E5-F739889DE758}"/>
    <cellStyle name="Comma 3 2 2 2 4 3" xfId="12631" xr:uid="{C8049A28-2A31-4B2D-9FEC-3AAB3008ABC1}"/>
    <cellStyle name="Comma 3 2 2 2 4 3 2" xfId="12632" xr:uid="{3137DC84-883A-4617-BDD9-97502671591D}"/>
    <cellStyle name="Comma 3 2 2 2 4 3 2 2" xfId="12633" xr:uid="{01792F93-7DD9-4AD8-82C9-BDC446A6DB09}"/>
    <cellStyle name="Comma 3 2 2 2 4 3 3" xfId="12634" xr:uid="{6CBDA27A-2EC5-48C8-894F-DEE1ADDBA9B3}"/>
    <cellStyle name="Comma 3 2 2 2 4 4" xfId="12635" xr:uid="{78EB989A-6743-4F1D-829B-85C3588E60B1}"/>
    <cellStyle name="Comma 3 2 2 2 4 4 2" xfId="12636" xr:uid="{76625F01-5317-474E-899A-7CF4C0F4E4BC}"/>
    <cellStyle name="Comma 3 2 2 2 4 5" xfId="12637" xr:uid="{C03089B1-E2CE-4591-8A31-285CB8D615CF}"/>
    <cellStyle name="Comma 3 2 2 2 4 6" xfId="12638" xr:uid="{4CB5F123-08F7-4ABC-81B1-476102674627}"/>
    <cellStyle name="Comma 3 2 2 2 5" xfId="12639" xr:uid="{7271C47F-238C-4285-AA6D-CC8C09F709AB}"/>
    <cellStyle name="Comma 3 2 2 2 5 2" xfId="12640" xr:uid="{5DFFADED-84FE-4DF2-A9EA-F9A79ABA2A34}"/>
    <cellStyle name="Comma 3 2 2 2 5 2 2" xfId="12641" xr:uid="{0A93CB6A-9E0E-4D0C-8388-A7608B927144}"/>
    <cellStyle name="Comma 3 2 2 2 5 2 2 2" xfId="12642" xr:uid="{222B0DF1-322D-4295-97FC-5B1A36901D0E}"/>
    <cellStyle name="Comma 3 2 2 2 5 2 3" xfId="12643" xr:uid="{395852C7-DB89-4866-A852-AB829EEB8C3C}"/>
    <cellStyle name="Comma 3 2 2 2 5 3" xfId="12644" xr:uid="{8723D42A-3F0C-42F0-B1E4-3B83E1765439}"/>
    <cellStyle name="Comma 3 2 2 2 5 3 2" xfId="12645" xr:uid="{D4D1D32D-BBF8-491D-8395-0EAF77C17C09}"/>
    <cellStyle name="Comma 3 2 2 2 5 4" xfId="12646" xr:uid="{555DA6DD-45AD-4F03-9870-774D380644FB}"/>
    <cellStyle name="Comma 3 2 2 2 5 5" xfId="12647" xr:uid="{98A29559-167C-4470-9549-0EF4ADD836E5}"/>
    <cellStyle name="Comma 3 2 2 2 6" xfId="12648" xr:uid="{E2F55A06-C7CE-4442-83B0-B39473220243}"/>
    <cellStyle name="Comma 3 2 2 2 6 2" xfId="12649" xr:uid="{1958FE83-E6CE-442A-B8E9-2C579F369515}"/>
    <cellStyle name="Comma 3 2 2 2 6 2 2" xfId="12650" xr:uid="{A27075C9-5515-45DD-8D47-5BD5404A2C62}"/>
    <cellStyle name="Comma 3 2 2 2 6 2 2 2" xfId="12651" xr:uid="{D21A76CE-3290-4CB3-A672-F54E636CFC7A}"/>
    <cellStyle name="Comma 3 2 2 2 6 2 3" xfId="12652" xr:uid="{57EC717A-A6CB-4012-8B4C-245364C0928B}"/>
    <cellStyle name="Comma 3 2 2 2 6 3" xfId="12653" xr:uid="{7036D23F-1B75-4B13-8720-6A914911E9D2}"/>
    <cellStyle name="Comma 3 2 2 2 6 3 2" xfId="12654" xr:uid="{5F271850-BA92-4D9A-9028-611E331284CE}"/>
    <cellStyle name="Comma 3 2 2 2 6 4" xfId="12655" xr:uid="{051F1343-B70C-4A9D-87C0-048BED0435E1}"/>
    <cellStyle name="Comma 3 2 2 2 6 5" xfId="12656" xr:uid="{95D1B7DA-CF10-4503-95D2-8D8E3DB3DEE7}"/>
    <cellStyle name="Comma 3 2 2 2 7" xfId="12657" xr:uid="{52E7C52B-670A-4F1D-84C1-1A94D962C87E}"/>
    <cellStyle name="Comma 3 2 2 2 7 2" xfId="12658" xr:uid="{82D78AF8-851C-421D-B190-12FF67A78DE2}"/>
    <cellStyle name="Comma 3 2 2 2 7 2 2" xfId="12659" xr:uid="{81BB2D5B-3A4E-4C5A-B5D3-6A9CDF11FE0C}"/>
    <cellStyle name="Comma 3 2 2 2 7 3" xfId="12660" xr:uid="{84FB9336-E175-4FA2-8EFE-32C56B1381FC}"/>
    <cellStyle name="Comma 3 2 2 2 7 4" xfId="12661" xr:uid="{A5C70514-71E3-47F0-8B66-CB0B6648E870}"/>
    <cellStyle name="Comma 3 2 2 2 8" xfId="12662" xr:uid="{DE040298-1FFD-41E9-8803-A10353249312}"/>
    <cellStyle name="Comma 3 2 2 2 8 2" xfId="12663" xr:uid="{253D29A9-972C-42DC-8D05-CAAF69E398B5}"/>
    <cellStyle name="Comma 3 2 2 2 9" xfId="12664" xr:uid="{CC151AD1-1CB2-4786-9733-9DF720FB8454}"/>
    <cellStyle name="Comma 3 2 2 2 9 2" xfId="12665" xr:uid="{C0CE8602-5803-4584-B7DD-5F6CF06261F4}"/>
    <cellStyle name="Comma 3 2 2 3" xfId="12666" xr:uid="{17AFA7D3-6D9A-444C-BF75-F3A8D9EC5BE5}"/>
    <cellStyle name="Comma 3 2 2 3 2" xfId="12667" xr:uid="{266B95A3-41A2-48F6-B0EF-08E11FBE6596}"/>
    <cellStyle name="Comma 3 2 2 3 2 2" xfId="12668" xr:uid="{6405BE57-9F24-4751-8353-C1B22692E130}"/>
    <cellStyle name="Comma 3 2 2 3 2 2 2" xfId="12669" xr:uid="{CA074203-D1AE-44C1-90D0-606DF5FE90ED}"/>
    <cellStyle name="Comma 3 2 2 3 2 2 2 2" xfId="12670" xr:uid="{7A9FE1E0-B110-4528-8448-02C62C8D2EFD}"/>
    <cellStyle name="Comma 3 2 2 3 2 2 2 2 2" xfId="12671" xr:uid="{1F8A0B06-F9DD-486C-A452-218F25A78317}"/>
    <cellStyle name="Comma 3 2 2 3 2 2 2 3" xfId="12672" xr:uid="{064844F0-9256-4162-9ABC-E0976BC00A07}"/>
    <cellStyle name="Comma 3 2 2 3 2 2 3" xfId="12673" xr:uid="{307FDF06-A76C-4E2A-9C51-C1173A34A0B4}"/>
    <cellStyle name="Comma 3 2 2 3 2 2 3 2" xfId="12674" xr:uid="{33B69471-19FF-4AE0-824B-097FFE3018A4}"/>
    <cellStyle name="Comma 3 2 2 3 2 2 4" xfId="12675" xr:uid="{98229ECA-7780-4046-8B75-41FADA743E78}"/>
    <cellStyle name="Comma 3 2 2 3 2 2 5" xfId="12676" xr:uid="{26145C45-3479-4D35-A96B-FC02AF1DCFDD}"/>
    <cellStyle name="Comma 3 2 2 3 2 3" xfId="12677" xr:uid="{D4D4309E-CB64-4F3F-8815-EB0106EE96DB}"/>
    <cellStyle name="Comma 3 2 2 3 2 3 2" xfId="12678" xr:uid="{5438F9BB-3C6D-494F-97F8-747A36CC47C2}"/>
    <cellStyle name="Comma 3 2 2 3 2 3 2 2" xfId="12679" xr:uid="{83E3A66F-7427-4688-B378-DCDFE368A7EA}"/>
    <cellStyle name="Comma 3 2 2 3 2 3 3" xfId="12680" xr:uid="{C48C276B-A0CE-4286-9C56-7D27EF645165}"/>
    <cellStyle name="Comma 3 2 2 3 2 4" xfId="12681" xr:uid="{23EBA591-8BD4-4CE4-9BE9-72A10CA02756}"/>
    <cellStyle name="Comma 3 2 2 3 2 4 2" xfId="12682" xr:uid="{81109D5B-47F1-4034-9D9E-5F004CEE48E0}"/>
    <cellStyle name="Comma 3 2 2 3 2 5" xfId="12683" xr:uid="{3337C27B-97F5-4CFC-8614-3C08BCC22CBA}"/>
    <cellStyle name="Comma 3 2 2 3 2 6" xfId="12684" xr:uid="{1B5D4799-1179-4312-A872-2B3A8411C586}"/>
    <cellStyle name="Comma 3 2 2 3 3" xfId="12685" xr:uid="{60C7B32D-55AE-4D5C-A1E4-226412314535}"/>
    <cellStyle name="Comma 3 2 2 3 3 2" xfId="12686" xr:uid="{06DC0013-3902-41A9-B2D7-3C98D6B042BB}"/>
    <cellStyle name="Comma 3 2 2 3 3 2 2" xfId="12687" xr:uid="{50F55960-1BA6-452F-9690-CFF4A552158A}"/>
    <cellStyle name="Comma 3 2 2 3 3 2 2 2" xfId="12688" xr:uid="{749CE713-CDE6-45D3-9E6B-5B244A533B64}"/>
    <cellStyle name="Comma 3 2 2 3 3 2 3" xfId="12689" xr:uid="{21932423-194B-46F3-83A2-55217D192BE1}"/>
    <cellStyle name="Comma 3 2 2 3 3 3" xfId="12690" xr:uid="{417979DF-DC51-46AD-988B-B1364BC9C172}"/>
    <cellStyle name="Comma 3 2 2 3 3 3 2" xfId="12691" xr:uid="{F572034B-D9DC-4D4F-B685-48F9A0F8B842}"/>
    <cellStyle name="Comma 3 2 2 3 3 4" xfId="12692" xr:uid="{F04AD34C-394E-4805-927D-C60FC9DECF4A}"/>
    <cellStyle name="Comma 3 2 2 3 3 5" xfId="12693" xr:uid="{B0A21AE1-3C7B-4CF7-84A6-49C737F079BB}"/>
    <cellStyle name="Comma 3 2 2 3 4" xfId="12694" xr:uid="{DF5812FE-E370-4271-9363-E8669B5257BD}"/>
    <cellStyle name="Comma 3 2 2 3 4 2" xfId="12695" xr:uid="{033B2092-B062-4506-BCA3-8B51ABCCBF6F}"/>
    <cellStyle name="Comma 3 2 2 3 4 2 2" xfId="12696" xr:uid="{C4E3D2C5-6A2E-4996-93B5-12A0439A29D4}"/>
    <cellStyle name="Comma 3 2 2 3 4 3" xfId="12697" xr:uid="{4E1C436E-C701-43BD-855C-68CD3FDD72E3}"/>
    <cellStyle name="Comma 3 2 2 3 4 4" xfId="12698" xr:uid="{4A0F66BF-00F4-4019-A449-198DF63B97FA}"/>
    <cellStyle name="Comma 3 2 2 3 5" xfId="12699" xr:uid="{F8A648BF-8EEC-4FE8-945F-36AEC50DF513}"/>
    <cellStyle name="Comma 3 2 2 3 5 2" xfId="12700" xr:uid="{E9EB4335-31FC-446C-B701-A4CFC4F3C4BC}"/>
    <cellStyle name="Comma 3 2 2 3 6" xfId="12701" xr:uid="{2AFA0013-3697-4194-AA96-B8619B2D82B0}"/>
    <cellStyle name="Comma 3 2 2 3 6 2" xfId="12702" xr:uid="{FF706CD5-C007-4D9E-8434-6BB65C8A7D06}"/>
    <cellStyle name="Comma 3 2 2 3 7" xfId="12703" xr:uid="{FF08E9A0-5A3C-46DD-9F9E-88536A1853BA}"/>
    <cellStyle name="Comma 3 2 2 4" xfId="12704" xr:uid="{41A72E48-504C-4CBF-958D-CFD1578008C4}"/>
    <cellStyle name="Comma 3 2 2 4 2" xfId="12705" xr:uid="{6C3F9A89-6782-4FCA-87AA-CC3E97A96BA7}"/>
    <cellStyle name="Comma 3 2 2 4 2 2" xfId="12706" xr:uid="{E5997E63-7233-4333-8B86-8F4DD242A635}"/>
    <cellStyle name="Comma 3 2 2 4 2 2 2" xfId="12707" xr:uid="{D560A603-9CC7-4E1D-BE09-F9199034F2CB}"/>
    <cellStyle name="Comma 3 2 2 4 2 2 2 2" xfId="12708" xr:uid="{D5BC0CB3-615A-4CFE-80A7-4424AF02DC8F}"/>
    <cellStyle name="Comma 3 2 2 4 2 2 2 2 2" xfId="12709" xr:uid="{13C8D442-8EAE-411D-A873-1D3C012588F9}"/>
    <cellStyle name="Comma 3 2 2 4 2 2 2 3" xfId="12710" xr:uid="{043043E2-3AA9-4020-803C-B172688936E0}"/>
    <cellStyle name="Comma 3 2 2 4 2 2 3" xfId="12711" xr:uid="{9CFEE286-3724-4895-AAE3-BB6E89B8ED17}"/>
    <cellStyle name="Comma 3 2 2 4 2 2 3 2" xfId="12712" xr:uid="{9A16D44B-17AE-4ACD-A57B-58300541C8E0}"/>
    <cellStyle name="Comma 3 2 2 4 2 2 4" xfId="12713" xr:uid="{132BB9F1-103F-44E5-8E36-C14B0603F504}"/>
    <cellStyle name="Comma 3 2 2 4 2 2 5" xfId="12714" xr:uid="{AFE08D95-4D17-4C9F-83F6-0CE42DDD80D8}"/>
    <cellStyle name="Comma 3 2 2 4 2 3" xfId="12715" xr:uid="{BBA522B6-0B1C-413F-8E74-74599DAC76B9}"/>
    <cellStyle name="Comma 3 2 2 4 2 3 2" xfId="12716" xr:uid="{5E143956-ED45-45C1-8B0C-D36FCC74D1CB}"/>
    <cellStyle name="Comma 3 2 2 4 2 3 2 2" xfId="12717" xr:uid="{6C6660E6-AE90-4BAC-8C86-5E5B23F424E3}"/>
    <cellStyle name="Comma 3 2 2 4 2 3 3" xfId="12718" xr:uid="{8A396ACA-4571-478D-A87F-D914A5C755EE}"/>
    <cellStyle name="Comma 3 2 2 4 2 4" xfId="12719" xr:uid="{64E965AF-3FA8-4B68-BFA1-A4D30A499BFA}"/>
    <cellStyle name="Comma 3 2 2 4 2 4 2" xfId="12720" xr:uid="{1E0DA3A9-AAAA-4DC1-950D-9933F364A417}"/>
    <cellStyle name="Comma 3 2 2 4 2 5" xfId="12721" xr:uid="{E02AD4FE-DCC0-436D-B336-E35A1835F491}"/>
    <cellStyle name="Comma 3 2 2 4 2 6" xfId="12722" xr:uid="{166352F4-462F-428D-8D20-08FF2BD41913}"/>
    <cellStyle name="Comma 3 2 2 4 3" xfId="12723" xr:uid="{31291667-5CD7-482B-ABF2-9D6C4206D3B8}"/>
    <cellStyle name="Comma 3 2 2 4 3 2" xfId="12724" xr:uid="{A20CAC51-AAC7-458A-BBF7-287525D85284}"/>
    <cellStyle name="Comma 3 2 2 4 3 2 2" xfId="12725" xr:uid="{F6B87956-B55A-4143-A753-A96813D2677F}"/>
    <cellStyle name="Comma 3 2 2 4 3 2 2 2" xfId="12726" xr:uid="{BC312C97-D3E6-41B7-A492-4461E0FD15B4}"/>
    <cellStyle name="Comma 3 2 2 4 3 2 3" xfId="12727" xr:uid="{934ADA48-ADCD-4A9A-9C2B-1D69AC4F4B3F}"/>
    <cellStyle name="Comma 3 2 2 4 3 3" xfId="12728" xr:uid="{F30A1D1D-BED3-4B22-A4A8-7B54481787E3}"/>
    <cellStyle name="Comma 3 2 2 4 3 3 2" xfId="12729" xr:uid="{EE9B64D7-AF84-4EBA-B664-9DA2D1C6BE9D}"/>
    <cellStyle name="Comma 3 2 2 4 3 4" xfId="12730" xr:uid="{0D37942D-70C5-46B9-8463-6A8BA63F2AD6}"/>
    <cellStyle name="Comma 3 2 2 4 3 5" xfId="12731" xr:uid="{A802885E-4167-45F0-91EB-F73AE21D5112}"/>
    <cellStyle name="Comma 3 2 2 4 4" xfId="12732" xr:uid="{08D341D3-EA44-495B-B5ED-442C4AB8A6D4}"/>
    <cellStyle name="Comma 3 2 2 4 4 2" xfId="12733" xr:uid="{A9FCC71A-7097-40A2-A308-0AABCBCE796D}"/>
    <cellStyle name="Comma 3 2 2 4 4 2 2" xfId="12734" xr:uid="{26122336-95A4-4AFA-AD02-C1E3147C272E}"/>
    <cellStyle name="Comma 3 2 2 4 4 3" xfId="12735" xr:uid="{550585C9-D181-4D64-B8AA-CA89D2AFD465}"/>
    <cellStyle name="Comma 3 2 2 4 4 4" xfId="12736" xr:uid="{7877DEBC-F5FB-4609-90D7-EFBDBCD4C230}"/>
    <cellStyle name="Comma 3 2 2 4 5" xfId="12737" xr:uid="{50366F65-6DF2-4EA4-9FB6-19E8E875E950}"/>
    <cellStyle name="Comma 3 2 2 4 5 2" xfId="12738" xr:uid="{764CC899-D4CA-4786-B4D8-1FA3E8880141}"/>
    <cellStyle name="Comma 3 2 2 4 6" xfId="12739" xr:uid="{CE60115E-4122-4E96-BA5C-A8286BB281A6}"/>
    <cellStyle name="Comma 3 2 2 4 6 2" xfId="12740" xr:uid="{5AE6276B-7BD5-4FF4-A834-5D03FF15A340}"/>
    <cellStyle name="Comma 3 2 2 4 7" xfId="12741" xr:uid="{0AD4F8E8-9F9F-42AA-A2D6-5A09D407065C}"/>
    <cellStyle name="Comma 3 2 2 5" xfId="12742" xr:uid="{27F87CF6-3F41-4C99-833E-E53F2C8E0DD4}"/>
    <cellStyle name="Comma 3 2 2 5 2" xfId="12743" xr:uid="{B161050A-23F7-48FE-B206-BB5546A7AFA5}"/>
    <cellStyle name="Comma 3 2 2 5 2 2" xfId="12744" xr:uid="{D252ED3E-51E6-4EC3-A863-6DEE48D8D6CE}"/>
    <cellStyle name="Comma 3 2 2 5 2 2 2" xfId="12745" xr:uid="{CC64D9BD-832E-4395-A22C-F27C6A98B7CA}"/>
    <cellStyle name="Comma 3 2 2 5 2 2 2 2" xfId="12746" xr:uid="{3095665E-8DF8-425E-A8B1-AF4776ED05F0}"/>
    <cellStyle name="Comma 3 2 2 5 2 2 3" xfId="12747" xr:uid="{4EBA8AAA-C84C-4EDD-93F5-7FABC3265D43}"/>
    <cellStyle name="Comma 3 2 2 5 2 3" xfId="12748" xr:uid="{E19F01BB-8AB5-42CB-86BC-1BBF9E46CFC8}"/>
    <cellStyle name="Comma 3 2 2 5 2 3 2" xfId="12749" xr:uid="{A25A4B0A-8528-437F-BD91-4B552002EAA2}"/>
    <cellStyle name="Comma 3 2 2 5 2 4" xfId="12750" xr:uid="{31254725-7716-42AF-86A7-C3DB7B55D506}"/>
    <cellStyle name="Comma 3 2 2 5 2 5" xfId="12751" xr:uid="{1810C8A2-F172-44DC-AB9D-3809F4D0B63A}"/>
    <cellStyle name="Comma 3 2 2 5 3" xfId="12752" xr:uid="{7B9EA77B-BEE1-46C3-A104-448B0A57AFEC}"/>
    <cellStyle name="Comma 3 2 2 5 3 2" xfId="12753" xr:uid="{08EE1CBB-B01B-4D1D-A410-D372A53A3E0C}"/>
    <cellStyle name="Comma 3 2 2 5 3 2 2" xfId="12754" xr:uid="{52FF551B-DB6F-4111-8094-43E677EC01D5}"/>
    <cellStyle name="Comma 3 2 2 5 3 3" xfId="12755" xr:uid="{39772F13-D23E-4B6A-B240-08856FC65415}"/>
    <cellStyle name="Comma 3 2 2 5 4" xfId="12756" xr:uid="{0311ABEA-8D7B-4701-BA41-8B4998DBEE48}"/>
    <cellStyle name="Comma 3 2 2 5 4 2" xfId="12757" xr:uid="{1FF9EF64-C244-4E6A-857B-7C4730C91EFF}"/>
    <cellStyle name="Comma 3 2 2 5 5" xfId="12758" xr:uid="{21AA3916-DB2E-4552-A137-CD44F56A43F2}"/>
    <cellStyle name="Comma 3 2 2 5 6" xfId="12759" xr:uid="{9C8036E9-112F-470C-BE98-1503D8623480}"/>
    <cellStyle name="Comma 3 2 2 6" xfId="12760" xr:uid="{2CE1A2C5-85B7-4CFE-9AD0-AE80B0952652}"/>
    <cellStyle name="Comma 3 2 2 6 2" xfId="12761" xr:uid="{59EF63FA-2134-43D5-B5EC-1F30C0C4D770}"/>
    <cellStyle name="Comma 3 2 2 6 2 2" xfId="12762" xr:uid="{C8118814-5FE8-423D-B816-DFDBF5188E5B}"/>
    <cellStyle name="Comma 3 2 2 6 2 2 2" xfId="12763" xr:uid="{0C0B4392-E588-4F87-AD57-DC8673DABCBC}"/>
    <cellStyle name="Comma 3 2 2 6 2 3" xfId="12764" xr:uid="{A792BD40-04D6-4ABA-992E-37046D5B2424}"/>
    <cellStyle name="Comma 3 2 2 6 3" xfId="12765" xr:uid="{DD3B5014-2E44-4AE1-99D4-45603BDB4F7E}"/>
    <cellStyle name="Comma 3 2 2 6 3 2" xfId="12766" xr:uid="{4080360C-0785-43B7-AD41-FD813B83751B}"/>
    <cellStyle name="Comma 3 2 2 6 4" xfId="12767" xr:uid="{F2B9BBA7-B9D5-4115-B1DE-88165983CC49}"/>
    <cellStyle name="Comma 3 2 2 6 5" xfId="12768" xr:uid="{3FF951C2-CC15-4162-A71B-3BEB476B4AF2}"/>
    <cellStyle name="Comma 3 2 2 7" xfId="12769" xr:uid="{0F3A4B24-B9E5-4910-901F-1D2C41B5A947}"/>
    <cellStyle name="Comma 3 2 2 7 2" xfId="12770" xr:uid="{17C77855-A1C6-4FF5-8F76-BEE5861A00DE}"/>
    <cellStyle name="Comma 3 2 2 7 2 2" xfId="12771" xr:uid="{E223DCBD-8CAE-456C-B34D-E65F3695399F}"/>
    <cellStyle name="Comma 3 2 2 7 2 2 2" xfId="12772" xr:uid="{5951A944-3E3C-44A3-8F7D-FB0EA52CCE88}"/>
    <cellStyle name="Comma 3 2 2 7 2 3" xfId="12773" xr:uid="{31D0C992-8CCF-415C-8396-3657ADC68D85}"/>
    <cellStyle name="Comma 3 2 2 7 3" xfId="12774" xr:uid="{1FA6026C-6082-4F53-96D0-E7FF6426EAD9}"/>
    <cellStyle name="Comma 3 2 2 7 3 2" xfId="12775" xr:uid="{6539B35F-BE60-461F-8703-A4BF50F9CF74}"/>
    <cellStyle name="Comma 3 2 2 7 4" xfId="12776" xr:uid="{CF159A94-A4FF-4D5C-ADF6-F8C8AD86CDC4}"/>
    <cellStyle name="Comma 3 2 2 7 5" xfId="12777" xr:uid="{E4116D23-772C-45EE-8AF6-262EF12D7FEF}"/>
    <cellStyle name="Comma 3 2 2 8" xfId="12778" xr:uid="{5C48171F-511A-4AAD-BCA9-7158997B2CD1}"/>
    <cellStyle name="Comma 3 2 2 8 2" xfId="12779" xr:uid="{D63FCAF6-8F69-40EB-BEC2-C921A1EDD88E}"/>
    <cellStyle name="Comma 3 2 2 8 2 2" xfId="12780" xr:uid="{75A23AA9-FC80-4E3B-BCD6-E33FD420E039}"/>
    <cellStyle name="Comma 3 2 2 8 3" xfId="12781" xr:uid="{D5D1E4FE-EE6C-4E38-B947-172D10F1AD8F}"/>
    <cellStyle name="Comma 3 2 2 8 4" xfId="12782" xr:uid="{2E49EB85-439A-4E01-9160-D44916E1E43E}"/>
    <cellStyle name="Comma 3 2 2 9" xfId="12783" xr:uid="{ECE11876-BDEF-4B16-8DC5-464BDFFA78B8}"/>
    <cellStyle name="Comma 3 2 2 9 2" xfId="12784" xr:uid="{76F0EDB6-5FB2-4EC2-AD9E-4A87BEFC58CA}"/>
    <cellStyle name="Comma 3 2 3" xfId="12785" xr:uid="{BEBD48CE-8B65-427B-B69E-0D9F28665348}"/>
    <cellStyle name="Comma 3 2 3 10" xfId="12786" xr:uid="{E73CF9F3-F05E-49AC-9E74-75B2A7AF4DA7}"/>
    <cellStyle name="Comma 3 2 3 2" xfId="12787" xr:uid="{89A49ABB-46E2-49EA-ACB3-583543128748}"/>
    <cellStyle name="Comma 3 2 3 2 2" xfId="12788" xr:uid="{AD30AE27-18F4-40BA-8A2B-CE46FCAD233D}"/>
    <cellStyle name="Comma 3 2 3 2 2 2" xfId="12789" xr:uid="{1025A0DB-5503-487C-9F87-FE758DB6684B}"/>
    <cellStyle name="Comma 3 2 3 2 2 2 2" xfId="12790" xr:uid="{A22A5E69-474A-4075-8818-BB5B0DCFBD0C}"/>
    <cellStyle name="Comma 3 2 3 2 2 2 2 2" xfId="12791" xr:uid="{1593062B-BA3C-49BB-BB5A-BC3B82BAAC5F}"/>
    <cellStyle name="Comma 3 2 3 2 2 2 2 2 2" xfId="12792" xr:uid="{5FB62ACE-3233-4A61-8A80-8BB6A9E17673}"/>
    <cellStyle name="Comma 3 2 3 2 2 2 2 3" xfId="12793" xr:uid="{EF078173-815C-4284-91F9-2D83F9EA10E5}"/>
    <cellStyle name="Comma 3 2 3 2 2 2 3" xfId="12794" xr:uid="{A33AC074-0842-437F-BCA8-5646145D4050}"/>
    <cellStyle name="Comma 3 2 3 2 2 2 3 2" xfId="12795" xr:uid="{D047681A-5CE0-4E21-9E23-2707BE3A96DF}"/>
    <cellStyle name="Comma 3 2 3 2 2 2 4" xfId="12796" xr:uid="{8A8DBF34-F7DF-47A9-958A-A43EC091CE71}"/>
    <cellStyle name="Comma 3 2 3 2 2 2 5" xfId="12797" xr:uid="{ADA89E39-1C8F-4E9C-9F96-98D381DB24DD}"/>
    <cellStyle name="Comma 3 2 3 2 2 3" xfId="12798" xr:uid="{8A7DC9B8-DCB0-4B46-A209-826CC3A3AB83}"/>
    <cellStyle name="Comma 3 2 3 2 2 3 2" xfId="12799" xr:uid="{D4476A7E-E1BA-45D1-BC11-3A5216F96139}"/>
    <cellStyle name="Comma 3 2 3 2 2 3 2 2" xfId="12800" xr:uid="{D2156ED4-3CEC-4FAC-8166-3258A4D53EAB}"/>
    <cellStyle name="Comma 3 2 3 2 2 3 3" xfId="12801" xr:uid="{13733F03-E282-48D2-BC4A-B574AC528A79}"/>
    <cellStyle name="Comma 3 2 3 2 2 4" xfId="12802" xr:uid="{C640CEEA-901C-41C0-99EB-7A60F157CB5A}"/>
    <cellStyle name="Comma 3 2 3 2 2 4 2" xfId="12803" xr:uid="{7689576E-11EC-4C0D-A1A0-5F35CC59C8A1}"/>
    <cellStyle name="Comma 3 2 3 2 2 5" xfId="12804" xr:uid="{D710410F-3A07-41DA-BD99-68537939DAD8}"/>
    <cellStyle name="Comma 3 2 3 2 2 6" xfId="12805" xr:uid="{02212642-27F2-441C-BA12-FEC553194F98}"/>
    <cellStyle name="Comma 3 2 3 2 3" xfId="12806" xr:uid="{E4111083-470F-431D-A9E8-082F2B5D6C3C}"/>
    <cellStyle name="Comma 3 2 3 2 3 2" xfId="12807" xr:uid="{4210158F-6E3B-4239-80EB-B6049814CADB}"/>
    <cellStyle name="Comma 3 2 3 2 3 2 2" xfId="12808" xr:uid="{D0DDA84F-B748-43D6-B8D2-8728572B2710}"/>
    <cellStyle name="Comma 3 2 3 2 3 2 2 2" xfId="12809" xr:uid="{D4AF30C1-8967-47E3-BBB9-0D0FF56A2F50}"/>
    <cellStyle name="Comma 3 2 3 2 3 2 3" xfId="12810" xr:uid="{8F511233-FF1F-4162-91B2-C61FEA002E0E}"/>
    <cellStyle name="Comma 3 2 3 2 3 3" xfId="12811" xr:uid="{92280EE8-7A04-4FB3-BDCE-83F19F7F7B04}"/>
    <cellStyle name="Comma 3 2 3 2 3 3 2" xfId="12812" xr:uid="{4B91E480-04B2-4581-B4C0-CFF33B220761}"/>
    <cellStyle name="Comma 3 2 3 2 3 4" xfId="12813" xr:uid="{E707DD68-E586-42D5-8080-0D633F6FCA43}"/>
    <cellStyle name="Comma 3 2 3 2 3 5" xfId="12814" xr:uid="{6D7F8B17-1A16-41EB-8F69-5F4220AE1490}"/>
    <cellStyle name="Comma 3 2 3 2 4" xfId="12815" xr:uid="{B5A012B4-5459-4F7E-A8D3-3FCAF54F9F85}"/>
    <cellStyle name="Comma 3 2 3 2 4 2" xfId="12816" xr:uid="{820530BD-0532-447C-B23A-0C154714BDCB}"/>
    <cellStyle name="Comma 3 2 3 2 4 2 2" xfId="12817" xr:uid="{4376149C-6C2D-4A14-B117-4681BE7F4E91}"/>
    <cellStyle name="Comma 3 2 3 2 4 3" xfId="12818" xr:uid="{16790AA6-7999-4500-A4BD-2C18F94FD10B}"/>
    <cellStyle name="Comma 3 2 3 2 4 4" xfId="12819" xr:uid="{50B7169A-46CF-4C13-8A1D-F9145260C420}"/>
    <cellStyle name="Comma 3 2 3 2 5" xfId="12820" xr:uid="{6F44C60D-5753-4B79-BE44-3064AB0DA078}"/>
    <cellStyle name="Comma 3 2 3 2 5 2" xfId="12821" xr:uid="{62C2C83C-A160-47C5-BDBD-31B7A1329682}"/>
    <cellStyle name="Comma 3 2 3 2 6" xfId="12822" xr:uid="{8205E437-DC1F-4524-BB32-490DEF4FCF39}"/>
    <cellStyle name="Comma 3 2 3 2 6 2" xfId="12823" xr:uid="{09E235B4-46F4-452B-BDE0-0B03FA4D8CC2}"/>
    <cellStyle name="Comma 3 2 3 2 7" xfId="12824" xr:uid="{8E1AFC02-ED35-4004-9CB5-54FCAD3447D9}"/>
    <cellStyle name="Comma 3 2 3 3" xfId="12825" xr:uid="{A3A311EF-3830-4113-9C2A-3B28AE7263A0}"/>
    <cellStyle name="Comma 3 2 3 3 2" xfId="12826" xr:uid="{97B37BA9-A07F-4566-B293-1F383C79B4F8}"/>
    <cellStyle name="Comma 3 2 3 3 2 2" xfId="12827" xr:uid="{6C8FB403-AF44-4402-B896-93D3E988839E}"/>
    <cellStyle name="Comma 3 2 3 3 2 2 2" xfId="12828" xr:uid="{6997E872-7EB0-4B1C-9211-39F25C1554FF}"/>
    <cellStyle name="Comma 3 2 3 3 2 2 2 2" xfId="12829" xr:uid="{1906D2E3-6776-47C7-8CDA-856119CA2F66}"/>
    <cellStyle name="Comma 3 2 3 3 2 2 2 2 2" xfId="12830" xr:uid="{2774E692-A547-4D3D-AB59-60BE2AEE3F6C}"/>
    <cellStyle name="Comma 3 2 3 3 2 2 2 3" xfId="12831" xr:uid="{B358E832-DC3B-4236-8112-2458636B36CD}"/>
    <cellStyle name="Comma 3 2 3 3 2 2 3" xfId="12832" xr:uid="{89983F49-7D6E-4394-8FD1-54D83F2E58FB}"/>
    <cellStyle name="Comma 3 2 3 3 2 2 3 2" xfId="12833" xr:uid="{4EEEC854-0599-4543-8D04-A5AF914BE1A0}"/>
    <cellStyle name="Comma 3 2 3 3 2 2 4" xfId="12834" xr:uid="{BD541BC0-1FB6-4A01-9EEA-7446C27C1813}"/>
    <cellStyle name="Comma 3 2 3 3 2 2 5" xfId="12835" xr:uid="{47004451-5114-41FC-8D80-E56812341385}"/>
    <cellStyle name="Comma 3 2 3 3 2 3" xfId="12836" xr:uid="{3457832D-60E0-4E4A-ADAA-21BDFC42B83A}"/>
    <cellStyle name="Comma 3 2 3 3 2 3 2" xfId="12837" xr:uid="{5AC8F667-1420-4B2D-A339-AF92F6F065A4}"/>
    <cellStyle name="Comma 3 2 3 3 2 3 2 2" xfId="12838" xr:uid="{0F109C09-167B-4BA6-871E-3C42FDB5F79F}"/>
    <cellStyle name="Comma 3 2 3 3 2 3 3" xfId="12839" xr:uid="{E43EC422-BEFE-43EB-B0C3-1A32EDCBF3DA}"/>
    <cellStyle name="Comma 3 2 3 3 2 4" xfId="12840" xr:uid="{5E7FC30A-3889-48E9-ACD1-62A5721770F3}"/>
    <cellStyle name="Comma 3 2 3 3 2 4 2" xfId="12841" xr:uid="{F3C207B3-8A3D-4B22-8612-170BF99CA104}"/>
    <cellStyle name="Comma 3 2 3 3 2 5" xfId="12842" xr:uid="{FD628259-B25D-40A0-85DD-903A71FED302}"/>
    <cellStyle name="Comma 3 2 3 3 2 6" xfId="12843" xr:uid="{FE85883B-1E30-4242-91D8-70BA5ABE0CC0}"/>
    <cellStyle name="Comma 3 2 3 3 3" xfId="12844" xr:uid="{445509A8-02F3-4C41-9242-32B30706ED4E}"/>
    <cellStyle name="Comma 3 2 3 3 3 2" xfId="12845" xr:uid="{D7B3C154-CDA8-4952-BEC3-56B8097ADE96}"/>
    <cellStyle name="Comma 3 2 3 3 3 2 2" xfId="12846" xr:uid="{55A6B003-D2B7-40D2-808C-4339C36120DA}"/>
    <cellStyle name="Comma 3 2 3 3 3 2 2 2" xfId="12847" xr:uid="{E6908ECF-F714-4C90-B0ED-639BCF17BB65}"/>
    <cellStyle name="Comma 3 2 3 3 3 2 3" xfId="12848" xr:uid="{2800B39A-6222-402A-9337-99AB3CAC40E7}"/>
    <cellStyle name="Comma 3 2 3 3 3 3" xfId="12849" xr:uid="{897C0A68-62E3-412F-B8F2-9E329264F42D}"/>
    <cellStyle name="Comma 3 2 3 3 3 3 2" xfId="12850" xr:uid="{F574B1E4-B611-4326-A5D3-14363DBE8335}"/>
    <cellStyle name="Comma 3 2 3 3 3 4" xfId="12851" xr:uid="{C84448E4-49E3-4088-9A68-1B3BE447C05A}"/>
    <cellStyle name="Comma 3 2 3 3 3 5" xfId="12852" xr:uid="{CC2E0943-2C1E-47EE-B739-2B7B0D360678}"/>
    <cellStyle name="Comma 3 2 3 3 4" xfId="12853" xr:uid="{478F534F-72D8-4E1A-B4B6-9E6268EBFB63}"/>
    <cellStyle name="Comma 3 2 3 3 4 2" xfId="12854" xr:uid="{6DEBBA8E-9FD4-488C-82DB-57882E1A07EB}"/>
    <cellStyle name="Comma 3 2 3 3 4 2 2" xfId="12855" xr:uid="{0E2535AF-F57E-4677-A57E-EE7E3B94DD8A}"/>
    <cellStyle name="Comma 3 2 3 3 4 3" xfId="12856" xr:uid="{C02AA406-3906-409D-8769-7B07173342A6}"/>
    <cellStyle name="Comma 3 2 3 3 4 4" xfId="12857" xr:uid="{51BB630D-B931-415F-9676-E1340250B205}"/>
    <cellStyle name="Comma 3 2 3 3 5" xfId="12858" xr:uid="{ECB53A7B-F8C8-4901-B897-E0E918212B23}"/>
    <cellStyle name="Comma 3 2 3 3 5 2" xfId="12859" xr:uid="{14C613AE-B6EC-44C6-8637-220D7490F0E3}"/>
    <cellStyle name="Comma 3 2 3 3 6" xfId="12860" xr:uid="{DFCB68F7-1A4F-4579-AA0A-F2C69067980B}"/>
    <cellStyle name="Comma 3 2 3 3 6 2" xfId="12861" xr:uid="{3E90599E-31FD-4676-939A-F814028AC10D}"/>
    <cellStyle name="Comma 3 2 3 3 7" xfId="12862" xr:uid="{254B000B-E920-4E50-9EBC-DEC749C1F7F1}"/>
    <cellStyle name="Comma 3 2 3 4" xfId="12863" xr:uid="{DFAE8D77-C9AE-4033-83BE-E9A57FB1C58C}"/>
    <cellStyle name="Comma 3 2 3 4 2" xfId="12864" xr:uid="{67C27AC0-0C32-4C15-9077-028D109B7A74}"/>
    <cellStyle name="Comma 3 2 3 4 2 2" xfId="12865" xr:uid="{EC69C710-53AB-4FE6-9C25-78A4349C31C2}"/>
    <cellStyle name="Comma 3 2 3 4 2 2 2" xfId="12866" xr:uid="{A188755E-8DC1-4E09-844C-B0B4D3E3B47D}"/>
    <cellStyle name="Comma 3 2 3 4 2 2 2 2" xfId="12867" xr:uid="{185D5D9E-4C4A-4A00-A028-1AC919436B72}"/>
    <cellStyle name="Comma 3 2 3 4 2 2 3" xfId="12868" xr:uid="{DE61BDCE-9F4F-45C9-847C-7189DB3B852E}"/>
    <cellStyle name="Comma 3 2 3 4 2 3" xfId="12869" xr:uid="{7F95DE27-0B6F-4283-8B95-969C7A609CA1}"/>
    <cellStyle name="Comma 3 2 3 4 2 3 2" xfId="12870" xr:uid="{2FF70DAC-0A4E-4E2B-8B35-AD7718E2FFD9}"/>
    <cellStyle name="Comma 3 2 3 4 2 4" xfId="12871" xr:uid="{97ABCF3D-D791-40E8-ACFE-A824105AA8B7}"/>
    <cellStyle name="Comma 3 2 3 4 2 5" xfId="12872" xr:uid="{A8A0098F-15FF-44AD-873C-3D1518FFC8C3}"/>
    <cellStyle name="Comma 3 2 3 4 3" xfId="12873" xr:uid="{B746E069-6152-4EDA-8A20-0B3AAF07BDA5}"/>
    <cellStyle name="Comma 3 2 3 4 3 2" xfId="12874" xr:uid="{04533A3C-C27A-4C47-9503-17E6580EB5A0}"/>
    <cellStyle name="Comma 3 2 3 4 3 2 2" xfId="12875" xr:uid="{AEBF1F6A-2F5D-4FC2-BB0D-BD173F74E7B1}"/>
    <cellStyle name="Comma 3 2 3 4 3 3" xfId="12876" xr:uid="{AD6DF1AD-ED03-41A1-8EB9-E306012598ED}"/>
    <cellStyle name="Comma 3 2 3 4 4" xfId="12877" xr:uid="{AB779377-AE30-4467-AB98-294E2C169DAC}"/>
    <cellStyle name="Comma 3 2 3 4 4 2" xfId="12878" xr:uid="{567FE1A1-000E-48DB-B245-5483FB0CE2AD}"/>
    <cellStyle name="Comma 3 2 3 4 5" xfId="12879" xr:uid="{21341175-18F9-4AAF-AC67-E5A1E1A7A7DA}"/>
    <cellStyle name="Comma 3 2 3 4 6" xfId="12880" xr:uid="{5AC26861-4BAC-45AB-B0C6-1AAFA49D2BC9}"/>
    <cellStyle name="Comma 3 2 3 5" xfId="12881" xr:uid="{C10881C6-87F9-444F-844F-99C04196587D}"/>
    <cellStyle name="Comma 3 2 3 5 2" xfId="12882" xr:uid="{D06DD244-EE41-48CB-B9EE-3EDB4A48C56B}"/>
    <cellStyle name="Comma 3 2 3 5 2 2" xfId="12883" xr:uid="{A2D535A9-4CC7-47D7-A0F2-0496B4E38E58}"/>
    <cellStyle name="Comma 3 2 3 5 2 2 2" xfId="12884" xr:uid="{5D9FD293-DBB7-409A-A95C-686B3829471A}"/>
    <cellStyle name="Comma 3 2 3 5 2 3" xfId="12885" xr:uid="{1D74F3CF-5EAA-4F4E-88CD-E438DE04E41D}"/>
    <cellStyle name="Comma 3 2 3 5 3" xfId="12886" xr:uid="{F3D34FEE-4034-4EA9-BD5B-954E98D67322}"/>
    <cellStyle name="Comma 3 2 3 5 3 2" xfId="12887" xr:uid="{14CBBBB7-8D7C-41B8-B826-BA371D7CFB2C}"/>
    <cellStyle name="Comma 3 2 3 5 4" xfId="12888" xr:uid="{7E33BCAF-8D57-4BCC-9E34-E21192C3120D}"/>
    <cellStyle name="Comma 3 2 3 5 5" xfId="12889" xr:uid="{1E73971D-045C-425D-9780-B01F12643C63}"/>
    <cellStyle name="Comma 3 2 3 6" xfId="12890" xr:uid="{8F6A52A6-E11B-4AAA-9753-45581BC8C2CA}"/>
    <cellStyle name="Comma 3 2 3 6 2" xfId="12891" xr:uid="{EF1A7354-C11E-44EE-8287-0B83B0F24F24}"/>
    <cellStyle name="Comma 3 2 3 6 2 2" xfId="12892" xr:uid="{D4B283E6-F681-4D71-ADE8-B73226BC90DF}"/>
    <cellStyle name="Comma 3 2 3 6 2 2 2" xfId="12893" xr:uid="{E35A62DC-29C1-4B4E-BE76-FFD23F71C1EC}"/>
    <cellStyle name="Comma 3 2 3 6 2 3" xfId="12894" xr:uid="{75743AE2-2FC7-429B-B7A6-F5D330DF6B12}"/>
    <cellStyle name="Comma 3 2 3 6 3" xfId="12895" xr:uid="{305AAFA0-E49D-47A0-971F-8DD888A5546D}"/>
    <cellStyle name="Comma 3 2 3 6 3 2" xfId="12896" xr:uid="{CFC7F3C8-0E82-4217-B6A6-29582C75619F}"/>
    <cellStyle name="Comma 3 2 3 6 4" xfId="12897" xr:uid="{8C5DD788-1386-4F4E-AE04-13857E2A03F2}"/>
    <cellStyle name="Comma 3 2 3 6 5" xfId="12898" xr:uid="{B13A22CE-F7D8-4795-AFD1-96420DB88EBF}"/>
    <cellStyle name="Comma 3 2 3 7" xfId="12899" xr:uid="{B377C0C7-4B58-4FF9-A38E-E7A8D1B73F55}"/>
    <cellStyle name="Comma 3 2 3 7 2" xfId="12900" xr:uid="{403DD700-22F6-4B89-9E1F-88403FE8A6B1}"/>
    <cellStyle name="Comma 3 2 3 7 2 2" xfId="12901" xr:uid="{DDF72DE9-D917-4BF7-BE4B-939D99DCE1B4}"/>
    <cellStyle name="Comma 3 2 3 7 3" xfId="12902" xr:uid="{E79FB416-57DC-40D7-BE59-00E106849453}"/>
    <cellStyle name="Comma 3 2 3 7 4" xfId="12903" xr:uid="{EA3DEBA4-FC29-4AAD-AA20-A3CB39D23888}"/>
    <cellStyle name="Comma 3 2 3 8" xfId="12904" xr:uid="{6EFADC9E-CF81-4F8A-8E4D-9C846B223842}"/>
    <cellStyle name="Comma 3 2 3 8 2" xfId="12905" xr:uid="{CE9AA079-B9D4-49D8-8B20-62FAFB40C7F0}"/>
    <cellStyle name="Comma 3 2 3 9" xfId="12906" xr:uid="{1C7C7D76-A647-4174-B35D-0124C6B8C5DC}"/>
    <cellStyle name="Comma 3 2 3 9 2" xfId="12907" xr:uid="{4A1354AB-A65C-4A19-AFB8-FF39211CBFFD}"/>
    <cellStyle name="Comma 3 2 4" xfId="12908" xr:uid="{9E8B43F0-9B8F-481F-9B64-4803B775BB5D}"/>
    <cellStyle name="Comma 3 2 4 2" xfId="12909" xr:uid="{4E82D98B-204D-4C74-BD91-28D3B734A35C}"/>
    <cellStyle name="Comma 3 2 4 2 2" xfId="12910" xr:uid="{9FF360DF-261C-441A-8472-9EE29F4E41FB}"/>
    <cellStyle name="Comma 3 2 4 2 2 2" xfId="12911" xr:uid="{C56B9FA1-3172-4717-B2C9-2A707A5315A8}"/>
    <cellStyle name="Comma 3 2 4 2 2 2 2" xfId="12912" xr:uid="{9980B283-27ED-46EC-9464-DE74B457DFFC}"/>
    <cellStyle name="Comma 3 2 4 2 2 2 2 2" xfId="12913" xr:uid="{A78C0B25-15AE-4302-BCEE-298DCF3A998F}"/>
    <cellStyle name="Comma 3 2 4 2 2 2 3" xfId="12914" xr:uid="{A25348EC-469D-4FD1-9544-5D28C22F94F9}"/>
    <cellStyle name="Comma 3 2 4 2 2 3" xfId="12915" xr:uid="{6416F176-9B5C-453B-A4DB-9A829965C323}"/>
    <cellStyle name="Comma 3 2 4 2 2 3 2" xfId="12916" xr:uid="{6BA7B3E2-7FDF-485D-B415-626DFE251181}"/>
    <cellStyle name="Comma 3 2 4 2 2 4" xfId="12917" xr:uid="{453F0839-E2A6-4B4C-8488-19EA23DFD8FA}"/>
    <cellStyle name="Comma 3 2 4 2 2 5" xfId="12918" xr:uid="{A25AB536-3F7F-48F9-813C-DB5CBC600C73}"/>
    <cellStyle name="Comma 3 2 4 2 3" xfId="12919" xr:uid="{FB3C473F-8531-44DF-98B3-C618C6C69EA7}"/>
    <cellStyle name="Comma 3 2 4 2 3 2" xfId="12920" xr:uid="{F40EB3DB-CBC8-4758-AA9B-C24553ADE2DB}"/>
    <cellStyle name="Comma 3 2 4 2 3 2 2" xfId="12921" xr:uid="{3810A3CB-755C-4E1E-AA97-B755A8828380}"/>
    <cellStyle name="Comma 3 2 4 2 3 3" xfId="12922" xr:uid="{5EE688CE-5AA1-4D6A-AB83-764714136BE8}"/>
    <cellStyle name="Comma 3 2 4 2 4" xfId="12923" xr:uid="{539A80CD-928B-450C-9476-A25A6FCB143F}"/>
    <cellStyle name="Comma 3 2 4 2 4 2" xfId="12924" xr:uid="{620B9B84-65CC-4E07-83A1-2137B1C86DE3}"/>
    <cellStyle name="Comma 3 2 4 2 5" xfId="12925" xr:uid="{99EAD0DB-4D60-4BFE-BF78-E4012A80E563}"/>
    <cellStyle name="Comma 3 2 4 2 6" xfId="12926" xr:uid="{5D8FCAF1-A3AE-43D6-9F16-C8FDEF66134A}"/>
    <cellStyle name="Comma 3 2 4 3" xfId="12927" xr:uid="{55D84F77-EE38-43AD-B08B-2A5B37BF8CDB}"/>
    <cellStyle name="Comma 3 2 4 3 2" xfId="12928" xr:uid="{38F6C3BB-6969-456A-AD57-47FDC3DB5C0D}"/>
    <cellStyle name="Comma 3 2 4 3 2 2" xfId="12929" xr:uid="{C39C9E13-E725-4FB3-8641-1788FDA8B1B9}"/>
    <cellStyle name="Comma 3 2 4 3 2 2 2" xfId="12930" xr:uid="{CA42E97E-4F85-4A8E-B499-19543ABC325C}"/>
    <cellStyle name="Comma 3 2 4 3 2 3" xfId="12931" xr:uid="{17762280-200A-43A2-98C1-05EFBBCFBD72}"/>
    <cellStyle name="Comma 3 2 4 3 3" xfId="12932" xr:uid="{8BF5F6B2-505C-4381-B3AC-6CA94A697CA9}"/>
    <cellStyle name="Comma 3 2 4 3 3 2" xfId="12933" xr:uid="{07CF70BC-0835-4B6C-9475-9244B87BB323}"/>
    <cellStyle name="Comma 3 2 4 3 4" xfId="12934" xr:uid="{45776EC6-1E4A-4A26-9E32-A0FF7B277D8F}"/>
    <cellStyle name="Comma 3 2 4 3 5" xfId="12935" xr:uid="{29E5AEF1-CF51-4EE4-9FBD-AE5ED8A38D2D}"/>
    <cellStyle name="Comma 3 2 4 4" xfId="12936" xr:uid="{D45DA34C-13DE-4FA9-B195-C078A06CCA61}"/>
    <cellStyle name="Comma 3 2 4 4 2" xfId="12937" xr:uid="{0F4AF19D-5251-408B-B135-B7895277B5B5}"/>
    <cellStyle name="Comma 3 2 4 4 2 2" xfId="12938" xr:uid="{891F5829-7B40-4EA2-8A4C-5BBF0FEB39CA}"/>
    <cellStyle name="Comma 3 2 4 4 2 2 2" xfId="12939" xr:uid="{BBE84BBF-07EF-405F-9BAB-10CC2C84F869}"/>
    <cellStyle name="Comma 3 2 4 4 2 3" xfId="12940" xr:uid="{4151CC3C-2A02-43E7-9269-7EFC4EB4BCED}"/>
    <cellStyle name="Comma 3 2 4 4 3" xfId="12941" xr:uid="{08B06935-F51F-4588-B2F8-56D3D4FFE732}"/>
    <cellStyle name="Comma 3 2 4 4 3 2" xfId="12942" xr:uid="{406BA7A0-4BE3-42D8-BB26-8214CE88442E}"/>
    <cellStyle name="Comma 3 2 4 4 4" xfId="12943" xr:uid="{2625BAFE-B054-449E-B12A-85A21C2D23BF}"/>
    <cellStyle name="Comma 3 2 4 4 5" xfId="12944" xr:uid="{05EE2DC7-7F6F-4A5E-9B60-6F146E5AEC66}"/>
    <cellStyle name="Comma 3 2 4 5" xfId="12945" xr:uid="{88A35C64-890E-4AFC-A415-1990D987E412}"/>
    <cellStyle name="Comma 3 2 4 5 2" xfId="12946" xr:uid="{EB9A8BF8-8A91-40A8-9452-141A5E4A88A3}"/>
    <cellStyle name="Comma 3 2 4 5 2 2" xfId="12947" xr:uid="{9186A128-D473-4234-AEE5-FCCC4F11785C}"/>
    <cellStyle name="Comma 3 2 4 5 3" xfId="12948" xr:uid="{CDA84974-1315-4E75-9E2F-68D08313F63B}"/>
    <cellStyle name="Comma 3 2 4 5 4" xfId="12949" xr:uid="{CF2C2A2A-45B1-49C1-B92E-487845F79BB6}"/>
    <cellStyle name="Comma 3 2 4 6" xfId="12950" xr:uid="{C5E8D93E-ACF9-405C-AA29-F0656F81226A}"/>
    <cellStyle name="Comma 3 2 4 6 2" xfId="12951" xr:uid="{BAB9E545-8A3F-4CD0-BC27-3D1C46E1B51E}"/>
    <cellStyle name="Comma 3 2 4 7" xfId="12952" xr:uid="{C2A9C35A-4C4A-4C23-B91F-FC76E8F8443A}"/>
    <cellStyle name="Comma 3 2 4 7 2" xfId="12953" xr:uid="{DEF41980-FE48-453B-8F76-3AE024A9A2F0}"/>
    <cellStyle name="Comma 3 2 4 8" xfId="12954" xr:uid="{970D4A7B-DAA2-408B-AE66-88F9ABFD2BF9}"/>
    <cellStyle name="Comma 3 2 5" xfId="12955" xr:uid="{48D7E2EB-7219-4200-A48F-09FC65B7B0C3}"/>
    <cellStyle name="Comma 3 2 5 2" xfId="12956" xr:uid="{B80BC75A-BFE4-43B4-91BF-2F1EF2605856}"/>
    <cellStyle name="Comma 3 2 5 2 2" xfId="12957" xr:uid="{B103798A-B46A-4E94-81FA-A58D8712DA8B}"/>
    <cellStyle name="Comma 3 2 5 2 2 2" xfId="12958" xr:uid="{BEDD81FF-42D2-4419-81E2-A6AAAC2677D8}"/>
    <cellStyle name="Comma 3 2 5 2 2 2 2" xfId="12959" xr:uid="{A0372C49-E1C7-4ECE-B824-46811E56A074}"/>
    <cellStyle name="Comma 3 2 5 2 2 2 2 2" xfId="12960" xr:uid="{1595337B-EC7F-433D-B938-F9C9D0088F33}"/>
    <cellStyle name="Comma 3 2 5 2 2 2 3" xfId="12961" xr:uid="{47381CBC-F420-4B77-B5AA-C888201A0D8F}"/>
    <cellStyle name="Comma 3 2 5 2 2 3" xfId="12962" xr:uid="{5A06CECF-68F7-4970-B6AD-84A4F4F0E1E2}"/>
    <cellStyle name="Comma 3 2 5 2 2 3 2" xfId="12963" xr:uid="{D2651DA4-917A-4500-859F-E6F4EE8D5931}"/>
    <cellStyle name="Comma 3 2 5 2 2 4" xfId="12964" xr:uid="{73ACEEE5-284B-40B1-BB3E-75C4CC77AC8E}"/>
    <cellStyle name="Comma 3 2 5 2 2 5" xfId="12965" xr:uid="{34F3B025-DE66-4B61-BCEC-16FB59F535D9}"/>
    <cellStyle name="Comma 3 2 5 2 3" xfId="12966" xr:uid="{49DDA9D6-8AE1-4284-B86E-8588C4842E18}"/>
    <cellStyle name="Comma 3 2 5 2 3 2" xfId="12967" xr:uid="{5A7B6337-8960-495D-8824-2D7902F7A88A}"/>
    <cellStyle name="Comma 3 2 5 2 3 2 2" xfId="12968" xr:uid="{C260B126-737E-4E6E-996E-4ABF83DB4094}"/>
    <cellStyle name="Comma 3 2 5 2 3 3" xfId="12969" xr:uid="{21CFE696-87F6-4276-838F-DAF8B90F8AEB}"/>
    <cellStyle name="Comma 3 2 5 2 4" xfId="12970" xr:uid="{DB2E6603-7FF4-48D9-8866-1662A8F3B0B8}"/>
    <cellStyle name="Comma 3 2 5 2 4 2" xfId="12971" xr:uid="{3AF3FBD1-45A9-4555-B083-608790100994}"/>
    <cellStyle name="Comma 3 2 5 2 5" xfId="12972" xr:uid="{82D77877-B65D-42A1-B61F-6BDA9919B4DF}"/>
    <cellStyle name="Comma 3 2 5 2 6" xfId="12973" xr:uid="{FBEB0E0C-9507-498F-8DC2-D980D92E4851}"/>
    <cellStyle name="Comma 3 2 5 3" xfId="12974" xr:uid="{97BD0033-A36E-4744-8763-BB011A2D3D4F}"/>
    <cellStyle name="Comma 3 2 5 3 2" xfId="12975" xr:uid="{46EF8AD0-0E09-4083-88FD-FB3A8C0A10C6}"/>
    <cellStyle name="Comma 3 2 5 3 2 2" xfId="12976" xr:uid="{02FB8F66-C65E-4273-8568-2405BFF99B79}"/>
    <cellStyle name="Comma 3 2 5 3 2 2 2" xfId="12977" xr:uid="{F2D729F8-1ECB-48F7-9F53-A96C8A234014}"/>
    <cellStyle name="Comma 3 2 5 3 2 3" xfId="12978" xr:uid="{17F57E27-D206-4BC4-8673-26F1812AC36B}"/>
    <cellStyle name="Comma 3 2 5 3 3" xfId="12979" xr:uid="{0C78138A-34AD-44E2-AB1F-7C0783979AF1}"/>
    <cellStyle name="Comma 3 2 5 3 3 2" xfId="12980" xr:uid="{1356B95B-1813-48BA-9543-945F8B538146}"/>
    <cellStyle name="Comma 3 2 5 3 4" xfId="12981" xr:uid="{3484D13C-01FA-4C37-8963-249F9FC7987D}"/>
    <cellStyle name="Comma 3 2 5 3 5" xfId="12982" xr:uid="{D866853A-5001-4354-A020-3D2DA2BA8B9F}"/>
    <cellStyle name="Comma 3 2 5 4" xfId="12983" xr:uid="{522A550D-7A7F-4512-9782-6BB823A43B42}"/>
    <cellStyle name="Comma 3 2 5 4 2" xfId="12984" xr:uid="{72A4B373-4AAD-4A52-B2B1-A1A8C6DE9E4D}"/>
    <cellStyle name="Comma 3 2 5 4 2 2" xfId="12985" xr:uid="{D43E970A-0AAE-4FD5-AD6B-50CE20C83720}"/>
    <cellStyle name="Comma 3 2 5 4 3" xfId="12986" xr:uid="{53C0764B-712D-4BA5-95D3-9088C43ED7E6}"/>
    <cellStyle name="Comma 3 2 5 4 4" xfId="12987" xr:uid="{49F24AC4-3CE8-4DFC-AE56-97D0B0765D23}"/>
    <cellStyle name="Comma 3 2 5 5" xfId="12988" xr:uid="{B6899D7C-0536-42DE-82EE-25E59EE84D46}"/>
    <cellStyle name="Comma 3 2 5 5 2" xfId="12989" xr:uid="{A84BF62A-8F91-4A08-A53F-AC4FE0303334}"/>
    <cellStyle name="Comma 3 2 5 6" xfId="12990" xr:uid="{A7748816-252D-43AC-9CD2-EBEF91414578}"/>
    <cellStyle name="Comma 3 2 5 6 2" xfId="12991" xr:uid="{A837EE1B-3A14-4B07-9ADD-BBF908386D04}"/>
    <cellStyle name="Comma 3 2 5 7" xfId="12992" xr:uid="{531D80CE-7772-4EF1-ACF6-B0997E1EAD6B}"/>
    <cellStyle name="Comma 3 2 6" xfId="12993" xr:uid="{54CC006F-CAEC-4CC7-8196-CD2073C5D595}"/>
    <cellStyle name="Comma 3 2 6 2" xfId="12994" xr:uid="{41106AFA-39BF-47FA-AFF3-CADFDF81C4EB}"/>
    <cellStyle name="Comma 3 2 6 2 2" xfId="12995" xr:uid="{A4EDC356-6903-4F8B-B16E-FEA7E4004A32}"/>
    <cellStyle name="Comma 3 2 6 2 2 2" xfId="12996" xr:uid="{8141F1AD-90AB-4E44-BDA0-8FF5FD6BE31B}"/>
    <cellStyle name="Comma 3 2 6 2 2 2 2" xfId="12997" xr:uid="{C2066ECF-2A2A-4C89-A567-957EB4265EF0}"/>
    <cellStyle name="Comma 3 2 6 2 2 2 2 2" xfId="12998" xr:uid="{EEA52050-9A5C-46D0-840B-FDB3C797AA9A}"/>
    <cellStyle name="Comma 3 2 6 2 2 2 3" xfId="12999" xr:uid="{C335F72A-088A-4A95-848A-8DFCDDB5BA37}"/>
    <cellStyle name="Comma 3 2 6 2 2 3" xfId="13000" xr:uid="{EBDB98D7-D8D2-4094-AB6A-F4B09C75CFC4}"/>
    <cellStyle name="Comma 3 2 6 2 2 3 2" xfId="13001" xr:uid="{A33D51D0-3051-4B4A-B36D-64AF39D2F788}"/>
    <cellStyle name="Comma 3 2 6 2 2 4" xfId="13002" xr:uid="{A0874923-9712-4E3E-99F3-948ABA548041}"/>
    <cellStyle name="Comma 3 2 6 2 2 5" xfId="13003" xr:uid="{0EF29B6A-D42C-4B53-A583-5AC04B73E616}"/>
    <cellStyle name="Comma 3 2 6 2 3" xfId="13004" xr:uid="{8E3FB83F-1A00-413A-A999-FB05AA4DEE60}"/>
    <cellStyle name="Comma 3 2 6 2 3 2" xfId="13005" xr:uid="{548B7740-E591-4343-9604-FE7D4D3A2C2F}"/>
    <cellStyle name="Comma 3 2 6 2 3 2 2" xfId="13006" xr:uid="{92AABE7C-8C20-4905-9EB4-141B41971607}"/>
    <cellStyle name="Comma 3 2 6 2 3 3" xfId="13007" xr:uid="{076109BC-7473-4395-9367-03AF58E8491D}"/>
    <cellStyle name="Comma 3 2 6 2 4" xfId="13008" xr:uid="{E8B310FA-8FBF-4F45-8F1B-0197F355B598}"/>
    <cellStyle name="Comma 3 2 6 2 4 2" xfId="13009" xr:uid="{21C2E9C5-DE36-4AF4-97C5-889BE26DDBB2}"/>
    <cellStyle name="Comma 3 2 6 2 5" xfId="13010" xr:uid="{29452D30-623B-4A57-8F25-DB378AB2B2A4}"/>
    <cellStyle name="Comma 3 2 6 2 6" xfId="13011" xr:uid="{8557DE47-CFB4-4734-A92F-CEFCCD18F744}"/>
    <cellStyle name="Comma 3 2 6 3" xfId="13012" xr:uid="{9B9E785B-9486-4859-A601-5A689A1715F4}"/>
    <cellStyle name="Comma 3 2 6 3 2" xfId="13013" xr:uid="{F53E9DCA-DEE3-42D9-9D79-48BC7F6004D7}"/>
    <cellStyle name="Comma 3 2 6 3 2 2" xfId="13014" xr:uid="{35983406-544C-4B02-8DEB-34DEA3A8E203}"/>
    <cellStyle name="Comma 3 2 6 3 2 2 2" xfId="13015" xr:uid="{96E47CEE-3666-45B7-82B0-77C85A945E74}"/>
    <cellStyle name="Comma 3 2 6 3 2 3" xfId="13016" xr:uid="{758F2F17-0614-46BD-B518-0F21020FF77A}"/>
    <cellStyle name="Comma 3 2 6 3 3" xfId="13017" xr:uid="{A39F2212-F666-46AE-9387-96D18C403695}"/>
    <cellStyle name="Comma 3 2 6 3 3 2" xfId="13018" xr:uid="{578D02FB-3112-43BE-8BE5-434B4F574EF4}"/>
    <cellStyle name="Comma 3 2 6 3 4" xfId="13019" xr:uid="{D81F2F89-A6DF-4B0D-8731-46C66A799170}"/>
    <cellStyle name="Comma 3 2 6 3 5" xfId="13020" xr:uid="{850E201C-2491-4743-A827-511B8A4D2289}"/>
    <cellStyle name="Comma 3 2 6 4" xfId="13021" xr:uid="{71F0E344-C1EC-4D30-8001-7414B87B1F02}"/>
    <cellStyle name="Comma 3 2 6 4 2" xfId="13022" xr:uid="{7CFF41A2-1452-480C-A413-2026466DBCF3}"/>
    <cellStyle name="Comma 3 2 6 4 2 2" xfId="13023" xr:uid="{CE7C81FA-0166-49C8-898B-0202CF63D58B}"/>
    <cellStyle name="Comma 3 2 6 4 3" xfId="13024" xr:uid="{D4440A71-DC7F-4E65-B318-5A111B63CB80}"/>
    <cellStyle name="Comma 3 2 6 4 4" xfId="13025" xr:uid="{A4E431AC-EFFE-4EAC-9026-F87EF0C2645C}"/>
    <cellStyle name="Comma 3 2 6 5" xfId="13026" xr:uid="{14D95B68-AEF1-4528-AE0F-5317C35B0AE9}"/>
    <cellStyle name="Comma 3 2 6 5 2" xfId="13027" xr:uid="{B9DA20D1-6D52-47BA-BE96-A348F843F355}"/>
    <cellStyle name="Comma 3 2 6 6" xfId="13028" xr:uid="{2F7501C7-B1AD-40C7-810E-3B3F3DC489E0}"/>
    <cellStyle name="Comma 3 2 6 6 2" xfId="13029" xr:uid="{A4A7DFDA-48CE-4F9F-A9C8-AC77D572AD9D}"/>
    <cellStyle name="Comma 3 2 6 7" xfId="13030" xr:uid="{3A0F445F-357D-48FC-9995-E3BEF7FF7CFC}"/>
    <cellStyle name="Comma 3 2 7" xfId="13031" xr:uid="{0EF8ABCD-2F93-4283-A597-0DC855BF3541}"/>
    <cellStyle name="Comma 3 2 7 2" xfId="13032" xr:uid="{E0A35650-7E2E-44F0-A2A3-CE1AC7A21A18}"/>
    <cellStyle name="Comma 3 2 7 2 2" xfId="13033" xr:uid="{6010867A-88A5-465E-99FE-CD20AB6FA76D}"/>
    <cellStyle name="Comma 3 2 7 2 2 2" xfId="13034" xr:uid="{95DDAF77-8D14-4876-BCC5-BAAE913CFAB5}"/>
    <cellStyle name="Comma 3 2 7 2 2 2 2" xfId="13035" xr:uid="{36853B7A-0915-41CA-B1B2-A189400AB754}"/>
    <cellStyle name="Comma 3 2 7 2 2 3" xfId="13036" xr:uid="{83DC3F8E-D662-42D1-912F-B26F5F48B98E}"/>
    <cellStyle name="Comma 3 2 7 2 3" xfId="13037" xr:uid="{C1E0D321-8F39-4C18-AB5E-8AD52A370D73}"/>
    <cellStyle name="Comma 3 2 7 2 3 2" xfId="13038" xr:uid="{12CBBC92-7E5F-456D-8B7F-2F053A73B132}"/>
    <cellStyle name="Comma 3 2 7 2 4" xfId="13039" xr:uid="{410A7294-8516-4AE0-9732-F193AF372B44}"/>
    <cellStyle name="Comma 3 2 7 2 5" xfId="13040" xr:uid="{9FCB5771-B0EF-402D-B979-79AE83EC8239}"/>
    <cellStyle name="Comma 3 2 7 3" xfId="13041" xr:uid="{9D18F3E8-79DA-45B0-8A1A-ECEEEE698650}"/>
    <cellStyle name="Comma 3 2 7 3 2" xfId="13042" xr:uid="{DC0A8BCF-E7B8-4011-B07E-091EED74B68E}"/>
    <cellStyle name="Comma 3 2 7 3 2 2" xfId="13043" xr:uid="{3BD27595-551D-46FD-82B3-006125A5AA28}"/>
    <cellStyle name="Comma 3 2 7 3 3" xfId="13044" xr:uid="{6C7B374C-941B-4A69-9E4C-84EC79E73810}"/>
    <cellStyle name="Comma 3 2 7 4" xfId="13045" xr:uid="{61CC8B23-849D-48CC-84F7-F5B0C0209FAE}"/>
    <cellStyle name="Comma 3 2 7 4 2" xfId="13046" xr:uid="{D714A839-8403-40F7-AFEB-45D3A82DF3C8}"/>
    <cellStyle name="Comma 3 2 7 5" xfId="13047" xr:uid="{298C6438-F925-43C2-A5EB-D5888DB7E9C1}"/>
    <cellStyle name="Comma 3 2 7 6" xfId="13048" xr:uid="{6F610979-E1F8-4E06-BF3C-2677EB431A64}"/>
    <cellStyle name="Comma 3 2 8" xfId="13049" xr:uid="{1E01B0DC-F661-4E0F-A77F-71C92DCCE1DA}"/>
    <cellStyle name="Comma 3 2 8 2" xfId="13050" xr:uid="{85A17284-AB01-4FAE-851C-A337A4E386E5}"/>
    <cellStyle name="Comma 3 2 8 2 2" xfId="13051" xr:uid="{5C9626E3-962A-44D9-BF0C-351B012087AF}"/>
    <cellStyle name="Comma 3 2 8 2 2 2" xfId="13052" xr:uid="{BBFF415C-295F-4305-B092-371F2C2E4B92}"/>
    <cellStyle name="Comma 3 2 8 2 3" xfId="13053" xr:uid="{6FF26B02-ACB9-464D-BDBC-DF671F2DB69D}"/>
    <cellStyle name="Comma 3 2 8 3" xfId="13054" xr:uid="{162FB7D1-7A82-4638-8D5D-1270B84F9C63}"/>
    <cellStyle name="Comma 3 2 8 3 2" xfId="13055" xr:uid="{E8D4D405-2D59-442C-AF93-38118FE75A47}"/>
    <cellStyle name="Comma 3 2 8 4" xfId="13056" xr:uid="{D877CB4A-095E-4D28-AC1B-16C0DF57AF6E}"/>
    <cellStyle name="Comma 3 2 8 5" xfId="13057" xr:uid="{D85CA55D-87FD-45CD-A01E-220A7194D2E2}"/>
    <cellStyle name="Comma 3 2 9" xfId="13058" xr:uid="{71D5BC43-BAFE-4A68-9D25-E0327C04D2DE}"/>
    <cellStyle name="Comma 3 2 9 2" xfId="13059" xr:uid="{F179925B-CF72-4666-9E97-90A31E1F8FF6}"/>
    <cellStyle name="Comma 3 2 9 2 2" xfId="13060" xr:uid="{C1DA39E5-7E3C-4B8C-A8FB-8DF016DB2131}"/>
    <cellStyle name="Comma 3 2 9 2 2 2" xfId="13061" xr:uid="{C73E11D7-C4BD-4CE2-86A5-12208C3CA4AE}"/>
    <cellStyle name="Comma 3 2 9 2 3" xfId="13062" xr:uid="{5D27D02A-F81C-44F4-BF1B-8AA037B93D32}"/>
    <cellStyle name="Comma 3 2 9 3" xfId="13063" xr:uid="{FC6E36F7-97EC-47CC-A8A3-36EB7C1677E5}"/>
    <cellStyle name="Comma 3 2 9 3 2" xfId="13064" xr:uid="{C240960C-CEE2-4897-9401-D0523D231DA1}"/>
    <cellStyle name="Comma 3 2 9 4" xfId="13065" xr:uid="{209180EB-9B11-4D07-BE80-40B34B4BB99B}"/>
    <cellStyle name="Comma 3 2 9 5" xfId="13066" xr:uid="{0FB822FF-0A53-4D9C-A1D2-5795C261702B}"/>
    <cellStyle name="Comma 3 3" xfId="576" xr:uid="{DE859764-5A03-42BB-97A7-6C31449CB159}"/>
    <cellStyle name="Comma 3 3 2" xfId="13067" xr:uid="{2BD83623-E52E-48BE-9723-6E8FD8B794C9}"/>
    <cellStyle name="Comma 3 3 3" xfId="13068" xr:uid="{7A4B8A7D-ACF4-4CC1-B4A4-1F1AF04B0BFF}"/>
    <cellStyle name="Comma 3 4" xfId="13069" xr:uid="{E2AD3ACA-93AE-4931-8BAF-C2E05004F524}"/>
    <cellStyle name="Comma 3 5" xfId="13070" xr:uid="{B2D3041A-C3CB-4C00-9B97-DDAB21A51360}"/>
    <cellStyle name="Comma 3 6" xfId="13071" xr:uid="{3AEC76AC-E665-443D-9C5F-547CEBC0D4AC}"/>
    <cellStyle name="Comma 3 7" xfId="72" xr:uid="{2DDAFFE7-E910-4471-9E8F-5F524420878E}"/>
    <cellStyle name="Comma 30" xfId="13072" xr:uid="{EF135F2B-630F-47AD-A5A1-29B216AE60E4}"/>
    <cellStyle name="Comma 30 10" xfId="13073" xr:uid="{5FD8A5A9-1ED6-477D-AC10-68114FA73AD8}"/>
    <cellStyle name="Comma 30 10 2" xfId="13074" xr:uid="{8477ADA1-0D22-48B6-AAD9-198D1658C5DE}"/>
    <cellStyle name="Comma 30 10 2 2" xfId="13075" xr:uid="{3B325F24-CEF8-4DC7-B9D4-4B4CDDD892E5}"/>
    <cellStyle name="Comma 30 10 3" xfId="13076" xr:uid="{563B7353-4F17-4380-B008-F219B896C873}"/>
    <cellStyle name="Comma 30 10 4" xfId="13077" xr:uid="{E3C4AAFA-8D02-4E16-A6AE-0FAD07C19177}"/>
    <cellStyle name="Comma 30 11" xfId="13078" xr:uid="{61304590-5BE7-48F3-B886-CE252A08C0A0}"/>
    <cellStyle name="Comma 30 11 2" xfId="13079" xr:uid="{DB01A2B7-5293-4ADB-9361-8CD5039EF733}"/>
    <cellStyle name="Comma 30 12" xfId="13080" xr:uid="{35C2DF78-44E9-4D5D-BF46-E5965AD984D9}"/>
    <cellStyle name="Comma 30 12 2" xfId="13081" xr:uid="{79CFED06-08E4-48E9-8370-9AE8E84920D8}"/>
    <cellStyle name="Comma 30 13" xfId="13082" xr:uid="{E0CBA7B0-54DB-4ACC-88F1-F07A66AC2989}"/>
    <cellStyle name="Comma 30 2" xfId="13083" xr:uid="{B3F56EEE-EA74-4662-B0A9-FF4DDF56C2A0}"/>
    <cellStyle name="Comma 30 2 10" xfId="13084" xr:uid="{54DE7E93-B2C3-4A52-AE5F-E5189E1FC82A}"/>
    <cellStyle name="Comma 30 2 10 2" xfId="13085" xr:uid="{91B3A9B5-61B5-44B5-846F-9E64BA37F05C}"/>
    <cellStyle name="Comma 30 2 11" xfId="13086" xr:uid="{3FA09BE2-BE05-4975-BF7D-DE98C9929AC8}"/>
    <cellStyle name="Comma 30 2 2" xfId="13087" xr:uid="{85EC389C-C5DC-4C43-A4C7-B4B17BADAAFC}"/>
    <cellStyle name="Comma 30 2 2 10" xfId="13088" xr:uid="{D6CF6A58-70AD-4F6D-9673-C125ADACF625}"/>
    <cellStyle name="Comma 30 2 2 2" xfId="13089" xr:uid="{58D635A6-AF24-4D3C-9070-198029F2DFA9}"/>
    <cellStyle name="Comma 30 2 2 2 2" xfId="13090" xr:uid="{AE281D2E-CFE4-4FC0-A2CA-BC5B659D030B}"/>
    <cellStyle name="Comma 30 2 2 2 2 2" xfId="13091" xr:uid="{E78CECE2-6477-41E3-A49C-D3B2BD98A8C3}"/>
    <cellStyle name="Comma 30 2 2 2 2 2 2" xfId="13092" xr:uid="{56ED7392-4C70-4265-AC36-E1447EC76E1C}"/>
    <cellStyle name="Comma 30 2 2 2 2 2 2 2" xfId="13093" xr:uid="{9C870CBF-DBB0-4A32-8E39-695CC82FBC82}"/>
    <cellStyle name="Comma 30 2 2 2 2 2 2 2 2" xfId="13094" xr:uid="{BFB08553-482A-43DC-AF0A-825A4EA4887C}"/>
    <cellStyle name="Comma 30 2 2 2 2 2 2 3" xfId="13095" xr:uid="{1259655B-583B-4940-9E12-1D4CF85BF53A}"/>
    <cellStyle name="Comma 30 2 2 2 2 2 3" xfId="13096" xr:uid="{A7C30124-1D4B-44EA-B73D-F25DE5201913}"/>
    <cellStyle name="Comma 30 2 2 2 2 2 3 2" xfId="13097" xr:uid="{62E9F8D1-DF96-41C8-B24B-788C03653EFE}"/>
    <cellStyle name="Comma 30 2 2 2 2 2 4" xfId="13098" xr:uid="{02D59876-E266-4C39-B8C5-731A5E65C049}"/>
    <cellStyle name="Comma 30 2 2 2 2 2 5" xfId="13099" xr:uid="{D660576A-B1FB-4AF3-943B-5C78D1340D63}"/>
    <cellStyle name="Comma 30 2 2 2 2 3" xfId="13100" xr:uid="{E932B484-DBCC-425A-8033-166DE6223413}"/>
    <cellStyle name="Comma 30 2 2 2 2 3 2" xfId="13101" xr:uid="{C3A36AB5-0D57-4F41-B6DA-5F80EED0AF1C}"/>
    <cellStyle name="Comma 30 2 2 2 2 3 2 2" xfId="13102" xr:uid="{AE59822D-2947-49F8-90D9-B47C835C5E40}"/>
    <cellStyle name="Comma 30 2 2 2 2 3 3" xfId="13103" xr:uid="{B6AE1D19-2331-4868-8B19-905A691BA2C2}"/>
    <cellStyle name="Comma 30 2 2 2 2 4" xfId="13104" xr:uid="{4B9B36D0-39A9-4805-ABFD-6EF16BAAF257}"/>
    <cellStyle name="Comma 30 2 2 2 2 4 2" xfId="13105" xr:uid="{8C55E33E-1058-4E5B-9118-F1A3C2DD9FC8}"/>
    <cellStyle name="Comma 30 2 2 2 2 5" xfId="13106" xr:uid="{442AFF5D-31A0-4933-8FB3-5E693B5B280A}"/>
    <cellStyle name="Comma 30 2 2 2 2 6" xfId="13107" xr:uid="{59CA722F-EB83-4E74-8A28-B6698311C521}"/>
    <cellStyle name="Comma 30 2 2 2 3" xfId="13108" xr:uid="{3E4459EE-1211-486F-8B17-E6D1AFE026E6}"/>
    <cellStyle name="Comma 30 2 2 2 3 2" xfId="13109" xr:uid="{2CC388B2-1AA4-46F7-BD79-EDAB652641AC}"/>
    <cellStyle name="Comma 30 2 2 2 3 2 2" xfId="13110" xr:uid="{5CE7888B-065D-443B-91F7-2579DC784FE3}"/>
    <cellStyle name="Comma 30 2 2 2 3 2 2 2" xfId="13111" xr:uid="{2F81FA5E-0182-4AB2-ABE2-F7A02A2088F7}"/>
    <cellStyle name="Comma 30 2 2 2 3 2 3" xfId="13112" xr:uid="{E6D0480D-4731-4718-A45C-E4A4531ECB16}"/>
    <cellStyle name="Comma 30 2 2 2 3 3" xfId="13113" xr:uid="{FB9BA95D-9B7E-4452-9143-84CC299451DD}"/>
    <cellStyle name="Comma 30 2 2 2 3 3 2" xfId="13114" xr:uid="{BB3580E8-60EA-4C15-8C57-09A512AD7A42}"/>
    <cellStyle name="Comma 30 2 2 2 3 4" xfId="13115" xr:uid="{C27DA624-C8C3-4136-A011-B5F7CF82256C}"/>
    <cellStyle name="Comma 30 2 2 2 3 5" xfId="13116" xr:uid="{79A74D05-9C37-4DC8-B9A6-3AAC5EE332C3}"/>
    <cellStyle name="Comma 30 2 2 2 4" xfId="13117" xr:uid="{489858A7-D640-4361-B4B4-66225A236D1B}"/>
    <cellStyle name="Comma 30 2 2 2 4 2" xfId="13118" xr:uid="{630E0761-E834-446E-8953-E02F24B6D2EB}"/>
    <cellStyle name="Comma 30 2 2 2 4 2 2" xfId="13119" xr:uid="{CAC665D5-81E4-48FD-87A2-7F27C34460D1}"/>
    <cellStyle name="Comma 30 2 2 2 4 3" xfId="13120" xr:uid="{E926141C-81DE-418B-A017-8EC16EA9D096}"/>
    <cellStyle name="Comma 30 2 2 2 4 4" xfId="13121" xr:uid="{8B7015DE-629C-4209-99DC-585F1343300F}"/>
    <cellStyle name="Comma 30 2 2 2 5" xfId="13122" xr:uid="{822D3B82-CBBE-4756-BF11-861D766043CE}"/>
    <cellStyle name="Comma 30 2 2 2 5 2" xfId="13123" xr:uid="{4816D1EF-491F-43A3-8D53-0907DCCE9F8A}"/>
    <cellStyle name="Comma 30 2 2 2 6" xfId="13124" xr:uid="{CAFBA80C-284D-4F72-B261-FD8B1B134BC8}"/>
    <cellStyle name="Comma 30 2 2 2 6 2" xfId="13125" xr:uid="{17D65669-30F4-4907-9CD7-115A805FFE2D}"/>
    <cellStyle name="Comma 30 2 2 2 7" xfId="13126" xr:uid="{A9F4C222-C33C-4ED7-BC5A-FF7BF17E5487}"/>
    <cellStyle name="Comma 30 2 2 3" xfId="13127" xr:uid="{4745C099-665E-4A32-BA22-C84C92509468}"/>
    <cellStyle name="Comma 30 2 2 3 2" xfId="13128" xr:uid="{EDE225DB-6A52-49F5-BAA5-D01C1C088C59}"/>
    <cellStyle name="Comma 30 2 2 3 2 2" xfId="13129" xr:uid="{F69A95E6-FBE5-40FA-A4D0-6A8BC9E61CB9}"/>
    <cellStyle name="Comma 30 2 2 3 2 2 2" xfId="13130" xr:uid="{02D6AAE4-CE5D-4628-9CAE-9AC7A83E5866}"/>
    <cellStyle name="Comma 30 2 2 3 2 2 2 2" xfId="13131" xr:uid="{A202920D-7100-4D82-BBA0-256E0D692994}"/>
    <cellStyle name="Comma 30 2 2 3 2 2 2 2 2" xfId="13132" xr:uid="{F44EB554-4CB3-4E07-A866-E609A91148C2}"/>
    <cellStyle name="Comma 30 2 2 3 2 2 2 3" xfId="13133" xr:uid="{7D7A995E-DAB4-4C96-B00A-E37087D22A4F}"/>
    <cellStyle name="Comma 30 2 2 3 2 2 3" xfId="13134" xr:uid="{58DE34E7-1EF8-4667-92FF-4B7EDCD43E7A}"/>
    <cellStyle name="Comma 30 2 2 3 2 2 3 2" xfId="13135" xr:uid="{5C56F03C-E0DF-449E-9724-405C225B270A}"/>
    <cellStyle name="Comma 30 2 2 3 2 2 4" xfId="13136" xr:uid="{C7EC915C-48B5-4E0E-903C-34C737E10A99}"/>
    <cellStyle name="Comma 30 2 2 3 2 2 5" xfId="13137" xr:uid="{B10E56A2-81E9-4A23-90F3-18F1F3011198}"/>
    <cellStyle name="Comma 30 2 2 3 2 3" xfId="13138" xr:uid="{90A1BC12-B8FD-4E48-B68F-31C64F782E54}"/>
    <cellStyle name="Comma 30 2 2 3 2 3 2" xfId="13139" xr:uid="{E485A323-B5DE-4EA8-B810-44212810BB09}"/>
    <cellStyle name="Comma 30 2 2 3 2 3 2 2" xfId="13140" xr:uid="{F9419DE1-13C0-4BFC-9177-693F35687682}"/>
    <cellStyle name="Comma 30 2 2 3 2 3 3" xfId="13141" xr:uid="{5CDAFC83-1ADE-4FD7-8447-3FF8C7C23D52}"/>
    <cellStyle name="Comma 30 2 2 3 2 4" xfId="13142" xr:uid="{490EF565-D6F5-4888-8928-2AC843C5C6EE}"/>
    <cellStyle name="Comma 30 2 2 3 2 4 2" xfId="13143" xr:uid="{2580CB74-B2D9-4EC4-AEAF-6ED14C317360}"/>
    <cellStyle name="Comma 30 2 2 3 2 5" xfId="13144" xr:uid="{16EB4BDC-7772-4018-AF6D-E251C13D23F4}"/>
    <cellStyle name="Comma 30 2 2 3 2 6" xfId="13145" xr:uid="{E359CC5D-1875-4F33-BE18-E5AA1E02DE96}"/>
    <cellStyle name="Comma 30 2 2 3 3" xfId="13146" xr:uid="{3CBA5521-4F0E-45B3-96CA-A69ECD4A9EA7}"/>
    <cellStyle name="Comma 30 2 2 3 3 2" xfId="13147" xr:uid="{E5EBB595-CFB8-4194-B1C3-47983B3A43CB}"/>
    <cellStyle name="Comma 30 2 2 3 3 2 2" xfId="13148" xr:uid="{FEF958E3-BF9C-4435-A319-999A38D78B24}"/>
    <cellStyle name="Comma 30 2 2 3 3 2 2 2" xfId="13149" xr:uid="{73C23024-1E9D-48C3-B272-73CB96A0345C}"/>
    <cellStyle name="Comma 30 2 2 3 3 2 3" xfId="13150" xr:uid="{50F9353E-AC4C-4132-9028-1EF7E685FB5E}"/>
    <cellStyle name="Comma 30 2 2 3 3 3" xfId="13151" xr:uid="{3820D445-486B-4C36-AE30-C287F122158C}"/>
    <cellStyle name="Comma 30 2 2 3 3 3 2" xfId="13152" xr:uid="{7D33743D-4A54-47BF-8475-5BF6A282CBFB}"/>
    <cellStyle name="Comma 30 2 2 3 3 4" xfId="13153" xr:uid="{230492B5-DA4D-43F9-9068-4E78749758E1}"/>
    <cellStyle name="Comma 30 2 2 3 3 5" xfId="13154" xr:uid="{2241113E-A16D-4248-9FDB-245F9C4425B3}"/>
    <cellStyle name="Comma 30 2 2 3 4" xfId="13155" xr:uid="{F4479731-6FA1-4FB7-912E-1E2C7602C8F8}"/>
    <cellStyle name="Comma 30 2 2 3 4 2" xfId="13156" xr:uid="{58B3FD7C-B4CB-4795-BD14-BB2D4EA8A719}"/>
    <cellStyle name="Comma 30 2 2 3 4 2 2" xfId="13157" xr:uid="{1CC3C40D-4AB0-409E-82C3-E79B68C8725A}"/>
    <cellStyle name="Comma 30 2 2 3 4 3" xfId="13158" xr:uid="{A426A409-2182-4F4C-8467-FC27EF619A06}"/>
    <cellStyle name="Comma 30 2 2 3 4 4" xfId="13159" xr:uid="{2E739382-0509-4179-9F91-8078ACD927F5}"/>
    <cellStyle name="Comma 30 2 2 3 5" xfId="13160" xr:uid="{DD341561-1699-4881-93D3-E281E8325EAD}"/>
    <cellStyle name="Comma 30 2 2 3 5 2" xfId="13161" xr:uid="{D3EF8174-850D-45D1-8AB7-7A5C9CCF36C8}"/>
    <cellStyle name="Comma 30 2 2 3 6" xfId="13162" xr:uid="{67C73D2B-62AD-4B20-913B-0688119080E8}"/>
    <cellStyle name="Comma 30 2 2 3 6 2" xfId="13163" xr:uid="{371D9D8E-701E-46C8-A2C5-B265ABA64D5D}"/>
    <cellStyle name="Comma 30 2 2 3 7" xfId="13164" xr:uid="{82B011A6-4DEC-4BA2-9C47-72A2505C2ADD}"/>
    <cellStyle name="Comma 30 2 2 4" xfId="13165" xr:uid="{2F6F7FC6-1BB2-4FB7-9704-DAFFC236E44B}"/>
    <cellStyle name="Comma 30 2 2 4 2" xfId="13166" xr:uid="{FF63489A-6723-472C-8D91-B9ABCEF8F394}"/>
    <cellStyle name="Comma 30 2 2 4 2 2" xfId="13167" xr:uid="{FAD229CB-6DEB-48C5-9867-F17D94786B4C}"/>
    <cellStyle name="Comma 30 2 2 4 2 2 2" xfId="13168" xr:uid="{E4EC5D95-3B96-49BC-A3FA-538122701141}"/>
    <cellStyle name="Comma 30 2 2 4 2 2 2 2" xfId="13169" xr:uid="{9FAC5C7B-6DCC-46E8-8BB7-C61C7397B85B}"/>
    <cellStyle name="Comma 30 2 2 4 2 2 3" xfId="13170" xr:uid="{FF107FCF-126B-4182-8308-B2EE301D6420}"/>
    <cellStyle name="Comma 30 2 2 4 2 3" xfId="13171" xr:uid="{99EFFCE4-82A8-4218-B9F9-1CF175921EDD}"/>
    <cellStyle name="Comma 30 2 2 4 2 3 2" xfId="13172" xr:uid="{7B732A63-9027-4657-AFF2-03AD1B70C722}"/>
    <cellStyle name="Comma 30 2 2 4 2 4" xfId="13173" xr:uid="{7F2107A5-8818-42DF-8598-70694C6CD14F}"/>
    <cellStyle name="Comma 30 2 2 4 2 5" xfId="13174" xr:uid="{8AEC4B70-EA55-483F-9FD2-7C2A4858B2E5}"/>
    <cellStyle name="Comma 30 2 2 4 3" xfId="13175" xr:uid="{E53692EC-DC2F-4687-965F-179629D88232}"/>
    <cellStyle name="Comma 30 2 2 4 3 2" xfId="13176" xr:uid="{444784BC-B5A4-4EDE-983F-463D7698E055}"/>
    <cellStyle name="Comma 30 2 2 4 3 2 2" xfId="13177" xr:uid="{0A1367EB-66D0-4519-9D8E-3445E324291B}"/>
    <cellStyle name="Comma 30 2 2 4 3 3" xfId="13178" xr:uid="{F899E67D-0E7A-4D16-9FF2-7C0384CA7753}"/>
    <cellStyle name="Comma 30 2 2 4 4" xfId="13179" xr:uid="{885AAF7C-E725-4EFE-848D-E8C5DC5E3F2B}"/>
    <cellStyle name="Comma 30 2 2 4 4 2" xfId="13180" xr:uid="{5258F9F6-D6FA-460F-A43A-EC267AF89771}"/>
    <cellStyle name="Comma 30 2 2 4 5" xfId="13181" xr:uid="{D3428B7B-7552-4459-88F5-471902442BFF}"/>
    <cellStyle name="Comma 30 2 2 4 6" xfId="13182" xr:uid="{07BACFF3-14A2-48C9-8F18-69D4691DB58C}"/>
    <cellStyle name="Comma 30 2 2 5" xfId="13183" xr:uid="{43BFB3FE-60C2-4F04-8FD3-F5818372BE7F}"/>
    <cellStyle name="Comma 30 2 2 5 2" xfId="13184" xr:uid="{46C5CDFC-6816-4FB8-83B2-36E043FD2C2A}"/>
    <cellStyle name="Comma 30 2 2 5 2 2" xfId="13185" xr:uid="{C7811DD3-ED3F-4231-8E41-98AA255CF1FD}"/>
    <cellStyle name="Comma 30 2 2 5 2 2 2" xfId="13186" xr:uid="{83263A54-A74F-466A-8115-42B532C5EE5E}"/>
    <cellStyle name="Comma 30 2 2 5 2 3" xfId="13187" xr:uid="{FAC8C76E-C754-4B1D-946C-B988546E6429}"/>
    <cellStyle name="Comma 30 2 2 5 3" xfId="13188" xr:uid="{9133DDCE-6FED-41DE-9E19-3C1BE081B1BA}"/>
    <cellStyle name="Comma 30 2 2 5 3 2" xfId="13189" xr:uid="{F60E19E7-D12A-4680-8EFF-6824DE143B55}"/>
    <cellStyle name="Comma 30 2 2 5 4" xfId="13190" xr:uid="{DDBA0F60-A9A4-4AB7-8B25-9DB827627E9E}"/>
    <cellStyle name="Comma 30 2 2 5 5" xfId="13191" xr:uid="{6173304C-3B1E-425B-A2A1-DBF2A98FF97C}"/>
    <cellStyle name="Comma 30 2 2 6" xfId="13192" xr:uid="{18AE7B9D-4247-40CB-9B00-48E75522D5F6}"/>
    <cellStyle name="Comma 30 2 2 6 2" xfId="13193" xr:uid="{CE631701-B862-4B41-84BF-EF28E2B6B7BD}"/>
    <cellStyle name="Comma 30 2 2 6 2 2" xfId="13194" xr:uid="{907B1206-A929-4FAD-A3FD-97E944B4ABD5}"/>
    <cellStyle name="Comma 30 2 2 6 2 2 2" xfId="13195" xr:uid="{BE6D8633-EE38-4C79-98A8-5B81B6284EF6}"/>
    <cellStyle name="Comma 30 2 2 6 2 3" xfId="13196" xr:uid="{E705ACFA-8D29-462F-8894-DB7BCAFC303E}"/>
    <cellStyle name="Comma 30 2 2 6 3" xfId="13197" xr:uid="{EC336931-1BE9-465B-B015-88BFBE6160B6}"/>
    <cellStyle name="Comma 30 2 2 6 3 2" xfId="13198" xr:uid="{0AABB917-8F2A-479D-B437-18D33B74C5C1}"/>
    <cellStyle name="Comma 30 2 2 6 4" xfId="13199" xr:uid="{2804DE0A-F551-4D1A-8C4F-562B8FBD3D36}"/>
    <cellStyle name="Comma 30 2 2 6 5" xfId="13200" xr:uid="{DCB77D50-582E-4614-9E57-5E5A807FCD76}"/>
    <cellStyle name="Comma 30 2 2 7" xfId="13201" xr:uid="{FEF8C2C1-8162-4BB4-961E-6C80E5557E8B}"/>
    <cellStyle name="Comma 30 2 2 7 2" xfId="13202" xr:uid="{3B234827-23A8-4DC0-BDAF-3C45E51CB665}"/>
    <cellStyle name="Comma 30 2 2 7 2 2" xfId="13203" xr:uid="{2AB81F41-F56E-4DBC-8A11-86F979054A0E}"/>
    <cellStyle name="Comma 30 2 2 7 3" xfId="13204" xr:uid="{20A07EDE-CE9D-4BDE-8F31-4C20654112BE}"/>
    <cellStyle name="Comma 30 2 2 7 4" xfId="13205" xr:uid="{4E51CAC5-5C1E-41E8-B2C0-580BBE8D5C6D}"/>
    <cellStyle name="Comma 30 2 2 8" xfId="13206" xr:uid="{CCE3AF6E-FE62-4DCE-8A48-E000D938F3BD}"/>
    <cellStyle name="Comma 30 2 2 8 2" xfId="13207" xr:uid="{E48FF42E-CDDA-4FEC-AD02-B3B2BFD7EF68}"/>
    <cellStyle name="Comma 30 2 2 9" xfId="13208" xr:uid="{EA29E506-4793-494D-86B7-5F8FF4C0D018}"/>
    <cellStyle name="Comma 30 2 2 9 2" xfId="13209" xr:uid="{3075B28B-6F2A-4729-B49B-1057C0099265}"/>
    <cellStyle name="Comma 30 2 3" xfId="13210" xr:uid="{92E90F88-5BF3-4F0A-9DA0-5AF0BC66A6C5}"/>
    <cellStyle name="Comma 30 2 3 2" xfId="13211" xr:uid="{29D60F20-6843-4A03-AE3F-607169273749}"/>
    <cellStyle name="Comma 30 2 3 2 2" xfId="13212" xr:uid="{A1361F6F-8990-4F18-9648-D55699FF38D6}"/>
    <cellStyle name="Comma 30 2 3 2 2 2" xfId="13213" xr:uid="{710BA351-55E8-4D0B-A129-6CB2730C289A}"/>
    <cellStyle name="Comma 30 2 3 2 2 2 2" xfId="13214" xr:uid="{93A8DD0F-1ABB-46FC-B684-564FF9D3F2E9}"/>
    <cellStyle name="Comma 30 2 3 2 2 2 2 2" xfId="13215" xr:uid="{3B1A3EF1-48DC-4C3C-AEE8-AED97DFD7B24}"/>
    <cellStyle name="Comma 30 2 3 2 2 2 3" xfId="13216" xr:uid="{9E785B96-F7DE-43D6-8059-0E4FC2CFF122}"/>
    <cellStyle name="Comma 30 2 3 2 2 3" xfId="13217" xr:uid="{3E9F41AC-865D-4157-9C59-ED3C7D70FFEC}"/>
    <cellStyle name="Comma 30 2 3 2 2 3 2" xfId="13218" xr:uid="{C8E44775-E54C-48FA-BBEA-CAD1CEF056A6}"/>
    <cellStyle name="Comma 30 2 3 2 2 4" xfId="13219" xr:uid="{091F52F0-6F2C-4DEC-81B2-D3BE7B855ABA}"/>
    <cellStyle name="Comma 30 2 3 2 2 5" xfId="13220" xr:uid="{B5E8F21E-AEE6-4193-A2E6-4A18D824CA86}"/>
    <cellStyle name="Comma 30 2 3 2 3" xfId="13221" xr:uid="{AEF2DEFC-6EE0-4E07-BB3C-026CD72376BE}"/>
    <cellStyle name="Comma 30 2 3 2 3 2" xfId="13222" xr:uid="{9BFAE03F-23E8-4DBA-B36C-B5ABE3E2CA5E}"/>
    <cellStyle name="Comma 30 2 3 2 3 2 2" xfId="13223" xr:uid="{96B6A1C5-9042-4FA0-8834-01F585B35E60}"/>
    <cellStyle name="Comma 30 2 3 2 3 3" xfId="13224" xr:uid="{38F28AFA-5AC7-4DFD-9A56-3216D3ADE5FF}"/>
    <cellStyle name="Comma 30 2 3 2 4" xfId="13225" xr:uid="{2A39624A-10DF-4F3A-BF96-CBCEAE9D704B}"/>
    <cellStyle name="Comma 30 2 3 2 4 2" xfId="13226" xr:uid="{70ADD307-25DD-4D06-ABEA-0C3EA418BC5B}"/>
    <cellStyle name="Comma 30 2 3 2 5" xfId="13227" xr:uid="{68610C53-6FE7-41B1-9123-7DD97949CEE4}"/>
    <cellStyle name="Comma 30 2 3 2 6" xfId="13228" xr:uid="{442D4C8F-C4A6-495F-BA81-F1EEECB691A7}"/>
    <cellStyle name="Comma 30 2 3 3" xfId="13229" xr:uid="{5C69632A-01BD-4FC4-B951-53A1ECB0F48F}"/>
    <cellStyle name="Comma 30 2 3 3 2" xfId="13230" xr:uid="{F248ED20-2532-4DB0-8AA7-49E5468AF34A}"/>
    <cellStyle name="Comma 30 2 3 3 2 2" xfId="13231" xr:uid="{7F2AEDA3-8F8B-4757-89C6-513B4AABFC02}"/>
    <cellStyle name="Comma 30 2 3 3 2 2 2" xfId="13232" xr:uid="{111DB65D-569D-47E8-AE7D-AA54B4EF9799}"/>
    <cellStyle name="Comma 30 2 3 3 2 3" xfId="13233" xr:uid="{F4570B3E-112A-4F25-B378-029075F27756}"/>
    <cellStyle name="Comma 30 2 3 3 3" xfId="13234" xr:uid="{28AA51D0-96BC-4C49-88C6-CFEADC86AA91}"/>
    <cellStyle name="Comma 30 2 3 3 3 2" xfId="13235" xr:uid="{4420EE22-146A-4EDB-B833-B0EE7713C0E9}"/>
    <cellStyle name="Comma 30 2 3 3 4" xfId="13236" xr:uid="{E0641E8E-D92B-47BE-9B93-8D17F4C58EDF}"/>
    <cellStyle name="Comma 30 2 3 3 5" xfId="13237" xr:uid="{837D92DA-2DF3-4D68-A263-B8E8C93D468A}"/>
    <cellStyle name="Comma 30 2 3 4" xfId="13238" xr:uid="{9D651136-37A5-4BF4-984A-33F595E7803E}"/>
    <cellStyle name="Comma 30 2 3 4 2" xfId="13239" xr:uid="{8A2999AA-AD3C-48FC-A536-D5264E038A2C}"/>
    <cellStyle name="Comma 30 2 3 4 2 2" xfId="13240" xr:uid="{ED7D89A6-0663-4F90-BB22-BDC0ADEB644A}"/>
    <cellStyle name="Comma 30 2 3 4 3" xfId="13241" xr:uid="{3B96E810-2672-4B64-BD02-B506A126FF5F}"/>
    <cellStyle name="Comma 30 2 3 4 4" xfId="13242" xr:uid="{DB46F763-202D-44FA-88A6-31ED696677A5}"/>
    <cellStyle name="Comma 30 2 3 5" xfId="13243" xr:uid="{B3C6BC15-59C9-42D9-9541-2B1C2AC0344A}"/>
    <cellStyle name="Comma 30 2 3 5 2" xfId="13244" xr:uid="{6F945B32-563C-4391-8784-3B3A7F020E0A}"/>
    <cellStyle name="Comma 30 2 3 6" xfId="13245" xr:uid="{90FBA3F1-3A3E-43B9-A16D-321CF9F60905}"/>
    <cellStyle name="Comma 30 2 3 6 2" xfId="13246" xr:uid="{F38A437C-4863-481E-A4C9-D32BE8745C01}"/>
    <cellStyle name="Comma 30 2 3 7" xfId="13247" xr:uid="{0D633856-AD80-479E-90DD-3664D620F049}"/>
    <cellStyle name="Comma 30 2 4" xfId="13248" xr:uid="{E604C9D5-20AF-4ACE-9DC2-D487DCE62600}"/>
    <cellStyle name="Comma 30 2 4 2" xfId="13249" xr:uid="{95292218-598E-4C68-8B53-5BE1F19181B2}"/>
    <cellStyle name="Comma 30 2 4 2 2" xfId="13250" xr:uid="{2275E448-1565-41E7-A567-26D136769EC8}"/>
    <cellStyle name="Comma 30 2 4 2 2 2" xfId="13251" xr:uid="{01D5FE67-52B1-495A-9078-67D9DC730F5D}"/>
    <cellStyle name="Comma 30 2 4 2 2 2 2" xfId="13252" xr:uid="{59218C46-8620-40B2-9BE0-B7157EDAC8CC}"/>
    <cellStyle name="Comma 30 2 4 2 2 2 2 2" xfId="13253" xr:uid="{2980ECFF-3F3C-4657-94B0-FE55AE485E99}"/>
    <cellStyle name="Comma 30 2 4 2 2 2 3" xfId="13254" xr:uid="{4CED2781-138C-4AA0-8132-D389BAF594FB}"/>
    <cellStyle name="Comma 30 2 4 2 2 3" xfId="13255" xr:uid="{0ACDA4DA-8898-457E-9DC8-98B84D31BA3F}"/>
    <cellStyle name="Comma 30 2 4 2 2 3 2" xfId="13256" xr:uid="{35648F1A-2E20-495F-ACE1-F19921FA61B7}"/>
    <cellStyle name="Comma 30 2 4 2 2 4" xfId="13257" xr:uid="{DBAA7CBE-CFD5-4860-82DF-832B0787BB94}"/>
    <cellStyle name="Comma 30 2 4 2 2 5" xfId="13258" xr:uid="{802D63AD-3F8D-40DA-80C6-8C658AEE85DD}"/>
    <cellStyle name="Comma 30 2 4 2 3" xfId="13259" xr:uid="{1A2B3F9B-002B-401D-95BE-2ACD4FF1ED4B}"/>
    <cellStyle name="Comma 30 2 4 2 3 2" xfId="13260" xr:uid="{C46B9030-0768-4772-8395-EF97E1A1EC0B}"/>
    <cellStyle name="Comma 30 2 4 2 3 2 2" xfId="13261" xr:uid="{FCEF552B-6CFD-4978-BE73-766F9DDA2DDB}"/>
    <cellStyle name="Comma 30 2 4 2 3 3" xfId="13262" xr:uid="{7E1ED142-1D3A-4245-8EFD-57D9A8CE2EF2}"/>
    <cellStyle name="Comma 30 2 4 2 4" xfId="13263" xr:uid="{9D913565-428C-4BC8-9236-3C0F31D54405}"/>
    <cellStyle name="Comma 30 2 4 2 4 2" xfId="13264" xr:uid="{AB1B7D6A-57DF-4D8A-8B29-315932E0E593}"/>
    <cellStyle name="Comma 30 2 4 2 5" xfId="13265" xr:uid="{C4C081DE-C7BA-4C2A-A55C-5817654598AD}"/>
    <cellStyle name="Comma 30 2 4 2 6" xfId="13266" xr:uid="{BDC16479-05D5-489B-AC9D-0FAC06500769}"/>
    <cellStyle name="Comma 30 2 4 3" xfId="13267" xr:uid="{988F8B33-8D3F-445E-BE5B-592ED60807A4}"/>
    <cellStyle name="Comma 30 2 4 3 2" xfId="13268" xr:uid="{E0E6E8D2-A701-487E-828B-52A66D5A00FB}"/>
    <cellStyle name="Comma 30 2 4 3 2 2" xfId="13269" xr:uid="{3F05B7B2-EDCB-40FD-9692-69BB7B7CF386}"/>
    <cellStyle name="Comma 30 2 4 3 2 2 2" xfId="13270" xr:uid="{0A809809-E481-406E-9EBA-4E8405392E67}"/>
    <cellStyle name="Comma 30 2 4 3 2 3" xfId="13271" xr:uid="{844E1D39-F6AC-4FDB-8A17-7984631A6522}"/>
    <cellStyle name="Comma 30 2 4 3 3" xfId="13272" xr:uid="{6045BC6C-EF3E-4E9C-9C6D-B5BC581F204E}"/>
    <cellStyle name="Comma 30 2 4 3 3 2" xfId="13273" xr:uid="{CADBD911-D004-4594-A45B-70B9FEA43929}"/>
    <cellStyle name="Comma 30 2 4 3 4" xfId="13274" xr:uid="{CD7CB98A-CA1D-4BCB-9D11-B37E8EC9D66A}"/>
    <cellStyle name="Comma 30 2 4 3 5" xfId="13275" xr:uid="{FB110729-46C2-4A5F-ACB7-2C8CE903FF3E}"/>
    <cellStyle name="Comma 30 2 4 4" xfId="13276" xr:uid="{123613E4-2979-40FA-8C8B-FBEC09D091D6}"/>
    <cellStyle name="Comma 30 2 4 4 2" xfId="13277" xr:uid="{960851AA-05BB-48A0-A7DD-DDC725589999}"/>
    <cellStyle name="Comma 30 2 4 4 2 2" xfId="13278" xr:uid="{B8D27654-A192-44F8-A520-487A84F59BFF}"/>
    <cellStyle name="Comma 30 2 4 4 3" xfId="13279" xr:uid="{3F389CD0-E8DB-4921-BBB5-632BCDC08B1B}"/>
    <cellStyle name="Comma 30 2 4 4 4" xfId="13280" xr:uid="{72DFB062-7C61-43E1-9399-5833B0222719}"/>
    <cellStyle name="Comma 30 2 4 5" xfId="13281" xr:uid="{652238AF-C8D6-4FAB-ACCA-F11F13A053F7}"/>
    <cellStyle name="Comma 30 2 4 5 2" xfId="13282" xr:uid="{82ECEA4D-265F-4E9B-8AE1-C203D5789F72}"/>
    <cellStyle name="Comma 30 2 4 6" xfId="13283" xr:uid="{A5659618-34B1-47DC-8425-84510C2CA35C}"/>
    <cellStyle name="Comma 30 2 4 6 2" xfId="13284" xr:uid="{A4BF8F52-E9CC-4574-9729-495680F01A4E}"/>
    <cellStyle name="Comma 30 2 4 7" xfId="13285" xr:uid="{B6C3ED51-359B-490E-851A-6DDBF4A55878}"/>
    <cellStyle name="Comma 30 2 5" xfId="13286" xr:uid="{C357F94F-528E-47B3-A4FE-23851B2C00FC}"/>
    <cellStyle name="Comma 30 2 5 2" xfId="13287" xr:uid="{57C7ACF0-5380-4201-AFE7-D2B10FD6B036}"/>
    <cellStyle name="Comma 30 2 5 2 2" xfId="13288" xr:uid="{F3A53BA3-8645-49DD-80A9-05F81BE114D8}"/>
    <cellStyle name="Comma 30 2 5 2 2 2" xfId="13289" xr:uid="{94E9EA09-AB39-4C94-A92D-B461A55CB593}"/>
    <cellStyle name="Comma 30 2 5 2 2 2 2" xfId="13290" xr:uid="{77A6DE0B-4CF7-44E1-ABB3-A42A38AE1587}"/>
    <cellStyle name="Comma 30 2 5 2 2 3" xfId="13291" xr:uid="{036A727F-EBBF-4AAE-BF96-6424D024FFA9}"/>
    <cellStyle name="Comma 30 2 5 2 3" xfId="13292" xr:uid="{D4C4C2FF-163E-4F64-BB31-28915ACC7F14}"/>
    <cellStyle name="Comma 30 2 5 2 3 2" xfId="13293" xr:uid="{8F993B5A-EC3C-4A34-9D4E-432A37DA1F94}"/>
    <cellStyle name="Comma 30 2 5 2 4" xfId="13294" xr:uid="{12CF3616-DE53-4E03-8783-ADA007D51F1E}"/>
    <cellStyle name="Comma 30 2 5 2 5" xfId="13295" xr:uid="{B9EE1DA9-3D46-4AF8-8DF4-776B3D22C08A}"/>
    <cellStyle name="Comma 30 2 5 3" xfId="13296" xr:uid="{4E66740A-B122-46C1-ABEB-E247CA6D0463}"/>
    <cellStyle name="Comma 30 2 5 3 2" xfId="13297" xr:uid="{C3E58223-B36F-43EE-BC69-6E2B3BAB5B14}"/>
    <cellStyle name="Comma 30 2 5 3 2 2" xfId="13298" xr:uid="{4086319D-75AB-4589-B27B-BEEA57141EBD}"/>
    <cellStyle name="Comma 30 2 5 3 3" xfId="13299" xr:uid="{7F79FC14-15FA-4451-8AA4-78DD6F54ADAD}"/>
    <cellStyle name="Comma 30 2 5 4" xfId="13300" xr:uid="{4142A758-3915-4608-9080-AED411C40F4F}"/>
    <cellStyle name="Comma 30 2 5 4 2" xfId="13301" xr:uid="{8F36CC54-F4F5-493C-B09C-E9D88191C41E}"/>
    <cellStyle name="Comma 30 2 5 5" xfId="13302" xr:uid="{A9EA6DAF-CF65-4E35-BF98-709C3E71EEAD}"/>
    <cellStyle name="Comma 30 2 5 6" xfId="13303" xr:uid="{78130B9F-8C29-4B31-BF4A-D7935EFCD75F}"/>
    <cellStyle name="Comma 30 2 6" xfId="13304" xr:uid="{4D8A0595-4CD0-4194-8A71-6CE440686837}"/>
    <cellStyle name="Comma 30 2 6 2" xfId="13305" xr:uid="{4A32E503-F449-4BA9-B319-5C19A32CF07B}"/>
    <cellStyle name="Comma 30 2 6 2 2" xfId="13306" xr:uid="{5B8C1785-6D58-4A38-8C80-B61050E52591}"/>
    <cellStyle name="Comma 30 2 6 2 2 2" xfId="13307" xr:uid="{5D383819-07B9-4A45-ACF5-9101AEAFEE6A}"/>
    <cellStyle name="Comma 30 2 6 2 3" xfId="13308" xr:uid="{86F5D079-CC30-4693-AEE7-9DC27360E06C}"/>
    <cellStyle name="Comma 30 2 6 3" xfId="13309" xr:uid="{8151C386-0E29-4DEA-8A82-90C76E5D29C1}"/>
    <cellStyle name="Comma 30 2 6 3 2" xfId="13310" xr:uid="{DECDCD0C-1E6E-40C5-9399-173D042C293E}"/>
    <cellStyle name="Comma 30 2 6 4" xfId="13311" xr:uid="{5CB93C54-62D6-436D-A1DD-DC3E6F390CDC}"/>
    <cellStyle name="Comma 30 2 6 5" xfId="13312" xr:uid="{29146289-F74D-4801-A65C-C86B93BFC9D5}"/>
    <cellStyle name="Comma 30 2 7" xfId="13313" xr:uid="{6730F2D6-D35B-4688-97D8-C36A8BDAF49D}"/>
    <cellStyle name="Comma 30 2 7 2" xfId="13314" xr:uid="{0638036E-4C0E-4D8A-9D6F-236766CFA1C6}"/>
    <cellStyle name="Comma 30 2 7 2 2" xfId="13315" xr:uid="{0101553D-5C9A-4BAE-9691-5544B2AE27AB}"/>
    <cellStyle name="Comma 30 2 7 2 2 2" xfId="13316" xr:uid="{E34094FC-A6AF-4C25-806A-413218E917E6}"/>
    <cellStyle name="Comma 30 2 7 2 3" xfId="13317" xr:uid="{314AF469-D634-4047-B0AA-71059F6CE73C}"/>
    <cellStyle name="Comma 30 2 7 3" xfId="13318" xr:uid="{E1AD14D8-38F0-4ED3-A2E0-30A0EA25D79B}"/>
    <cellStyle name="Comma 30 2 7 3 2" xfId="13319" xr:uid="{A24689D5-64BF-47CA-9A80-92C7A195F9DD}"/>
    <cellStyle name="Comma 30 2 7 4" xfId="13320" xr:uid="{2F44BA8D-5220-4E2B-9830-606E99C68B0A}"/>
    <cellStyle name="Comma 30 2 7 5" xfId="13321" xr:uid="{1324D19B-D899-485B-9348-90255A729602}"/>
    <cellStyle name="Comma 30 2 8" xfId="13322" xr:uid="{A3C0F076-C5E1-4C0C-9171-D0AC90D0D088}"/>
    <cellStyle name="Comma 30 2 8 2" xfId="13323" xr:uid="{88D1C688-D1FE-4A0F-BFEE-AE848592558F}"/>
    <cellStyle name="Comma 30 2 8 2 2" xfId="13324" xr:uid="{EBA7C366-92C3-440A-9607-FCA82C262128}"/>
    <cellStyle name="Comma 30 2 8 3" xfId="13325" xr:uid="{66C88CCC-0CCD-4465-BE47-94B8024E6312}"/>
    <cellStyle name="Comma 30 2 8 4" xfId="13326" xr:uid="{55B3D96D-501E-4433-AEB0-D2C108902989}"/>
    <cellStyle name="Comma 30 2 9" xfId="13327" xr:uid="{7C461E1F-B87B-4585-AC07-69744E47D8DD}"/>
    <cellStyle name="Comma 30 2 9 2" xfId="13328" xr:uid="{9CE5C770-0E86-45D1-9BA0-8544D789F877}"/>
    <cellStyle name="Comma 30 3" xfId="13329" xr:uid="{D849A265-62B8-442B-BAD2-C1ACCA64053C}"/>
    <cellStyle name="Comma 30 3 10" xfId="13330" xr:uid="{DF6560F7-5ABE-4445-943B-439608C60F39}"/>
    <cellStyle name="Comma 30 3 2" xfId="13331" xr:uid="{532A10D2-02E5-40D1-B9AA-FE3340807347}"/>
    <cellStyle name="Comma 30 3 2 2" xfId="13332" xr:uid="{4E7B64E4-B622-491B-B77E-11A42A23D022}"/>
    <cellStyle name="Comma 30 3 2 2 2" xfId="13333" xr:uid="{97F3CB6C-4F21-4053-875E-62BDD7BEDDCE}"/>
    <cellStyle name="Comma 30 3 2 2 2 2" xfId="13334" xr:uid="{58B4C971-8159-4140-B98B-E34E2B97928C}"/>
    <cellStyle name="Comma 30 3 2 2 2 2 2" xfId="13335" xr:uid="{C8273A2B-7F2E-4755-9E92-C670D4C4EA03}"/>
    <cellStyle name="Comma 30 3 2 2 2 2 2 2" xfId="13336" xr:uid="{40ED85E1-F4F3-404D-B2A0-A14A9CA5D339}"/>
    <cellStyle name="Comma 30 3 2 2 2 2 3" xfId="13337" xr:uid="{9C1E5BB2-0BEF-4D9D-8406-DC03A272EB9A}"/>
    <cellStyle name="Comma 30 3 2 2 2 3" xfId="13338" xr:uid="{BF28F76A-6EB2-4AE8-B50F-C47798BF56B9}"/>
    <cellStyle name="Comma 30 3 2 2 2 3 2" xfId="13339" xr:uid="{703878C1-C8E7-4CE5-BE21-86618D992CAE}"/>
    <cellStyle name="Comma 30 3 2 2 2 4" xfId="13340" xr:uid="{D2E365E6-D2E0-4F37-9D50-6F0E9BFE2BA1}"/>
    <cellStyle name="Comma 30 3 2 2 2 5" xfId="13341" xr:uid="{7B82F85E-38DF-4F6A-9C0F-98BE836D92FC}"/>
    <cellStyle name="Comma 30 3 2 2 3" xfId="13342" xr:uid="{E76D8A64-9D97-4847-AAAA-75B27CC88D84}"/>
    <cellStyle name="Comma 30 3 2 2 3 2" xfId="13343" xr:uid="{4E526DC4-ADEA-4B0A-8304-D5EB5FAB4BCE}"/>
    <cellStyle name="Comma 30 3 2 2 3 2 2" xfId="13344" xr:uid="{F442578A-54DA-43ED-B090-D5F0CE12A85C}"/>
    <cellStyle name="Comma 30 3 2 2 3 3" xfId="13345" xr:uid="{3418230C-BEE6-401E-A93C-0C308019F567}"/>
    <cellStyle name="Comma 30 3 2 2 4" xfId="13346" xr:uid="{3D0C3438-3FC1-4146-8CE3-0D23443BE765}"/>
    <cellStyle name="Comma 30 3 2 2 4 2" xfId="13347" xr:uid="{2B41B0EA-A872-4A0E-90D6-DF138C383E66}"/>
    <cellStyle name="Comma 30 3 2 2 5" xfId="13348" xr:uid="{E5E59BA8-412A-439D-8A73-305B2BEF14EE}"/>
    <cellStyle name="Comma 30 3 2 2 6" xfId="13349" xr:uid="{439B6E42-9465-4C00-B60E-D59DA09D9784}"/>
    <cellStyle name="Comma 30 3 2 3" xfId="13350" xr:uid="{F18650BD-F9CF-49EC-9A9A-200D2253D350}"/>
    <cellStyle name="Comma 30 3 2 3 2" xfId="13351" xr:uid="{D7C37C95-1ABC-44C6-810E-C538B8633150}"/>
    <cellStyle name="Comma 30 3 2 3 2 2" xfId="13352" xr:uid="{1358F9CC-A5CB-4B3C-B51D-C79162F63F6B}"/>
    <cellStyle name="Comma 30 3 2 3 2 2 2" xfId="13353" xr:uid="{935E0E7D-E755-468A-92AC-AC3771C126B8}"/>
    <cellStyle name="Comma 30 3 2 3 2 3" xfId="13354" xr:uid="{AFFDC157-4F78-4B67-82B3-625B7AEFF229}"/>
    <cellStyle name="Comma 30 3 2 3 3" xfId="13355" xr:uid="{3F4A932A-D67F-4727-9D90-F26A82B8F87C}"/>
    <cellStyle name="Comma 30 3 2 3 3 2" xfId="13356" xr:uid="{55C19F62-B235-4072-BF04-D84F8615287B}"/>
    <cellStyle name="Comma 30 3 2 3 4" xfId="13357" xr:uid="{52DF76F2-D7DE-4150-89BD-9608CFCA0DFE}"/>
    <cellStyle name="Comma 30 3 2 3 5" xfId="13358" xr:uid="{352B5D2E-56CE-440F-B87A-01F471324760}"/>
    <cellStyle name="Comma 30 3 2 4" xfId="13359" xr:uid="{600826D3-2922-48F6-9120-35766E391D44}"/>
    <cellStyle name="Comma 30 3 2 4 2" xfId="13360" xr:uid="{727EB763-B6EC-4734-A704-8EFAEDE5A19E}"/>
    <cellStyle name="Comma 30 3 2 4 2 2" xfId="13361" xr:uid="{9BD1BCCF-3A8C-4753-B567-DD88A692DDD1}"/>
    <cellStyle name="Comma 30 3 2 4 3" xfId="13362" xr:uid="{92F3F03C-7999-49A2-BF33-839D8C28ED14}"/>
    <cellStyle name="Comma 30 3 2 4 4" xfId="13363" xr:uid="{39DA9939-2E6A-476E-8C84-4CCFD7BF9E7C}"/>
    <cellStyle name="Comma 30 3 2 5" xfId="13364" xr:uid="{2F02063C-1D85-4D18-9697-4FF8EE4CAFE2}"/>
    <cellStyle name="Comma 30 3 2 5 2" xfId="13365" xr:uid="{ADAF0311-3533-45C5-B322-9148B298C99F}"/>
    <cellStyle name="Comma 30 3 2 6" xfId="13366" xr:uid="{66D4CA00-27DE-4D11-9D7D-1C71CFB1039D}"/>
    <cellStyle name="Comma 30 3 2 6 2" xfId="13367" xr:uid="{1881288B-3B53-445F-B826-4B74C7A4E6FC}"/>
    <cellStyle name="Comma 30 3 2 7" xfId="13368" xr:uid="{01E1361E-9412-476D-A3C8-077E8223FF0E}"/>
    <cellStyle name="Comma 30 3 3" xfId="13369" xr:uid="{692DD68D-C656-48CC-9782-036690C637C5}"/>
    <cellStyle name="Comma 30 3 3 2" xfId="13370" xr:uid="{2170AD7E-EA83-4333-A291-8A220891347D}"/>
    <cellStyle name="Comma 30 3 3 2 2" xfId="13371" xr:uid="{B76522CB-514E-4E92-B3F0-8E65A2337A7F}"/>
    <cellStyle name="Comma 30 3 3 2 2 2" xfId="13372" xr:uid="{A5B73F52-B8B4-4617-B916-9EEE9C9B0B3A}"/>
    <cellStyle name="Comma 30 3 3 2 2 2 2" xfId="13373" xr:uid="{9769AB8C-AC65-4D82-AB9F-6A557D0C6151}"/>
    <cellStyle name="Comma 30 3 3 2 2 2 2 2" xfId="13374" xr:uid="{ACC8277E-B1B4-4555-BD05-3BE1D9AFAE83}"/>
    <cellStyle name="Comma 30 3 3 2 2 2 3" xfId="13375" xr:uid="{8C131420-1241-4142-8CDD-C964CD8A4012}"/>
    <cellStyle name="Comma 30 3 3 2 2 3" xfId="13376" xr:uid="{62767F38-5147-4AED-9B96-11E176AA560A}"/>
    <cellStyle name="Comma 30 3 3 2 2 3 2" xfId="13377" xr:uid="{0EA05FBF-9390-476B-B279-27D703E25032}"/>
    <cellStyle name="Comma 30 3 3 2 2 4" xfId="13378" xr:uid="{3FEB732A-FFC0-4078-BE29-62DAF2CE9C97}"/>
    <cellStyle name="Comma 30 3 3 2 2 5" xfId="13379" xr:uid="{75BE7FBE-D17B-4D7C-A7E1-305E3B5EC3E2}"/>
    <cellStyle name="Comma 30 3 3 2 3" xfId="13380" xr:uid="{EF95C135-354E-4C0C-A6DF-1ED0FC2FF184}"/>
    <cellStyle name="Comma 30 3 3 2 3 2" xfId="13381" xr:uid="{12C832B4-6D9B-4C48-A7A9-DC64F334114A}"/>
    <cellStyle name="Comma 30 3 3 2 3 2 2" xfId="13382" xr:uid="{24F3045F-C7DF-4157-A938-6ED0CA07D7A0}"/>
    <cellStyle name="Comma 30 3 3 2 3 3" xfId="13383" xr:uid="{7A1D3B44-01E1-4575-A2A8-FD54FFD48C21}"/>
    <cellStyle name="Comma 30 3 3 2 4" xfId="13384" xr:uid="{09F122D5-2055-4CEB-BB73-F1D5B3C9407A}"/>
    <cellStyle name="Comma 30 3 3 2 4 2" xfId="13385" xr:uid="{930CA5E5-44A1-44E7-8C86-E32AF190FDB3}"/>
    <cellStyle name="Comma 30 3 3 2 5" xfId="13386" xr:uid="{FEA5F7C3-274B-4406-AA87-CD32B1B5FA4A}"/>
    <cellStyle name="Comma 30 3 3 2 6" xfId="13387" xr:uid="{4D74696B-642F-4BB2-967B-0806120492DD}"/>
    <cellStyle name="Comma 30 3 3 3" xfId="13388" xr:uid="{A600E833-74B6-4690-97AC-6298403F456F}"/>
    <cellStyle name="Comma 30 3 3 3 2" xfId="13389" xr:uid="{47534BC5-8368-4435-A0FB-BFCA5ACDE1B1}"/>
    <cellStyle name="Comma 30 3 3 3 2 2" xfId="13390" xr:uid="{8566342A-FE8B-421F-91EF-46C7E49BEAF0}"/>
    <cellStyle name="Comma 30 3 3 3 2 2 2" xfId="13391" xr:uid="{FACCC8C4-6ED7-422F-8C82-C9E642F62E79}"/>
    <cellStyle name="Comma 30 3 3 3 2 3" xfId="13392" xr:uid="{2E46E2B1-0BB9-41F3-B2A0-C53C1F02F18E}"/>
    <cellStyle name="Comma 30 3 3 3 3" xfId="13393" xr:uid="{0D5AD0FE-D1E0-4FB9-8622-C63AE2C7F80C}"/>
    <cellStyle name="Comma 30 3 3 3 3 2" xfId="13394" xr:uid="{02AB04FC-E300-4C03-A7A4-DA3213F736CA}"/>
    <cellStyle name="Comma 30 3 3 3 4" xfId="13395" xr:uid="{34D37DF3-A89D-45FA-83DA-28FBBD413D14}"/>
    <cellStyle name="Comma 30 3 3 3 5" xfId="13396" xr:uid="{30350A78-F1D7-4493-B35A-15E0E3A39272}"/>
    <cellStyle name="Comma 30 3 3 4" xfId="13397" xr:uid="{C26D276F-36FC-4B35-A47C-065CB807481D}"/>
    <cellStyle name="Comma 30 3 3 4 2" xfId="13398" xr:uid="{609CAFB3-ADE7-44DA-BA7A-550B4F6B90A2}"/>
    <cellStyle name="Comma 30 3 3 4 2 2" xfId="13399" xr:uid="{E4511992-CDF5-4D59-845F-E083F486FCA2}"/>
    <cellStyle name="Comma 30 3 3 4 3" xfId="13400" xr:uid="{C69D4596-E99C-44F9-ADD6-2AC38295ED56}"/>
    <cellStyle name="Comma 30 3 3 4 4" xfId="13401" xr:uid="{ECF7C1B6-05FB-4740-ABEA-BF9311E6840A}"/>
    <cellStyle name="Comma 30 3 3 5" xfId="13402" xr:uid="{64C31A2B-9998-4271-91A2-16B73A258663}"/>
    <cellStyle name="Comma 30 3 3 5 2" xfId="13403" xr:uid="{B1FF8115-9D16-4F90-A1AC-07CE3363AF24}"/>
    <cellStyle name="Comma 30 3 3 6" xfId="13404" xr:uid="{09CA44AA-9C38-4F26-A779-FEB5BE6A31FA}"/>
    <cellStyle name="Comma 30 3 3 6 2" xfId="13405" xr:uid="{6E6AB1BF-BD2C-4DFA-B651-1F426351B3A6}"/>
    <cellStyle name="Comma 30 3 3 7" xfId="13406" xr:uid="{282DC2E7-A43B-4C48-B944-89E029094EA5}"/>
    <cellStyle name="Comma 30 3 4" xfId="13407" xr:uid="{6728F5B6-1F6F-4AAE-9356-3CA017F9E0A9}"/>
    <cellStyle name="Comma 30 3 4 2" xfId="13408" xr:uid="{4BA7DE32-15D7-4002-82FC-C8A20CCF610F}"/>
    <cellStyle name="Comma 30 3 4 2 2" xfId="13409" xr:uid="{411C684C-1C7D-49F5-ABBB-AA261DFCD3FB}"/>
    <cellStyle name="Comma 30 3 4 2 2 2" xfId="13410" xr:uid="{06C64A52-153C-4786-AC29-8337077887F9}"/>
    <cellStyle name="Comma 30 3 4 2 2 2 2" xfId="13411" xr:uid="{B0060B79-1A9F-4E65-B348-79EBF6B0BC7A}"/>
    <cellStyle name="Comma 30 3 4 2 2 3" xfId="13412" xr:uid="{9D48DB1D-4E54-4A5D-B1E1-C1C834782ECE}"/>
    <cellStyle name="Comma 30 3 4 2 3" xfId="13413" xr:uid="{915763F0-4846-42FB-A278-89E53AC8051E}"/>
    <cellStyle name="Comma 30 3 4 2 3 2" xfId="13414" xr:uid="{AA770341-9051-47C3-84D1-F51A56F09855}"/>
    <cellStyle name="Comma 30 3 4 2 4" xfId="13415" xr:uid="{9755CE00-5100-40EB-9977-DF850F9724AF}"/>
    <cellStyle name="Comma 30 3 4 2 5" xfId="13416" xr:uid="{D6EAB18E-825C-4925-A4E7-D67E493FF6C1}"/>
    <cellStyle name="Comma 30 3 4 3" xfId="13417" xr:uid="{1D5C49C7-39CE-4B87-BD19-76A2CDBFD9E4}"/>
    <cellStyle name="Comma 30 3 4 3 2" xfId="13418" xr:uid="{F55EA287-1D34-4F30-A272-75591B40E938}"/>
    <cellStyle name="Comma 30 3 4 3 2 2" xfId="13419" xr:uid="{1E7DD6BF-F7FF-48EE-BB1C-B1C0DBA3BF0D}"/>
    <cellStyle name="Comma 30 3 4 3 3" xfId="13420" xr:uid="{5B7514B2-8DC3-4403-B437-B1BA8742155E}"/>
    <cellStyle name="Comma 30 3 4 4" xfId="13421" xr:uid="{0E2F4D24-1630-4369-8CF4-2A72A7018D70}"/>
    <cellStyle name="Comma 30 3 4 4 2" xfId="13422" xr:uid="{D06D06D4-3C9A-4A40-997A-90CAF0221943}"/>
    <cellStyle name="Comma 30 3 4 5" xfId="13423" xr:uid="{21225E2A-AFD2-47EC-980A-9B3E14979C95}"/>
    <cellStyle name="Comma 30 3 4 6" xfId="13424" xr:uid="{A17CBCAF-C6EB-49F2-B928-4EDE430092CD}"/>
    <cellStyle name="Comma 30 3 5" xfId="13425" xr:uid="{5284677E-C72A-46D2-818E-E24647EAF693}"/>
    <cellStyle name="Comma 30 3 5 2" xfId="13426" xr:uid="{68CE379E-0070-499F-AB45-6D55B6D76F80}"/>
    <cellStyle name="Comma 30 3 5 2 2" xfId="13427" xr:uid="{516D6ED5-6B93-49DB-95C4-D9C1020752AF}"/>
    <cellStyle name="Comma 30 3 5 2 2 2" xfId="13428" xr:uid="{43626847-EC64-4BEE-94AD-A61EF6C1AE16}"/>
    <cellStyle name="Comma 30 3 5 2 3" xfId="13429" xr:uid="{8172DF98-BD28-4F6A-BE74-543CB113ADF1}"/>
    <cellStyle name="Comma 30 3 5 3" xfId="13430" xr:uid="{43FF046E-8481-41F1-8647-4575602DDA17}"/>
    <cellStyle name="Comma 30 3 5 3 2" xfId="13431" xr:uid="{049032FA-E51A-48EC-ABBA-C4B1F395B544}"/>
    <cellStyle name="Comma 30 3 5 4" xfId="13432" xr:uid="{3529E33E-D744-4F31-8D29-86984FEECED0}"/>
    <cellStyle name="Comma 30 3 5 5" xfId="13433" xr:uid="{5A07D7F3-2E0E-44E6-B9AE-17823F1667A5}"/>
    <cellStyle name="Comma 30 3 6" xfId="13434" xr:uid="{68D438E8-4694-4E6B-BD59-C16B00141128}"/>
    <cellStyle name="Comma 30 3 6 2" xfId="13435" xr:uid="{396AE4EA-CA95-4AD3-A25E-D4F139880185}"/>
    <cellStyle name="Comma 30 3 6 2 2" xfId="13436" xr:uid="{F12AB5D6-8FA2-4690-89DA-FF3949DC6C84}"/>
    <cellStyle name="Comma 30 3 6 2 2 2" xfId="13437" xr:uid="{89282432-1C9D-492F-99D2-EEADBE7051A1}"/>
    <cellStyle name="Comma 30 3 6 2 3" xfId="13438" xr:uid="{33B04523-29C3-4AC6-ACBA-F36CC0426AB1}"/>
    <cellStyle name="Comma 30 3 6 3" xfId="13439" xr:uid="{3490DCAD-48C5-43A5-8D6C-D87A67E0A0BA}"/>
    <cellStyle name="Comma 30 3 6 3 2" xfId="13440" xr:uid="{32CFCDFD-F250-402B-A9C3-A10235947CF5}"/>
    <cellStyle name="Comma 30 3 6 4" xfId="13441" xr:uid="{A0432F87-AA26-4535-90FD-968A494093C1}"/>
    <cellStyle name="Comma 30 3 6 5" xfId="13442" xr:uid="{3D83B86D-62B3-404E-A68F-EC22C73907F2}"/>
    <cellStyle name="Comma 30 3 7" xfId="13443" xr:uid="{BFAF6FCC-70EA-400C-9F52-EF71E7E6F4D9}"/>
    <cellStyle name="Comma 30 3 7 2" xfId="13444" xr:uid="{006FA21C-9B94-4B0E-B521-B0946EB2BB71}"/>
    <cellStyle name="Comma 30 3 7 2 2" xfId="13445" xr:uid="{1179C829-3A36-42E1-925C-2E54917F7584}"/>
    <cellStyle name="Comma 30 3 7 3" xfId="13446" xr:uid="{407F8D05-0CAD-4B4E-ACA4-5ECA4B831648}"/>
    <cellStyle name="Comma 30 3 7 4" xfId="13447" xr:uid="{376D1C5E-4183-43A3-A1B7-B6EE21A7EE97}"/>
    <cellStyle name="Comma 30 3 8" xfId="13448" xr:uid="{D751B3F7-D103-4CBE-80D4-2E2FA2C1E377}"/>
    <cellStyle name="Comma 30 3 8 2" xfId="13449" xr:uid="{21D1A716-05A0-49FA-9B8C-C8B3DE551BD2}"/>
    <cellStyle name="Comma 30 3 9" xfId="13450" xr:uid="{EEC11026-7F98-4A95-BAC6-5C5977C1E7A4}"/>
    <cellStyle name="Comma 30 3 9 2" xfId="13451" xr:uid="{5688FCF4-AD89-408E-A536-A67A339813DB}"/>
    <cellStyle name="Comma 30 4" xfId="13452" xr:uid="{245EBABB-00A7-4C0F-91C3-B30A11485AA6}"/>
    <cellStyle name="Comma 30 4 2" xfId="13453" xr:uid="{E66B3909-7B6D-443A-ACDF-D7095AF9A71D}"/>
    <cellStyle name="Comma 30 4 2 2" xfId="13454" xr:uid="{C3933717-718A-4010-A62B-C0A9044FFDAC}"/>
    <cellStyle name="Comma 30 4 2 2 2" xfId="13455" xr:uid="{91FBDDEF-9ED8-4287-A3F6-708FA2C965D1}"/>
    <cellStyle name="Comma 30 4 2 2 2 2" xfId="13456" xr:uid="{B1F87B7F-B44E-4B4B-8F8A-77C738F7A311}"/>
    <cellStyle name="Comma 30 4 2 2 2 2 2" xfId="13457" xr:uid="{F68634F2-F634-4FCE-A007-4AD57DF41C39}"/>
    <cellStyle name="Comma 30 4 2 2 2 3" xfId="13458" xr:uid="{2ED20348-D42D-4A54-9196-E02D93A85A25}"/>
    <cellStyle name="Comma 30 4 2 2 3" xfId="13459" xr:uid="{AED6C46F-BCB5-4927-B476-66D525DB5D6B}"/>
    <cellStyle name="Comma 30 4 2 2 3 2" xfId="13460" xr:uid="{88FA6EF7-5E17-4806-9378-2D7AA84743A4}"/>
    <cellStyle name="Comma 30 4 2 2 4" xfId="13461" xr:uid="{3A229986-CB15-4973-B694-B262C646AE1F}"/>
    <cellStyle name="Comma 30 4 2 2 5" xfId="13462" xr:uid="{A6160FFD-C990-495F-8C92-09D16495B702}"/>
    <cellStyle name="Comma 30 4 2 3" xfId="13463" xr:uid="{2BE0ACD7-169C-4C44-9A78-07F0675D77CD}"/>
    <cellStyle name="Comma 30 4 2 3 2" xfId="13464" xr:uid="{17FF73A7-B841-4253-BD32-9FE572AA0465}"/>
    <cellStyle name="Comma 30 4 2 3 2 2" xfId="13465" xr:uid="{6685C83C-1088-48BE-9048-BFA809F0372C}"/>
    <cellStyle name="Comma 30 4 2 3 3" xfId="13466" xr:uid="{869D0CA8-3591-45C1-A61C-33943753B998}"/>
    <cellStyle name="Comma 30 4 2 4" xfId="13467" xr:uid="{8604DF15-1726-41C5-AA6B-F9FFC0864F86}"/>
    <cellStyle name="Comma 30 4 2 4 2" xfId="13468" xr:uid="{BEB65DBC-896D-414B-BFD5-2CF1464E76B7}"/>
    <cellStyle name="Comma 30 4 2 5" xfId="13469" xr:uid="{831D1E82-2F33-4708-81C4-385118C0A16B}"/>
    <cellStyle name="Comma 30 4 2 6" xfId="13470" xr:uid="{912936BB-2FF5-451D-BFE4-A97CBDF8E842}"/>
    <cellStyle name="Comma 30 4 3" xfId="13471" xr:uid="{39C2930A-2450-420F-9AD0-646FB44FBBE4}"/>
    <cellStyle name="Comma 30 4 3 2" xfId="13472" xr:uid="{B16CEC88-06D5-4ED0-80C3-83BBCA015C11}"/>
    <cellStyle name="Comma 30 4 3 2 2" xfId="13473" xr:uid="{64EFB858-5A44-48A8-8E9F-4B931F3F6D95}"/>
    <cellStyle name="Comma 30 4 3 2 2 2" xfId="13474" xr:uid="{9356DEAE-7169-4174-B621-7712EF258BBA}"/>
    <cellStyle name="Comma 30 4 3 2 3" xfId="13475" xr:uid="{A68E681B-4CA6-4F8B-8F34-2277B3370485}"/>
    <cellStyle name="Comma 30 4 3 3" xfId="13476" xr:uid="{E58AA372-1E29-44FC-9B1B-0C3EEAE07F1A}"/>
    <cellStyle name="Comma 30 4 3 3 2" xfId="13477" xr:uid="{8746E4F1-6345-4F0E-B6D3-2E6068AFBAEE}"/>
    <cellStyle name="Comma 30 4 3 4" xfId="13478" xr:uid="{013A4461-68AB-4F71-9992-D1043A44A026}"/>
    <cellStyle name="Comma 30 4 3 5" xfId="13479" xr:uid="{BF55F56B-09AB-49A5-9605-64BC06A209F7}"/>
    <cellStyle name="Comma 30 4 4" xfId="13480" xr:uid="{70C1E498-F175-4B93-BEEB-D452807B62C5}"/>
    <cellStyle name="Comma 30 4 4 2" xfId="13481" xr:uid="{DFB23C87-CB1A-498A-B7A2-82320D6A49DA}"/>
    <cellStyle name="Comma 30 4 4 2 2" xfId="13482" xr:uid="{B7692952-71D9-41B3-A7D2-508E2375BB70}"/>
    <cellStyle name="Comma 30 4 4 2 2 2" xfId="13483" xr:uid="{D61CC26D-BA85-4C80-83DA-F8723EA8DC47}"/>
    <cellStyle name="Comma 30 4 4 2 3" xfId="13484" xr:uid="{37B8A678-B379-4781-ACDE-D4F587445BEC}"/>
    <cellStyle name="Comma 30 4 4 3" xfId="13485" xr:uid="{A5D2DAA7-AB87-4CB4-84A5-BF94EA22290B}"/>
    <cellStyle name="Comma 30 4 4 3 2" xfId="13486" xr:uid="{A676E831-E02D-4BFC-9BE9-5EAF2411B897}"/>
    <cellStyle name="Comma 30 4 4 4" xfId="13487" xr:uid="{E3993B41-D7B7-4DB4-AF81-D44160321A6E}"/>
    <cellStyle name="Comma 30 4 4 5" xfId="13488" xr:uid="{2C525E20-F41B-49F0-B014-5B1E9868B0A5}"/>
    <cellStyle name="Comma 30 4 5" xfId="13489" xr:uid="{40C21B9B-8E01-4097-9EC8-0434C73A993B}"/>
    <cellStyle name="Comma 30 4 5 2" xfId="13490" xr:uid="{2E575BB0-8961-4646-9146-6840B4F706EF}"/>
    <cellStyle name="Comma 30 4 5 2 2" xfId="13491" xr:uid="{F3D0CD21-CC51-4C48-A854-5F7BA308641C}"/>
    <cellStyle name="Comma 30 4 5 3" xfId="13492" xr:uid="{DC6AF10A-68C1-4FE5-97E8-3C1C8CCAD0A1}"/>
    <cellStyle name="Comma 30 4 5 4" xfId="13493" xr:uid="{B06C1334-0F58-41CB-9AA6-A9912EC4AA57}"/>
    <cellStyle name="Comma 30 4 6" xfId="13494" xr:uid="{041AB0E7-FCC7-44FD-AF3B-46296A83367F}"/>
    <cellStyle name="Comma 30 4 6 2" xfId="13495" xr:uid="{A5F72605-FE13-426B-97F2-45BEB1B133BF}"/>
    <cellStyle name="Comma 30 4 7" xfId="13496" xr:uid="{B8EB9C24-DB60-4DED-AD0D-D71BCC5A803A}"/>
    <cellStyle name="Comma 30 4 7 2" xfId="13497" xr:uid="{145C7B95-4058-4825-B787-77874F2E7BDA}"/>
    <cellStyle name="Comma 30 4 8" xfId="13498" xr:uid="{20149328-375B-456F-A78D-8336325BA469}"/>
    <cellStyle name="Comma 30 5" xfId="13499" xr:uid="{6B285D2B-6517-4864-BE21-8F4C230B58E8}"/>
    <cellStyle name="Comma 30 5 2" xfId="13500" xr:uid="{7DF2A35F-BA91-4E51-AB90-F4DC26B1041F}"/>
    <cellStyle name="Comma 30 5 2 2" xfId="13501" xr:uid="{B1D574A3-858D-4BAB-BC18-0560248613EB}"/>
    <cellStyle name="Comma 30 5 2 2 2" xfId="13502" xr:uid="{B5BD9BBF-38C2-4CDA-A1EF-8853EFDDE2D1}"/>
    <cellStyle name="Comma 30 5 2 2 2 2" xfId="13503" xr:uid="{29C3F6AB-14B8-48CB-9B74-8185C81C3CD6}"/>
    <cellStyle name="Comma 30 5 2 2 2 2 2" xfId="13504" xr:uid="{49028965-CB56-4F41-BC1F-687CD3CA87D0}"/>
    <cellStyle name="Comma 30 5 2 2 2 3" xfId="13505" xr:uid="{AC35ACC0-1655-47F7-B2CD-F4135E10AD9E}"/>
    <cellStyle name="Comma 30 5 2 2 3" xfId="13506" xr:uid="{C034C97F-5923-44C2-93E8-0BD8DC14598F}"/>
    <cellStyle name="Comma 30 5 2 2 3 2" xfId="13507" xr:uid="{2FFA892F-76BD-4A0F-8C2D-646007C6992C}"/>
    <cellStyle name="Comma 30 5 2 2 4" xfId="13508" xr:uid="{E1BDB469-C0E4-4401-BBBB-2A942EB262A9}"/>
    <cellStyle name="Comma 30 5 2 2 5" xfId="13509" xr:uid="{645ECF00-CFFC-461E-BA37-DAFCA040488A}"/>
    <cellStyle name="Comma 30 5 2 3" xfId="13510" xr:uid="{1F845EDA-2276-427A-BE9E-011ADAB79E25}"/>
    <cellStyle name="Comma 30 5 2 3 2" xfId="13511" xr:uid="{271E64D5-633F-4FF6-BD68-B269F0835016}"/>
    <cellStyle name="Comma 30 5 2 3 2 2" xfId="13512" xr:uid="{822C703A-065F-4B41-A391-F8C0A7DB6493}"/>
    <cellStyle name="Comma 30 5 2 3 3" xfId="13513" xr:uid="{0A1297F5-0F3C-4766-A0C7-03A822497153}"/>
    <cellStyle name="Comma 30 5 2 4" xfId="13514" xr:uid="{FA7EE1F0-5957-4D3B-B1C5-55975B287A86}"/>
    <cellStyle name="Comma 30 5 2 4 2" xfId="13515" xr:uid="{FC9B74DF-6D8E-4363-9726-D12B54ED8895}"/>
    <cellStyle name="Comma 30 5 2 5" xfId="13516" xr:uid="{964261DD-28B1-456E-8831-B37842AB7EAC}"/>
    <cellStyle name="Comma 30 5 2 6" xfId="13517" xr:uid="{10033252-CBE0-497E-BA5B-678B7CB3C8B7}"/>
    <cellStyle name="Comma 30 5 3" xfId="13518" xr:uid="{709E9C3A-BBFA-436C-A960-741D5C8596BA}"/>
    <cellStyle name="Comma 30 5 3 2" xfId="13519" xr:uid="{A5760FD8-8DB2-410B-824D-C49FB43600C5}"/>
    <cellStyle name="Comma 30 5 3 2 2" xfId="13520" xr:uid="{2728649E-D0F2-46DE-9A3C-3DE27B46C7B7}"/>
    <cellStyle name="Comma 30 5 3 2 2 2" xfId="13521" xr:uid="{9D9073B3-4A1B-4432-8F73-B4829390EF82}"/>
    <cellStyle name="Comma 30 5 3 2 3" xfId="13522" xr:uid="{D68943F9-C0E3-4BD1-A516-3DF7E9AF2AC2}"/>
    <cellStyle name="Comma 30 5 3 3" xfId="13523" xr:uid="{DC3D4ACB-F400-47D7-B765-CD7AF44C126B}"/>
    <cellStyle name="Comma 30 5 3 3 2" xfId="13524" xr:uid="{838A3855-BD48-4B51-95AF-2C5D2D5BE296}"/>
    <cellStyle name="Comma 30 5 3 4" xfId="13525" xr:uid="{C9A190CF-7830-440E-9701-849E63530809}"/>
    <cellStyle name="Comma 30 5 3 5" xfId="13526" xr:uid="{A5D966CB-6915-40F0-A849-87F9011BA4BC}"/>
    <cellStyle name="Comma 30 5 4" xfId="13527" xr:uid="{D22804C2-18CC-4CE7-AB81-F4660A996F53}"/>
    <cellStyle name="Comma 30 5 4 2" xfId="13528" xr:uid="{F24A73B6-5C3A-4915-804C-4774734DD239}"/>
    <cellStyle name="Comma 30 5 4 2 2" xfId="13529" xr:uid="{761AD81B-9A8F-4984-8614-290DAF19C241}"/>
    <cellStyle name="Comma 30 5 4 3" xfId="13530" xr:uid="{B69EAA5D-DE3F-428D-BF0E-7AC158CBB56D}"/>
    <cellStyle name="Comma 30 5 4 4" xfId="13531" xr:uid="{846F7D5C-3F76-464F-A8BE-06CB50907C15}"/>
    <cellStyle name="Comma 30 5 5" xfId="13532" xr:uid="{24755D01-5E52-42F0-BB23-609EA484A503}"/>
    <cellStyle name="Comma 30 5 5 2" xfId="13533" xr:uid="{70857DCA-88E7-4C6D-8140-CB980217A62A}"/>
    <cellStyle name="Comma 30 5 6" xfId="13534" xr:uid="{4CA62578-26A8-4A1F-8A04-9FF54465D143}"/>
    <cellStyle name="Comma 30 5 6 2" xfId="13535" xr:uid="{C273FC50-7117-4EF2-B4D3-F8209517D718}"/>
    <cellStyle name="Comma 30 5 7" xfId="13536" xr:uid="{6607C82D-771E-4E2E-9943-8A818CA9D169}"/>
    <cellStyle name="Comma 30 6" xfId="13537" xr:uid="{DF36FF8F-86A9-473C-8BE9-68A3C2BBCD87}"/>
    <cellStyle name="Comma 30 6 2" xfId="13538" xr:uid="{07C1F9ED-5312-4737-A65E-3B708D29BD58}"/>
    <cellStyle name="Comma 30 6 2 2" xfId="13539" xr:uid="{9522B5EE-A153-4775-98DF-5B91B735779E}"/>
    <cellStyle name="Comma 30 6 2 2 2" xfId="13540" xr:uid="{7C1F6FA1-4361-44B1-86F4-EEF6604A4FB8}"/>
    <cellStyle name="Comma 30 6 2 2 2 2" xfId="13541" xr:uid="{DDD9D766-FF9F-4E4B-9673-9C4F74319753}"/>
    <cellStyle name="Comma 30 6 2 2 2 2 2" xfId="13542" xr:uid="{55A39578-87B8-43B1-B746-0C29A0EB4AAC}"/>
    <cellStyle name="Comma 30 6 2 2 2 3" xfId="13543" xr:uid="{A54930BC-F408-45DC-A873-DE00D962A16D}"/>
    <cellStyle name="Comma 30 6 2 2 3" xfId="13544" xr:uid="{FF200EB6-B0EA-46B3-A760-F345989E2B50}"/>
    <cellStyle name="Comma 30 6 2 2 3 2" xfId="13545" xr:uid="{7BAD29E3-5537-4C74-83AD-145B84335DDE}"/>
    <cellStyle name="Comma 30 6 2 2 4" xfId="13546" xr:uid="{99F0A466-72AC-440C-92E4-28750084B94D}"/>
    <cellStyle name="Comma 30 6 2 2 5" xfId="13547" xr:uid="{50B7131B-6A3B-4842-8773-B72A5D42186F}"/>
    <cellStyle name="Comma 30 6 2 3" xfId="13548" xr:uid="{D84DEFAA-550A-46EE-B8BF-3BEEA3C54457}"/>
    <cellStyle name="Comma 30 6 2 3 2" xfId="13549" xr:uid="{0D86FF0D-18D2-486B-AF77-74B5285686FC}"/>
    <cellStyle name="Comma 30 6 2 3 2 2" xfId="13550" xr:uid="{09A8A847-E479-43E4-9FE6-2565A71A9A40}"/>
    <cellStyle name="Comma 30 6 2 3 3" xfId="13551" xr:uid="{7EF65183-370A-4A30-A362-6538C4B9D4A0}"/>
    <cellStyle name="Comma 30 6 2 4" xfId="13552" xr:uid="{21C91AF2-4EBD-463A-8B28-BEB10EFD4E35}"/>
    <cellStyle name="Comma 30 6 2 4 2" xfId="13553" xr:uid="{D0F86F07-3853-4A63-AE5C-66EFA9468363}"/>
    <cellStyle name="Comma 30 6 2 5" xfId="13554" xr:uid="{B994D566-0DBC-4D75-BDF4-D6F870B0F773}"/>
    <cellStyle name="Comma 30 6 2 6" xfId="13555" xr:uid="{D24745E2-6BCE-4204-B870-102290C9F9A1}"/>
    <cellStyle name="Comma 30 6 3" xfId="13556" xr:uid="{D3334B86-8A4F-48EE-B4EB-6F91F8A9E819}"/>
    <cellStyle name="Comma 30 6 3 2" xfId="13557" xr:uid="{08383723-4DD0-43FA-870C-D02C7A29FCF2}"/>
    <cellStyle name="Comma 30 6 3 2 2" xfId="13558" xr:uid="{354A1E6A-B87D-4732-A509-EA0CAB9357DA}"/>
    <cellStyle name="Comma 30 6 3 2 2 2" xfId="13559" xr:uid="{C7E2738E-541C-43F3-A6A5-FFC44744594B}"/>
    <cellStyle name="Comma 30 6 3 2 3" xfId="13560" xr:uid="{4D4C6B33-FEBE-4545-A6EC-F589AA35E12B}"/>
    <cellStyle name="Comma 30 6 3 3" xfId="13561" xr:uid="{6F3B7B84-1819-4129-83A7-CAF97FDFDEC2}"/>
    <cellStyle name="Comma 30 6 3 3 2" xfId="13562" xr:uid="{72C089F7-7950-4215-96D5-8E285B2A50A7}"/>
    <cellStyle name="Comma 30 6 3 4" xfId="13563" xr:uid="{A10C2462-F46C-4C04-97FD-86FC1FE27F23}"/>
    <cellStyle name="Comma 30 6 3 5" xfId="13564" xr:uid="{B138F2E8-D107-4A87-9EC4-C6641A25A0E9}"/>
    <cellStyle name="Comma 30 6 4" xfId="13565" xr:uid="{86C80633-89A5-485D-9255-989DB4C22EE2}"/>
    <cellStyle name="Comma 30 6 4 2" xfId="13566" xr:uid="{BFF541C6-DA9C-4A8B-A5A6-44BAC5AD1BCB}"/>
    <cellStyle name="Comma 30 6 4 2 2" xfId="13567" xr:uid="{71AC2836-CFF1-420D-B63D-336F73E4E015}"/>
    <cellStyle name="Comma 30 6 4 3" xfId="13568" xr:uid="{E30BED0E-DF60-477F-A0F7-7C60EDD87EB6}"/>
    <cellStyle name="Comma 30 6 4 4" xfId="13569" xr:uid="{0E226666-758F-4BD7-9630-EE0F4631BE6B}"/>
    <cellStyle name="Comma 30 6 5" xfId="13570" xr:uid="{576F0487-0429-4872-9D69-125255E37501}"/>
    <cellStyle name="Comma 30 6 5 2" xfId="13571" xr:uid="{D9FB1390-64CB-417A-9553-26432B7B77C8}"/>
    <cellStyle name="Comma 30 6 6" xfId="13572" xr:uid="{A9FB7A64-2114-4A8A-9A51-015DB88F1D13}"/>
    <cellStyle name="Comma 30 6 6 2" xfId="13573" xr:uid="{CD4F0F40-445A-479D-B361-4678499BF000}"/>
    <cellStyle name="Comma 30 6 7" xfId="13574" xr:uid="{173200AC-872D-4018-9CBC-4C55593EFFA3}"/>
    <cellStyle name="Comma 30 7" xfId="13575" xr:uid="{33C22722-38BB-42B6-95A2-1236EB158A31}"/>
    <cellStyle name="Comma 30 7 2" xfId="13576" xr:uid="{338FD89A-04FD-4A75-B843-7F97A6136512}"/>
    <cellStyle name="Comma 30 7 2 2" xfId="13577" xr:uid="{BBD09E62-775F-4DD7-A4F7-310BB208239D}"/>
    <cellStyle name="Comma 30 7 2 2 2" xfId="13578" xr:uid="{3640FE51-CE54-466C-96EC-018CA8CB4874}"/>
    <cellStyle name="Comma 30 7 2 2 2 2" xfId="13579" xr:uid="{A7AEB7FA-DE14-485E-931E-134F226A9391}"/>
    <cellStyle name="Comma 30 7 2 2 3" xfId="13580" xr:uid="{E8874AFC-5506-4068-BC04-D674241B51AE}"/>
    <cellStyle name="Comma 30 7 2 3" xfId="13581" xr:uid="{44797473-8461-4A26-80F5-9C69BA8902B3}"/>
    <cellStyle name="Comma 30 7 2 3 2" xfId="13582" xr:uid="{0FA4480A-7A0E-420F-8007-4F8F1518DD46}"/>
    <cellStyle name="Comma 30 7 2 4" xfId="13583" xr:uid="{8D7813CD-DAD1-4B31-A86E-9487AFF097AC}"/>
    <cellStyle name="Comma 30 7 2 5" xfId="13584" xr:uid="{9121E5A4-6015-4C3E-93EC-7D0F2F002023}"/>
    <cellStyle name="Comma 30 7 3" xfId="13585" xr:uid="{9245DBDD-F132-4D58-BF68-DFAEA5EB5F78}"/>
    <cellStyle name="Comma 30 7 3 2" xfId="13586" xr:uid="{7DB8D30F-007C-4DAB-A560-CA38D1C2C267}"/>
    <cellStyle name="Comma 30 7 3 2 2" xfId="13587" xr:uid="{4A6A4215-7738-4F7A-88CB-C209D8D40635}"/>
    <cellStyle name="Comma 30 7 3 3" xfId="13588" xr:uid="{2192554E-7618-4D66-9B9C-A9EC2293128A}"/>
    <cellStyle name="Comma 30 7 4" xfId="13589" xr:uid="{DCA11818-C4FA-4776-A5A7-8C1EFFF253AB}"/>
    <cellStyle name="Comma 30 7 4 2" xfId="13590" xr:uid="{0A08CDC1-E4DA-4516-81A7-EC96F291FCEC}"/>
    <cellStyle name="Comma 30 7 5" xfId="13591" xr:uid="{BECCB491-382B-407D-B299-662FF9A8FEA2}"/>
    <cellStyle name="Comma 30 7 6" xfId="13592" xr:uid="{79A3B468-6886-497D-B535-454750A1EF07}"/>
    <cellStyle name="Comma 30 8" xfId="13593" xr:uid="{10711390-9A53-4D95-8B8D-F7C89F26F872}"/>
    <cellStyle name="Comma 30 8 2" xfId="13594" xr:uid="{48139D72-2FE9-4C5B-B57A-B80F5D41D56C}"/>
    <cellStyle name="Comma 30 8 2 2" xfId="13595" xr:uid="{F6623CAA-A8AB-4961-AB6D-7F14A456B149}"/>
    <cellStyle name="Comma 30 8 2 2 2" xfId="13596" xr:uid="{FABD3A7E-2D9C-44A2-BBDA-5600265C7618}"/>
    <cellStyle name="Comma 30 8 2 3" xfId="13597" xr:uid="{01A41E85-1847-4577-A7FA-7C65834875EC}"/>
    <cellStyle name="Comma 30 8 3" xfId="13598" xr:uid="{7BA9496A-603B-4CCF-84EA-3BE9E3E5CE57}"/>
    <cellStyle name="Comma 30 8 3 2" xfId="13599" xr:uid="{77C12D15-2CEE-4A76-80BB-E997FAA0C50D}"/>
    <cellStyle name="Comma 30 8 4" xfId="13600" xr:uid="{CD7F5EC8-6C65-4B28-8A6B-4A24036CF48F}"/>
    <cellStyle name="Comma 30 8 5" xfId="13601" xr:uid="{12FD312B-62CE-4D09-9305-CB2BAE3E52CD}"/>
    <cellStyle name="Comma 30 9" xfId="13602" xr:uid="{7BD2A084-5CA4-4D65-BF3E-A2157FBAEBA6}"/>
    <cellStyle name="Comma 30 9 2" xfId="13603" xr:uid="{943E3A48-86C7-4D94-9D12-D2CF93845FFD}"/>
    <cellStyle name="Comma 30 9 2 2" xfId="13604" xr:uid="{E18CB1F8-7FE0-43ED-818F-A6CDBB443FAC}"/>
    <cellStyle name="Comma 30 9 2 2 2" xfId="13605" xr:uid="{2D5E8C9F-F4E4-4B2E-BC17-B2B925CA7A49}"/>
    <cellStyle name="Comma 30 9 2 3" xfId="13606" xr:uid="{03EA8DA4-C2C4-408F-A5A0-0F942BBAB94B}"/>
    <cellStyle name="Comma 30 9 3" xfId="13607" xr:uid="{24B7D8BE-5625-4D71-B921-FA0107A8326A}"/>
    <cellStyle name="Comma 30 9 3 2" xfId="13608" xr:uid="{B9C71AAC-9E4E-4397-BE17-F6A343B33C96}"/>
    <cellStyle name="Comma 30 9 4" xfId="13609" xr:uid="{4B3830B2-0BBA-426E-B44F-6564E3B24027}"/>
    <cellStyle name="Comma 30 9 5" xfId="13610" xr:uid="{95B59558-4EA8-422A-A0E8-DD88C34CBC3E}"/>
    <cellStyle name="Comma 31" xfId="13611" xr:uid="{03BE6A52-C592-48FC-89B1-C3C76E90AD6F}"/>
    <cellStyle name="Comma 31 2" xfId="13612" xr:uid="{D0B695A2-3929-43DE-9FDF-28DA72A77C7B}"/>
    <cellStyle name="Comma 32" xfId="13613" xr:uid="{FBE83AA2-D366-4D26-8783-7CC59CB75556}"/>
    <cellStyle name="Comma 32 2" xfId="13614" xr:uid="{05A717E1-3C03-44D7-A5EE-132A7EDAF3BF}"/>
    <cellStyle name="Comma 33" xfId="13615" xr:uid="{71DEE938-72D3-4FC4-99E0-8C1F0D757881}"/>
    <cellStyle name="Comma 33 2" xfId="13616" xr:uid="{8C18EB47-8E0C-4A95-91C8-B30CB309C872}"/>
    <cellStyle name="Comma 34" xfId="13617" xr:uid="{7389B46A-C607-4EE5-B443-EDFB03F96CA4}"/>
    <cellStyle name="Comma 34 2" xfId="13618" xr:uid="{92857955-5C26-435F-90DF-41DE325A1C34}"/>
    <cellStyle name="Comma 35" xfId="13619" xr:uid="{46828A1C-BB95-4180-91CD-20B7D2B41100}"/>
    <cellStyle name="Comma 35 10" xfId="13620" xr:uid="{D4FA2399-96C6-4521-986C-A3C860018232}"/>
    <cellStyle name="Comma 35 10 2" xfId="13621" xr:uid="{AAB2EDA5-9E82-4F89-81F2-8A084AEF8E5F}"/>
    <cellStyle name="Comma 35 11" xfId="13622" xr:uid="{7132A066-05DB-4AB1-B160-2C01E3A497E2}"/>
    <cellStyle name="Comma 35 2" xfId="13623" xr:uid="{15C84D1B-162C-452D-9CBA-4A9834462C10}"/>
    <cellStyle name="Comma 35 2 10" xfId="13624" xr:uid="{3E3CB4D2-8EAE-42A7-B8CB-31DAB03DB0C9}"/>
    <cellStyle name="Comma 35 2 2" xfId="13625" xr:uid="{CACA4EA7-AE2A-4046-9E3C-C262EB253B5A}"/>
    <cellStyle name="Comma 35 2 2 2" xfId="13626" xr:uid="{E90E55F7-DF4D-48ED-9E39-49B49A9AB5A7}"/>
    <cellStyle name="Comma 35 2 2 2 2" xfId="13627" xr:uid="{9484AD9E-56CE-4B62-AB50-2F0F85F2DB48}"/>
    <cellStyle name="Comma 35 2 2 2 2 2" xfId="13628" xr:uid="{D75D4538-6D6C-447A-A4E1-7DB8F40ED408}"/>
    <cellStyle name="Comma 35 2 2 2 2 2 2" xfId="13629" xr:uid="{E63086A1-4A55-4822-BEC3-404D1FD90C2C}"/>
    <cellStyle name="Comma 35 2 2 2 2 2 2 2" xfId="13630" xr:uid="{D36B10C5-41D0-49F0-BB04-43A99CAD46BB}"/>
    <cellStyle name="Comma 35 2 2 2 2 2 3" xfId="13631" xr:uid="{DB7183CC-E829-4AC0-A8AF-A9D85050309D}"/>
    <cellStyle name="Comma 35 2 2 2 2 3" xfId="13632" xr:uid="{9FA8DE9D-6AC9-418C-9F9C-3CBB697B0ABD}"/>
    <cellStyle name="Comma 35 2 2 2 2 3 2" xfId="13633" xr:uid="{444FF001-74C4-4EFD-AEF2-4EC0F07E74A7}"/>
    <cellStyle name="Comma 35 2 2 2 2 4" xfId="13634" xr:uid="{D4E127A9-07ED-491A-B3C8-AC0D14843A6F}"/>
    <cellStyle name="Comma 35 2 2 2 2 5" xfId="13635" xr:uid="{8EBCB8BE-3807-438C-BD1C-0618FEB72614}"/>
    <cellStyle name="Comma 35 2 2 2 3" xfId="13636" xr:uid="{F84AA867-E61D-40E8-B55B-66F4E5A74F88}"/>
    <cellStyle name="Comma 35 2 2 2 3 2" xfId="13637" xr:uid="{5142C96D-DB3F-4366-BE7E-D9FF608D713C}"/>
    <cellStyle name="Comma 35 2 2 2 3 2 2" xfId="13638" xr:uid="{90709170-7C5B-4EEA-82CD-EF8BE45E9E00}"/>
    <cellStyle name="Comma 35 2 2 2 3 3" xfId="13639" xr:uid="{1E4B8AE9-6C85-41D7-83FC-806875314D2D}"/>
    <cellStyle name="Comma 35 2 2 2 4" xfId="13640" xr:uid="{1159FA81-2749-4B33-B4C8-EC83F59B9ACF}"/>
    <cellStyle name="Comma 35 2 2 2 4 2" xfId="13641" xr:uid="{C8E08D9F-7D31-4F02-BBC6-DEE20BB02A7A}"/>
    <cellStyle name="Comma 35 2 2 2 5" xfId="13642" xr:uid="{22A97A6E-72A5-4698-B2E6-DA550618018F}"/>
    <cellStyle name="Comma 35 2 2 2 6" xfId="13643" xr:uid="{69895586-59CE-41D1-A4DF-ADC70CA75E46}"/>
    <cellStyle name="Comma 35 2 2 3" xfId="13644" xr:uid="{554D7E82-A18B-4EED-9DB1-9E593AC8A52D}"/>
    <cellStyle name="Comma 35 2 2 3 2" xfId="13645" xr:uid="{C0F51C0D-E7EC-4FBF-A552-02C3C1B4D2FF}"/>
    <cellStyle name="Comma 35 2 2 3 2 2" xfId="13646" xr:uid="{6D92F19F-B4DA-464A-8404-34CD916302D3}"/>
    <cellStyle name="Comma 35 2 2 3 2 2 2" xfId="13647" xr:uid="{742942E9-144B-462B-8BD7-8736F85C4BCA}"/>
    <cellStyle name="Comma 35 2 2 3 2 3" xfId="13648" xr:uid="{1E012163-DCC1-4424-82FE-E443D3CD3145}"/>
    <cellStyle name="Comma 35 2 2 3 3" xfId="13649" xr:uid="{2D348A43-B9DC-494F-A438-6D1B64092B22}"/>
    <cellStyle name="Comma 35 2 2 3 3 2" xfId="13650" xr:uid="{1BB7014C-B918-41AD-BC7A-F4A99C8AF65C}"/>
    <cellStyle name="Comma 35 2 2 3 4" xfId="13651" xr:uid="{76F540C0-DD1B-4CB9-9ACA-359F12FFF59A}"/>
    <cellStyle name="Comma 35 2 2 3 5" xfId="13652" xr:uid="{D9DFE81D-BEF6-47DE-929D-C30D3A75551C}"/>
    <cellStyle name="Comma 35 2 2 4" xfId="13653" xr:uid="{6C0E409D-A229-419A-9A7E-CCC5D487B86C}"/>
    <cellStyle name="Comma 35 2 2 4 2" xfId="13654" xr:uid="{0B221866-C669-4A50-B31C-60B24FA7DBAD}"/>
    <cellStyle name="Comma 35 2 2 4 2 2" xfId="13655" xr:uid="{9D3564B7-E454-4F16-B4A2-CD5B54FCA6DA}"/>
    <cellStyle name="Comma 35 2 2 4 3" xfId="13656" xr:uid="{9C61967A-3231-4BEB-9BDD-E0014D4420B3}"/>
    <cellStyle name="Comma 35 2 2 4 4" xfId="13657" xr:uid="{D3198D0F-436E-44C8-8D24-AE721BCA47E5}"/>
    <cellStyle name="Comma 35 2 2 5" xfId="13658" xr:uid="{5149C4FB-19B7-485F-B817-2917C8FBD3E0}"/>
    <cellStyle name="Comma 35 2 2 5 2" xfId="13659" xr:uid="{D4F2502B-4ED6-4BFF-BD3E-395495668072}"/>
    <cellStyle name="Comma 35 2 2 6" xfId="13660" xr:uid="{774988D8-9D70-4D84-B3B8-2ABECF7D1CFF}"/>
    <cellStyle name="Comma 35 2 2 6 2" xfId="13661" xr:uid="{F2B536AC-32F0-4861-B0E6-9AA7202F6E84}"/>
    <cellStyle name="Comma 35 2 2 7" xfId="13662" xr:uid="{A8EB1A2B-FCDA-4D0E-91DC-A4E08FB6A9FE}"/>
    <cellStyle name="Comma 35 2 3" xfId="13663" xr:uid="{ED707D65-A572-472D-A62D-158B770A5424}"/>
    <cellStyle name="Comma 35 2 3 2" xfId="13664" xr:uid="{909716FF-1F2A-40EB-8619-4F6125E838FC}"/>
    <cellStyle name="Comma 35 2 3 2 2" xfId="13665" xr:uid="{EDB870B0-E76B-4BF0-A7A2-931430520F51}"/>
    <cellStyle name="Comma 35 2 3 2 2 2" xfId="13666" xr:uid="{9440A7C2-0538-4702-BD45-880F32B6030C}"/>
    <cellStyle name="Comma 35 2 3 2 2 2 2" xfId="13667" xr:uid="{173140C3-E6E7-4F90-8A93-47183546F692}"/>
    <cellStyle name="Comma 35 2 3 2 2 2 2 2" xfId="13668" xr:uid="{8E693B8D-99AA-42EE-88ED-BD4B11E4C57C}"/>
    <cellStyle name="Comma 35 2 3 2 2 2 3" xfId="13669" xr:uid="{B3B5DA34-624D-4E83-9AD2-64208199EB38}"/>
    <cellStyle name="Comma 35 2 3 2 2 3" xfId="13670" xr:uid="{9DD89E1B-071F-4587-9A1E-3A41F4CF1B5C}"/>
    <cellStyle name="Comma 35 2 3 2 2 3 2" xfId="13671" xr:uid="{9D1979F9-DEED-4A2A-83A6-F13F1C642960}"/>
    <cellStyle name="Comma 35 2 3 2 2 4" xfId="13672" xr:uid="{6B522B4A-1DD1-43F0-BD2A-107835CED1EA}"/>
    <cellStyle name="Comma 35 2 3 2 2 5" xfId="13673" xr:uid="{B69FF369-B8AD-4228-9B8E-7BC9EC5A565E}"/>
    <cellStyle name="Comma 35 2 3 2 3" xfId="13674" xr:uid="{C7396E54-A94C-4573-B707-FDAD8D39CB98}"/>
    <cellStyle name="Comma 35 2 3 2 3 2" xfId="13675" xr:uid="{B3F0B991-8220-4F2D-90A5-F0F09AA2BE87}"/>
    <cellStyle name="Comma 35 2 3 2 3 2 2" xfId="13676" xr:uid="{8BC2E151-9BD3-4BAF-957E-38006FC6BAAA}"/>
    <cellStyle name="Comma 35 2 3 2 3 3" xfId="13677" xr:uid="{C1470223-81F7-4E29-8B1A-8D22FE054145}"/>
    <cellStyle name="Comma 35 2 3 2 4" xfId="13678" xr:uid="{45429A09-2796-4403-8D27-F2E7EA4D8C66}"/>
    <cellStyle name="Comma 35 2 3 2 4 2" xfId="13679" xr:uid="{00A4B2BB-539A-48DC-8AB0-20C031085AEF}"/>
    <cellStyle name="Comma 35 2 3 2 5" xfId="13680" xr:uid="{7BF0CEF0-AF08-49A9-AD9A-9939E9DF3759}"/>
    <cellStyle name="Comma 35 2 3 2 6" xfId="13681" xr:uid="{911EBD36-3CE2-4CEE-98EF-EAB49A40180D}"/>
    <cellStyle name="Comma 35 2 3 3" xfId="13682" xr:uid="{8FFD4268-2EE2-49A9-8AF2-FC4A8747BB6D}"/>
    <cellStyle name="Comma 35 2 3 3 2" xfId="13683" xr:uid="{77759065-F9FD-4EF6-BCFE-00CA703AB240}"/>
    <cellStyle name="Comma 35 2 3 3 2 2" xfId="13684" xr:uid="{384CDDC0-C8B2-4F91-971B-CE13775DC006}"/>
    <cellStyle name="Comma 35 2 3 3 2 2 2" xfId="13685" xr:uid="{616E0921-B30A-44B0-9632-216934A15D78}"/>
    <cellStyle name="Comma 35 2 3 3 2 3" xfId="13686" xr:uid="{94C17290-D04A-42D4-93CE-2331F1A2274C}"/>
    <cellStyle name="Comma 35 2 3 3 3" xfId="13687" xr:uid="{145570DB-AC2B-4D61-B059-AB126651D892}"/>
    <cellStyle name="Comma 35 2 3 3 3 2" xfId="13688" xr:uid="{0D6051E3-CFCC-484F-8EF7-A05C1A5C00E3}"/>
    <cellStyle name="Comma 35 2 3 3 4" xfId="13689" xr:uid="{3A21CA6E-4589-4223-930E-FAE19AC06D79}"/>
    <cellStyle name="Comma 35 2 3 3 5" xfId="13690" xr:uid="{A90F0959-5635-4D89-8E3A-8D39BA72460E}"/>
    <cellStyle name="Comma 35 2 3 4" xfId="13691" xr:uid="{57297CB0-5907-4563-B212-7AE463FEA9A4}"/>
    <cellStyle name="Comma 35 2 3 4 2" xfId="13692" xr:uid="{A4E79BDE-B36C-4514-806A-7CB8041E17CB}"/>
    <cellStyle name="Comma 35 2 3 4 2 2" xfId="13693" xr:uid="{44BB0B4A-719A-4737-AF17-0ECD0E0FC160}"/>
    <cellStyle name="Comma 35 2 3 4 3" xfId="13694" xr:uid="{ECF3F4A7-A809-4F1E-A164-92D15F83D830}"/>
    <cellStyle name="Comma 35 2 3 4 4" xfId="13695" xr:uid="{D5F4EC94-3BB8-4E13-85B0-2063C60773C0}"/>
    <cellStyle name="Comma 35 2 3 5" xfId="13696" xr:uid="{EA3DF0E7-64BE-4C34-88B8-16666140CADA}"/>
    <cellStyle name="Comma 35 2 3 5 2" xfId="13697" xr:uid="{5D70EB75-C30D-4211-A80B-DDB78F1F3F2F}"/>
    <cellStyle name="Comma 35 2 3 6" xfId="13698" xr:uid="{E174D516-77BD-4FA1-B16B-1D79038FCFD0}"/>
    <cellStyle name="Comma 35 2 3 6 2" xfId="13699" xr:uid="{4BD23D9C-F1C7-45EF-99CF-D10BD94B0AAA}"/>
    <cellStyle name="Comma 35 2 3 7" xfId="13700" xr:uid="{4D903C70-E6A5-4622-BB08-26CD726F1EC4}"/>
    <cellStyle name="Comma 35 2 4" xfId="13701" xr:uid="{FF36EA97-D9D2-4B68-B1F1-13DFD049422F}"/>
    <cellStyle name="Comma 35 2 4 2" xfId="13702" xr:uid="{BF403B52-1ADF-4268-8C6E-9E424A871B7C}"/>
    <cellStyle name="Comma 35 2 4 2 2" xfId="13703" xr:uid="{237D34A2-ABED-4C48-BDD5-0C5B41684D4E}"/>
    <cellStyle name="Comma 35 2 4 2 2 2" xfId="13704" xr:uid="{CB2DBF34-21EE-4275-A03C-D7FB30B65FE3}"/>
    <cellStyle name="Comma 35 2 4 2 2 2 2" xfId="13705" xr:uid="{687A3931-F891-48AF-B21A-699A529A9DF8}"/>
    <cellStyle name="Comma 35 2 4 2 2 3" xfId="13706" xr:uid="{5414157F-6248-47AF-A5F8-07AE1B36E228}"/>
    <cellStyle name="Comma 35 2 4 2 3" xfId="13707" xr:uid="{6DDE2440-8F3F-49D6-9517-098BAD04F5EC}"/>
    <cellStyle name="Comma 35 2 4 2 3 2" xfId="13708" xr:uid="{BB7CE1BC-C69E-4F3C-9DCC-BA0D4C042D2E}"/>
    <cellStyle name="Comma 35 2 4 2 4" xfId="13709" xr:uid="{ADE86F4D-7C97-4B49-AA9E-233C75451166}"/>
    <cellStyle name="Comma 35 2 4 2 5" xfId="13710" xr:uid="{1F155E35-5DB5-417B-85F3-A2D6A1937B5A}"/>
    <cellStyle name="Comma 35 2 4 3" xfId="13711" xr:uid="{60567B6E-D34D-45B4-A471-566CE6B93D29}"/>
    <cellStyle name="Comma 35 2 4 3 2" xfId="13712" xr:uid="{03E0A86A-0600-46E1-BED3-53E89BE00398}"/>
    <cellStyle name="Comma 35 2 4 3 2 2" xfId="13713" xr:uid="{D3423989-8AE2-44FD-A919-067C34D35DF9}"/>
    <cellStyle name="Comma 35 2 4 3 3" xfId="13714" xr:uid="{8EC7F29B-C1A0-4009-86EC-76FF52E7FD80}"/>
    <cellStyle name="Comma 35 2 4 4" xfId="13715" xr:uid="{762A8FE4-E763-407F-BF67-0F467EDCBF83}"/>
    <cellStyle name="Comma 35 2 4 4 2" xfId="13716" xr:uid="{66B62D74-4242-446C-B3B7-E6AD71639956}"/>
    <cellStyle name="Comma 35 2 4 5" xfId="13717" xr:uid="{29F2CEE3-2F8D-4845-84A5-5ACCBC2099B1}"/>
    <cellStyle name="Comma 35 2 4 6" xfId="13718" xr:uid="{1091BF06-31B0-4854-AC93-327D0FDE1EEB}"/>
    <cellStyle name="Comma 35 2 5" xfId="13719" xr:uid="{46E5021B-49BA-41FD-8D7D-F94FAF7532A6}"/>
    <cellStyle name="Comma 35 2 5 2" xfId="13720" xr:uid="{1B2F5698-4619-4348-96B0-9803219FD4E8}"/>
    <cellStyle name="Comma 35 2 5 2 2" xfId="13721" xr:uid="{C923B6A2-D8CC-461E-B67C-AD31D8CDB5B0}"/>
    <cellStyle name="Comma 35 2 5 2 2 2" xfId="13722" xr:uid="{DB729425-9A5B-4A2B-AFD6-B200FC31371E}"/>
    <cellStyle name="Comma 35 2 5 2 3" xfId="13723" xr:uid="{826CC1C2-0C41-4A70-98CE-FA171558D617}"/>
    <cellStyle name="Comma 35 2 5 3" xfId="13724" xr:uid="{974BBEDA-C7BF-42D6-9CCD-7E66BC5C2604}"/>
    <cellStyle name="Comma 35 2 5 3 2" xfId="13725" xr:uid="{4DBC17E1-00B5-46BC-B859-4AE7B433F283}"/>
    <cellStyle name="Comma 35 2 5 4" xfId="13726" xr:uid="{933722A9-209D-44D5-A35F-BBA7E910FED7}"/>
    <cellStyle name="Comma 35 2 5 5" xfId="13727" xr:uid="{7CB919C6-309B-415D-89C3-F1EE7E662281}"/>
    <cellStyle name="Comma 35 2 6" xfId="13728" xr:uid="{57D0298F-584D-475D-A265-7DAF05A9F114}"/>
    <cellStyle name="Comma 35 2 6 2" xfId="13729" xr:uid="{F22E0598-6554-4BDA-8B1D-DC1CF9C52393}"/>
    <cellStyle name="Comma 35 2 6 2 2" xfId="13730" xr:uid="{B36FCA65-2612-4184-A42A-753023D48754}"/>
    <cellStyle name="Comma 35 2 6 2 2 2" xfId="13731" xr:uid="{B7015EB9-CBB1-4ED6-877D-90B6BE011DE2}"/>
    <cellStyle name="Comma 35 2 6 2 3" xfId="13732" xr:uid="{49B4302B-57E4-4EB1-84A0-A38D2E52A76A}"/>
    <cellStyle name="Comma 35 2 6 3" xfId="13733" xr:uid="{BF011492-0F6D-49C6-9131-D6F0C74BB812}"/>
    <cellStyle name="Comma 35 2 6 3 2" xfId="13734" xr:uid="{390A7ACA-3C03-46EB-BD17-BD55C0B9DE8D}"/>
    <cellStyle name="Comma 35 2 6 4" xfId="13735" xr:uid="{4174DAEF-8B37-47D6-A040-026CE20F8A19}"/>
    <cellStyle name="Comma 35 2 6 5" xfId="13736" xr:uid="{AF4D7B9B-C82D-4EC0-8E1A-271B3853885C}"/>
    <cellStyle name="Comma 35 2 7" xfId="13737" xr:uid="{C1C1B016-3F5C-43D0-9EB6-338572764072}"/>
    <cellStyle name="Comma 35 2 7 2" xfId="13738" xr:uid="{A3F5FBAE-E77A-40F9-9589-E1C445500449}"/>
    <cellStyle name="Comma 35 2 7 2 2" xfId="13739" xr:uid="{9E3E724F-301E-48E5-B44D-FF5BFB3702A6}"/>
    <cellStyle name="Comma 35 2 7 3" xfId="13740" xr:uid="{E98BEBBB-A57E-4AF6-BD15-2C37E1A0ABCF}"/>
    <cellStyle name="Comma 35 2 7 4" xfId="13741" xr:uid="{8A6A9C25-9ACF-4F88-B581-4C46F7E6917C}"/>
    <cellStyle name="Comma 35 2 8" xfId="13742" xr:uid="{3783E436-3060-40B7-BEAF-AE406EAC35AC}"/>
    <cellStyle name="Comma 35 2 8 2" xfId="13743" xr:uid="{93720E0F-3DA6-403B-94A5-E3687CE3592A}"/>
    <cellStyle name="Comma 35 2 9" xfId="13744" xr:uid="{9E403BEB-0F1A-4D75-B40A-1A86CD99C7AE}"/>
    <cellStyle name="Comma 35 2 9 2" xfId="13745" xr:uid="{E9EBAE82-500E-433D-B6AF-AE3495508D5A}"/>
    <cellStyle name="Comma 35 3" xfId="13746" xr:uid="{52B3381D-6871-4A43-92B7-6C2179B087A9}"/>
    <cellStyle name="Comma 35 3 2" xfId="13747" xr:uid="{35B23567-6689-44A7-9B88-3DFA9E248E26}"/>
    <cellStyle name="Comma 35 3 2 2" xfId="13748" xr:uid="{CA459456-CF76-4D06-B7B4-15E19117E858}"/>
    <cellStyle name="Comma 35 3 2 2 2" xfId="13749" xr:uid="{4F02FCD1-5B83-4945-9C6C-757770502B30}"/>
    <cellStyle name="Comma 35 3 2 2 2 2" xfId="13750" xr:uid="{FD7F9CDC-9FDF-48A7-9E68-CDEB8DE7E58E}"/>
    <cellStyle name="Comma 35 3 2 2 2 2 2" xfId="13751" xr:uid="{F3592D81-B194-4014-AA24-652B0D2A89AA}"/>
    <cellStyle name="Comma 35 3 2 2 2 3" xfId="13752" xr:uid="{430429CF-9FCF-4FE6-A676-CCAA8C9CC86B}"/>
    <cellStyle name="Comma 35 3 2 2 3" xfId="13753" xr:uid="{3445F777-40A2-45D4-8B71-43518FAE21BA}"/>
    <cellStyle name="Comma 35 3 2 2 3 2" xfId="13754" xr:uid="{3AB4F308-1BA8-4999-A1DD-8186E12521E4}"/>
    <cellStyle name="Comma 35 3 2 2 4" xfId="13755" xr:uid="{6990ADA5-B890-4213-964D-F0CB2C2A54F2}"/>
    <cellStyle name="Comma 35 3 2 2 5" xfId="13756" xr:uid="{46A4E381-B5DB-4620-BA23-1EF7A0536C31}"/>
    <cellStyle name="Comma 35 3 2 3" xfId="13757" xr:uid="{33BC9062-E322-42B2-9685-2A1BA90EFE08}"/>
    <cellStyle name="Comma 35 3 2 3 2" xfId="13758" xr:uid="{9961E90B-8D3B-4495-8346-0F54D63A2CB5}"/>
    <cellStyle name="Comma 35 3 2 3 2 2" xfId="13759" xr:uid="{16D701AC-68F8-4EEB-B647-75D555D6E8E0}"/>
    <cellStyle name="Comma 35 3 2 3 3" xfId="13760" xr:uid="{77F9F8AA-5AB0-43F2-826D-3877215D9282}"/>
    <cellStyle name="Comma 35 3 2 4" xfId="13761" xr:uid="{49CD607B-0CD5-424F-AC5C-35955E95D9CE}"/>
    <cellStyle name="Comma 35 3 2 4 2" xfId="13762" xr:uid="{A66937EC-BAF7-4AF7-91B8-1488BBFD04AE}"/>
    <cellStyle name="Comma 35 3 2 5" xfId="13763" xr:uid="{DC1E671A-4337-4618-AF5A-DF0CB6191BDF}"/>
    <cellStyle name="Comma 35 3 2 6" xfId="13764" xr:uid="{1AAE074E-DB4D-45FA-8B6A-F3A0D8BB35BF}"/>
    <cellStyle name="Comma 35 3 3" xfId="13765" xr:uid="{1E27901F-CFA6-4DB1-A0D0-3966CA7A29AA}"/>
    <cellStyle name="Comma 35 3 3 2" xfId="13766" xr:uid="{EDA88E17-6171-4995-A895-EBA317C57D9B}"/>
    <cellStyle name="Comma 35 3 3 2 2" xfId="13767" xr:uid="{BDF10BAB-248D-4F3D-8450-CE5D7E1ED7EA}"/>
    <cellStyle name="Comma 35 3 3 2 2 2" xfId="13768" xr:uid="{E59839E0-5C41-4A9B-8726-7F97F868BE66}"/>
    <cellStyle name="Comma 35 3 3 2 3" xfId="13769" xr:uid="{FDE8C9AE-3ED6-414E-AA34-261307E61E5C}"/>
    <cellStyle name="Comma 35 3 3 3" xfId="13770" xr:uid="{2BA26580-4AFC-4288-B0E8-C71EE92D868C}"/>
    <cellStyle name="Comma 35 3 3 3 2" xfId="13771" xr:uid="{ACAEF6EC-D597-48FB-A63B-F51875F701F8}"/>
    <cellStyle name="Comma 35 3 3 4" xfId="13772" xr:uid="{A02789D0-D2F1-4A14-BE9A-47CCF98690BA}"/>
    <cellStyle name="Comma 35 3 3 5" xfId="13773" xr:uid="{C2C4D73E-E4CA-4187-9588-42878CD351E1}"/>
    <cellStyle name="Comma 35 3 4" xfId="13774" xr:uid="{3927E5CC-E086-4C66-8203-4E9060AB6E3A}"/>
    <cellStyle name="Comma 35 3 4 2" xfId="13775" xr:uid="{E00857BF-11D4-402B-AF89-E58DFE48D5DA}"/>
    <cellStyle name="Comma 35 3 4 2 2" xfId="13776" xr:uid="{D1F3F969-595B-441F-B252-9F35B5556647}"/>
    <cellStyle name="Comma 35 3 4 3" xfId="13777" xr:uid="{2267FB54-4C50-45F3-A2F5-E7793F26B76E}"/>
    <cellStyle name="Comma 35 3 4 4" xfId="13778" xr:uid="{FAE5EBD7-2FF0-4F70-A224-46865E733B65}"/>
    <cellStyle name="Comma 35 3 5" xfId="13779" xr:uid="{5B5B5012-B0B9-4CA8-98F4-D84C8164D823}"/>
    <cellStyle name="Comma 35 3 5 2" xfId="13780" xr:uid="{E057BBEF-1749-43EA-93FB-303000A15967}"/>
    <cellStyle name="Comma 35 3 6" xfId="13781" xr:uid="{737C362A-B4CB-43C8-B9AF-BA8522416E49}"/>
    <cellStyle name="Comma 35 3 6 2" xfId="13782" xr:uid="{AC132FE7-BB54-46BD-941C-E74A31CA5C0D}"/>
    <cellStyle name="Comma 35 3 7" xfId="13783" xr:uid="{5ADB94C2-12A0-4182-9A27-5DB6E69C4293}"/>
    <cellStyle name="Comma 35 4" xfId="13784" xr:uid="{5D97021F-1164-4179-853E-0D9F08671594}"/>
    <cellStyle name="Comma 35 4 2" xfId="13785" xr:uid="{7A67C20D-960A-4037-A4B4-14F47DFDA595}"/>
    <cellStyle name="Comma 35 4 2 2" xfId="13786" xr:uid="{B3456BDF-4176-473B-8CD4-EC85841EE4B3}"/>
    <cellStyle name="Comma 35 4 2 2 2" xfId="13787" xr:uid="{4617392A-7349-47F5-91BA-543261088270}"/>
    <cellStyle name="Comma 35 4 2 2 2 2" xfId="13788" xr:uid="{9778E163-264F-4D0A-A1E3-51482674BC6F}"/>
    <cellStyle name="Comma 35 4 2 2 2 2 2" xfId="13789" xr:uid="{CB1375AF-B0BE-41A0-A982-72EDEAFEB962}"/>
    <cellStyle name="Comma 35 4 2 2 2 3" xfId="13790" xr:uid="{1150E812-502E-4781-8015-59FE21EC31A5}"/>
    <cellStyle name="Comma 35 4 2 2 3" xfId="13791" xr:uid="{9E44D57E-0F8D-430E-A719-8500C339385C}"/>
    <cellStyle name="Comma 35 4 2 2 3 2" xfId="13792" xr:uid="{5C6A840C-1739-4018-BCD1-94BCD4ECCC69}"/>
    <cellStyle name="Comma 35 4 2 2 4" xfId="13793" xr:uid="{5337A7D5-6955-4378-9356-F31097D2997C}"/>
    <cellStyle name="Comma 35 4 2 2 5" xfId="13794" xr:uid="{EA92CBCD-431E-4F01-9456-16AB2F3164CB}"/>
    <cellStyle name="Comma 35 4 2 3" xfId="13795" xr:uid="{7559217B-558E-45E0-8F6F-65B4D57F39C1}"/>
    <cellStyle name="Comma 35 4 2 3 2" xfId="13796" xr:uid="{3D004542-0E76-4E50-B6AF-F9CDB4049E52}"/>
    <cellStyle name="Comma 35 4 2 3 2 2" xfId="13797" xr:uid="{4E290458-6C40-4F4E-A286-260282D9E68F}"/>
    <cellStyle name="Comma 35 4 2 3 3" xfId="13798" xr:uid="{1E80B195-8ABE-4783-8F46-2B25F2D9A09B}"/>
    <cellStyle name="Comma 35 4 2 4" xfId="13799" xr:uid="{5069C807-F5A1-44DF-8642-9900192A866E}"/>
    <cellStyle name="Comma 35 4 2 4 2" xfId="13800" xr:uid="{7EF82D15-DA3C-40B1-A00A-29DBCCE94290}"/>
    <cellStyle name="Comma 35 4 2 5" xfId="13801" xr:uid="{D3B3E974-4CF6-42AB-B61F-FC5EB4757495}"/>
    <cellStyle name="Comma 35 4 2 6" xfId="13802" xr:uid="{4D46ACDE-EFEE-42C2-A31F-019F91F9AB83}"/>
    <cellStyle name="Comma 35 4 3" xfId="13803" xr:uid="{DDD04242-C7DF-493D-A9D8-672DE4FA4109}"/>
    <cellStyle name="Comma 35 4 3 2" xfId="13804" xr:uid="{E0CCFCC6-84F5-4423-961D-15FE9A32AC7F}"/>
    <cellStyle name="Comma 35 4 3 2 2" xfId="13805" xr:uid="{8D53E48A-BDF5-4B8B-83EA-E9A19299E37C}"/>
    <cellStyle name="Comma 35 4 3 2 2 2" xfId="13806" xr:uid="{06AD68C1-E962-4E38-A807-70A6200B7562}"/>
    <cellStyle name="Comma 35 4 3 2 3" xfId="13807" xr:uid="{4A108286-ABFF-426A-A7C3-8F981B1BB1EE}"/>
    <cellStyle name="Comma 35 4 3 3" xfId="13808" xr:uid="{75873EE9-5A8D-4305-8018-D89D33254FE4}"/>
    <cellStyle name="Comma 35 4 3 3 2" xfId="13809" xr:uid="{C9319F0C-6276-4355-8345-085AEA13832E}"/>
    <cellStyle name="Comma 35 4 3 4" xfId="13810" xr:uid="{B2371141-98DF-49C0-9AB8-6F46278AB6DE}"/>
    <cellStyle name="Comma 35 4 3 5" xfId="13811" xr:uid="{3E246303-2616-494D-B01F-66012E76BA67}"/>
    <cellStyle name="Comma 35 4 4" xfId="13812" xr:uid="{13B18DD1-FB69-4343-BB25-388C5292AE4B}"/>
    <cellStyle name="Comma 35 4 4 2" xfId="13813" xr:uid="{77B7FDA8-17EC-4422-853C-10B495B25A6E}"/>
    <cellStyle name="Comma 35 4 4 2 2" xfId="13814" xr:uid="{DE0BBC1A-2E38-45D3-B987-F427ABEDFDB2}"/>
    <cellStyle name="Comma 35 4 4 3" xfId="13815" xr:uid="{716D0CA3-C584-4C9F-911F-90FE622D6BE4}"/>
    <cellStyle name="Comma 35 4 4 4" xfId="13816" xr:uid="{FF27C24C-4432-453A-8E0B-194203139C01}"/>
    <cellStyle name="Comma 35 4 5" xfId="13817" xr:uid="{542CDD66-D041-4B04-9098-1D9B2726A31E}"/>
    <cellStyle name="Comma 35 4 5 2" xfId="13818" xr:uid="{4910ADA1-BB4D-4BCD-9C24-5F143B9ED414}"/>
    <cellStyle name="Comma 35 4 6" xfId="13819" xr:uid="{49B704CC-7E63-47B8-9333-19DB953E8A90}"/>
    <cellStyle name="Comma 35 4 6 2" xfId="13820" xr:uid="{0FEC02DF-FC56-4EF2-BF7D-A11A262944F1}"/>
    <cellStyle name="Comma 35 4 7" xfId="13821" xr:uid="{7DF3F5F5-193F-4158-8627-82BAC063574C}"/>
    <cellStyle name="Comma 35 5" xfId="13822" xr:uid="{400E96D3-9123-4C78-931E-E2DDF4C9C851}"/>
    <cellStyle name="Comma 35 5 2" xfId="13823" xr:uid="{D6C3865F-271E-441D-BF24-A1D4340194D1}"/>
    <cellStyle name="Comma 35 5 2 2" xfId="13824" xr:uid="{74A67142-8B6E-46C0-9DE0-4E125C870A6A}"/>
    <cellStyle name="Comma 35 5 2 2 2" xfId="13825" xr:uid="{5B961705-5900-4EE7-AC69-B9D784F27894}"/>
    <cellStyle name="Comma 35 5 2 2 2 2" xfId="13826" xr:uid="{232D4197-C37E-4AF1-BE2C-43446BBF7987}"/>
    <cellStyle name="Comma 35 5 2 2 3" xfId="13827" xr:uid="{7DEED977-54B8-4BF5-B0CA-7F865CFECD03}"/>
    <cellStyle name="Comma 35 5 2 3" xfId="13828" xr:uid="{C5E59995-B020-44C0-9762-D864713332A5}"/>
    <cellStyle name="Comma 35 5 2 3 2" xfId="13829" xr:uid="{11B64E9B-1405-43D4-B620-163C2EBE8BD7}"/>
    <cellStyle name="Comma 35 5 2 4" xfId="13830" xr:uid="{7A446A99-5047-438A-8D2C-1930C7D6EC4C}"/>
    <cellStyle name="Comma 35 5 2 5" xfId="13831" xr:uid="{7B0A72F1-118E-4573-9649-5BEB807086EF}"/>
    <cellStyle name="Comma 35 5 3" xfId="13832" xr:uid="{052A0BAD-CCCF-4C7C-8CB9-845D22BD9D1D}"/>
    <cellStyle name="Comma 35 5 3 2" xfId="13833" xr:uid="{43B209F9-664F-4CEA-9156-819ACFCB868D}"/>
    <cellStyle name="Comma 35 5 3 2 2" xfId="13834" xr:uid="{83CFE822-D98C-40DB-BFA9-6BC642D46FCB}"/>
    <cellStyle name="Comma 35 5 3 3" xfId="13835" xr:uid="{DFCEBD66-653B-43BD-B7F8-6658CAE8DC58}"/>
    <cellStyle name="Comma 35 5 4" xfId="13836" xr:uid="{AB8B0B56-057C-40BC-ABD4-5728E1B5D3AD}"/>
    <cellStyle name="Comma 35 5 4 2" xfId="13837" xr:uid="{672149B3-BC70-44AE-A9F4-5128FB871B60}"/>
    <cellStyle name="Comma 35 5 5" xfId="13838" xr:uid="{DC0C9286-7825-4F4E-8068-938A0B4F82EE}"/>
    <cellStyle name="Comma 35 5 6" xfId="13839" xr:uid="{E7A7CB04-0B59-47EA-9ADF-992F22B025ED}"/>
    <cellStyle name="Comma 35 6" xfId="13840" xr:uid="{CA7E2DC8-B96E-4B2C-A097-09658B6722F1}"/>
    <cellStyle name="Comma 35 6 2" xfId="13841" xr:uid="{D910EABA-367B-41C8-B064-AFA7DB0B1237}"/>
    <cellStyle name="Comma 35 6 2 2" xfId="13842" xr:uid="{44CC10B4-7086-4DFA-84B6-29D1C5ADA6AA}"/>
    <cellStyle name="Comma 35 6 2 2 2" xfId="13843" xr:uid="{91180C22-C080-45A2-8808-E9AFE03CA863}"/>
    <cellStyle name="Comma 35 6 2 3" xfId="13844" xr:uid="{D783A234-68AD-468B-A624-A125B3619C96}"/>
    <cellStyle name="Comma 35 6 3" xfId="13845" xr:uid="{9714FE1A-F32E-415E-982C-F6925D0DF90C}"/>
    <cellStyle name="Comma 35 6 3 2" xfId="13846" xr:uid="{029B12B2-9EC2-4856-9072-F4C79180F77B}"/>
    <cellStyle name="Comma 35 6 4" xfId="13847" xr:uid="{2EDEAEA3-BEE9-4BC4-BBB7-FB5CB61C8B35}"/>
    <cellStyle name="Comma 35 6 5" xfId="13848" xr:uid="{56B39246-16F5-4FD5-9C71-08D8C984884B}"/>
    <cellStyle name="Comma 35 7" xfId="13849" xr:uid="{43606C36-3E2B-48DE-A495-71C668E391AC}"/>
    <cellStyle name="Comma 35 7 2" xfId="13850" xr:uid="{BA8BEF25-8B3D-4F84-BC5D-F362BE55ECC3}"/>
    <cellStyle name="Comma 35 7 2 2" xfId="13851" xr:uid="{C11697C9-0FDD-4F7E-A6B1-09F9EF4B8DEA}"/>
    <cellStyle name="Comma 35 7 2 2 2" xfId="13852" xr:uid="{B3CB1CC0-1358-4E0F-A8E3-EDC174B4AF48}"/>
    <cellStyle name="Comma 35 7 2 3" xfId="13853" xr:uid="{7FE2FFD2-69FB-408B-9CB0-2A42A0D71228}"/>
    <cellStyle name="Comma 35 7 3" xfId="13854" xr:uid="{8261451A-9F13-43B8-B7BB-62631BFF6BB6}"/>
    <cellStyle name="Comma 35 7 3 2" xfId="13855" xr:uid="{F173AE33-97B1-4AD4-93CF-470F2296F1BA}"/>
    <cellStyle name="Comma 35 7 4" xfId="13856" xr:uid="{FC395906-2A7A-48A4-A0CB-EC6C99DD5B26}"/>
    <cellStyle name="Comma 35 7 5" xfId="13857" xr:uid="{40F3846E-9DAC-43C4-8F55-3850FE168503}"/>
    <cellStyle name="Comma 35 8" xfId="13858" xr:uid="{F1F918C0-CB17-4DC9-B4CF-3C14ED9FE11B}"/>
    <cellStyle name="Comma 35 8 2" xfId="13859" xr:uid="{FB899A15-0C89-4E63-8289-5BA373DE3256}"/>
    <cellStyle name="Comma 35 8 2 2" xfId="13860" xr:uid="{D73F76CA-5A27-4208-98B4-C2B7267415AE}"/>
    <cellStyle name="Comma 35 8 3" xfId="13861" xr:uid="{34C1B490-B7DC-4389-9050-8A26FFAEBEE9}"/>
    <cellStyle name="Comma 35 8 4" xfId="13862" xr:uid="{D82FAD38-F479-4C62-BF5D-4DFEC13724E5}"/>
    <cellStyle name="Comma 35 9" xfId="13863" xr:uid="{F388C986-11E4-4BD9-A2BE-304139482F7D}"/>
    <cellStyle name="Comma 35 9 2" xfId="13864" xr:uid="{4AD80481-7205-4DF5-B06A-7661BAB0016E}"/>
    <cellStyle name="Comma 36" xfId="13865" xr:uid="{2253CAB7-8C35-4652-ABF5-41362A00C7D3}"/>
    <cellStyle name="Comma 36 10" xfId="13866" xr:uid="{ADF7CB48-AC2D-4076-8E55-94D9AA69FA76}"/>
    <cellStyle name="Comma 36 10 2" xfId="13867" xr:uid="{B1A87F6B-69B5-4C68-AD5A-3226D78F0279}"/>
    <cellStyle name="Comma 36 11" xfId="13868" xr:uid="{64D3A54B-F1BA-494E-8BFD-20B96EA8F708}"/>
    <cellStyle name="Comma 36 2" xfId="13869" xr:uid="{72338CFF-9BEE-480A-AA25-190030CC77D6}"/>
    <cellStyle name="Comma 36 2 10" xfId="13870" xr:uid="{D9838C55-5028-4158-9649-F92306BE99A4}"/>
    <cellStyle name="Comma 36 2 2" xfId="13871" xr:uid="{E91BAA60-59D0-40A1-B3BC-9B3647A9A157}"/>
    <cellStyle name="Comma 36 2 2 2" xfId="13872" xr:uid="{748AD75E-7566-4C50-9BC4-743005567862}"/>
    <cellStyle name="Comma 36 2 2 2 2" xfId="13873" xr:uid="{0126C94A-FEB9-45C8-86C9-D62F513E79FD}"/>
    <cellStyle name="Comma 36 2 2 2 2 2" xfId="13874" xr:uid="{57926FEA-2843-404B-8310-E4F7AF7AD972}"/>
    <cellStyle name="Comma 36 2 2 2 2 2 2" xfId="13875" xr:uid="{595B8C3B-CE26-4CDF-983F-66CC434DBDD3}"/>
    <cellStyle name="Comma 36 2 2 2 2 2 2 2" xfId="13876" xr:uid="{477AF71F-6E90-4EE9-AF56-972751CB218D}"/>
    <cellStyle name="Comma 36 2 2 2 2 2 3" xfId="13877" xr:uid="{C1BA52BA-53B3-49C9-94EA-8FFC91164941}"/>
    <cellStyle name="Comma 36 2 2 2 2 3" xfId="13878" xr:uid="{551A8EA1-A63E-4B32-9D6F-C51D72F576EB}"/>
    <cellStyle name="Comma 36 2 2 2 2 3 2" xfId="13879" xr:uid="{2495FA1E-F217-46F9-8320-685B78F96355}"/>
    <cellStyle name="Comma 36 2 2 2 2 4" xfId="13880" xr:uid="{BF960DFE-8ACA-4E68-B1AF-30B2BE29B32B}"/>
    <cellStyle name="Comma 36 2 2 2 2 5" xfId="13881" xr:uid="{F5F36A6D-09D7-4E01-BBB5-C581666EC9EC}"/>
    <cellStyle name="Comma 36 2 2 2 3" xfId="13882" xr:uid="{85EE21AD-CF8C-44B8-8B80-3E855735C6C1}"/>
    <cellStyle name="Comma 36 2 2 2 3 2" xfId="13883" xr:uid="{DA8BC4FE-8AD8-48B8-B9D1-9DC5426E3EFE}"/>
    <cellStyle name="Comma 36 2 2 2 3 2 2" xfId="13884" xr:uid="{1BB8E47D-ABB6-438C-9772-BA5E178D68F3}"/>
    <cellStyle name="Comma 36 2 2 2 3 3" xfId="13885" xr:uid="{5D24EC6A-AC64-48C2-B5FA-EC3B178C1748}"/>
    <cellStyle name="Comma 36 2 2 2 4" xfId="13886" xr:uid="{3571A12F-A806-4757-B6A0-61F7BAEF215D}"/>
    <cellStyle name="Comma 36 2 2 2 4 2" xfId="13887" xr:uid="{FE7B9675-6746-4666-862B-519551585A9F}"/>
    <cellStyle name="Comma 36 2 2 2 5" xfId="13888" xr:uid="{424D5623-0962-40A1-9E65-E91DEBC7F1C8}"/>
    <cellStyle name="Comma 36 2 2 2 6" xfId="13889" xr:uid="{0B91D87E-2ACC-492D-B297-9513940DCA45}"/>
    <cellStyle name="Comma 36 2 2 3" xfId="13890" xr:uid="{3B415230-749B-4742-94CD-0AFA4B926084}"/>
    <cellStyle name="Comma 36 2 2 3 2" xfId="13891" xr:uid="{82EA4386-0713-4FBE-AD78-736F08C4157E}"/>
    <cellStyle name="Comma 36 2 2 3 2 2" xfId="13892" xr:uid="{2D02AA2B-C6DE-43C0-A100-04E80FEB9DAD}"/>
    <cellStyle name="Comma 36 2 2 3 2 2 2" xfId="13893" xr:uid="{1B85D785-67E8-4AF5-AA73-9719E251A3EA}"/>
    <cellStyle name="Comma 36 2 2 3 2 3" xfId="13894" xr:uid="{06DD2DB5-EA1D-4D98-BF68-B7090E084E14}"/>
    <cellStyle name="Comma 36 2 2 3 3" xfId="13895" xr:uid="{FD6863BF-DD8F-4B3E-AD96-F7367CB21B60}"/>
    <cellStyle name="Comma 36 2 2 3 3 2" xfId="13896" xr:uid="{9B97ECA8-1275-451A-99D3-280DAB7B6187}"/>
    <cellStyle name="Comma 36 2 2 3 4" xfId="13897" xr:uid="{655C0335-545A-414C-B2AE-3345D0DFB97A}"/>
    <cellStyle name="Comma 36 2 2 3 5" xfId="13898" xr:uid="{F1E8A0DF-C38E-449D-B717-A8835E9C6AEE}"/>
    <cellStyle name="Comma 36 2 2 4" xfId="13899" xr:uid="{E9EB1107-70C1-4018-94C6-FE0324B58232}"/>
    <cellStyle name="Comma 36 2 2 4 2" xfId="13900" xr:uid="{EA04C580-6A6D-4A2F-9537-01E4AE0E4CCB}"/>
    <cellStyle name="Comma 36 2 2 4 2 2" xfId="13901" xr:uid="{67CCE867-1C44-4E3F-BD7C-E2D98CD7B3C2}"/>
    <cellStyle name="Comma 36 2 2 4 3" xfId="13902" xr:uid="{585A690D-A1B7-4EC2-AB50-3B4874786B6B}"/>
    <cellStyle name="Comma 36 2 2 4 4" xfId="13903" xr:uid="{98F9795A-F0B3-4398-8A97-767B4BA77FA6}"/>
    <cellStyle name="Comma 36 2 2 5" xfId="13904" xr:uid="{B31808A2-930C-44FE-A30C-68CD83CA2EE0}"/>
    <cellStyle name="Comma 36 2 2 5 2" xfId="13905" xr:uid="{AE0AB591-CE32-42C1-A6F1-4A1E11699E3D}"/>
    <cellStyle name="Comma 36 2 2 6" xfId="13906" xr:uid="{5B718257-EFFA-41EB-9B30-D41DDE058D04}"/>
    <cellStyle name="Comma 36 2 2 6 2" xfId="13907" xr:uid="{D190447E-CB3C-425D-9073-3B1DA90BE8E2}"/>
    <cellStyle name="Comma 36 2 2 7" xfId="13908" xr:uid="{E3E939C7-CB1F-4D61-9429-25D156BE8194}"/>
    <cellStyle name="Comma 36 2 3" xfId="13909" xr:uid="{4371A7F3-ACFB-4129-8AA8-06185D31CCF5}"/>
    <cellStyle name="Comma 36 2 3 2" xfId="13910" xr:uid="{A32A6440-DEAD-494F-B2E7-D71A66514ED9}"/>
    <cellStyle name="Comma 36 2 3 2 2" xfId="13911" xr:uid="{2C17DB86-9AA9-4098-A692-0E1B63CC413C}"/>
    <cellStyle name="Comma 36 2 3 2 2 2" xfId="13912" xr:uid="{72E1A7A6-7245-4F2D-A14D-98F094C749B6}"/>
    <cellStyle name="Comma 36 2 3 2 2 2 2" xfId="13913" xr:uid="{DBBB5D19-CA4C-4518-A9B0-AAC1A53E2CC0}"/>
    <cellStyle name="Comma 36 2 3 2 2 2 2 2" xfId="13914" xr:uid="{3A647268-F964-411E-A444-7FFC9A7C9397}"/>
    <cellStyle name="Comma 36 2 3 2 2 2 3" xfId="13915" xr:uid="{B8C9CDC0-F10E-4CEB-924C-53E960BE5E5D}"/>
    <cellStyle name="Comma 36 2 3 2 2 3" xfId="13916" xr:uid="{5C75CCBC-B2E1-4F7A-A3F3-8D569B566D7B}"/>
    <cellStyle name="Comma 36 2 3 2 2 3 2" xfId="13917" xr:uid="{17B1E282-375E-4384-A36E-4B6658FCE625}"/>
    <cellStyle name="Comma 36 2 3 2 2 4" xfId="13918" xr:uid="{EFACB59B-9A4A-47C3-8A3F-1E2CD8222926}"/>
    <cellStyle name="Comma 36 2 3 2 2 5" xfId="13919" xr:uid="{EDD3D064-472C-4C7F-AB6A-7DAC427F3756}"/>
    <cellStyle name="Comma 36 2 3 2 3" xfId="13920" xr:uid="{0F8E6B78-4ECC-4E9A-90F9-1A4DEC9F16E9}"/>
    <cellStyle name="Comma 36 2 3 2 3 2" xfId="13921" xr:uid="{C1635131-8918-414E-8EF2-07D4FD74D64E}"/>
    <cellStyle name="Comma 36 2 3 2 3 2 2" xfId="13922" xr:uid="{8DE353A4-022F-423A-84AB-88FA88EA2840}"/>
    <cellStyle name="Comma 36 2 3 2 3 3" xfId="13923" xr:uid="{2B166BA3-0CAA-4B47-90B2-EEBBB8DB51D5}"/>
    <cellStyle name="Comma 36 2 3 2 4" xfId="13924" xr:uid="{D305E482-0130-47D1-803C-D5826766F4C6}"/>
    <cellStyle name="Comma 36 2 3 2 4 2" xfId="13925" xr:uid="{3B5956F3-A601-4A97-B5FD-776FA076509F}"/>
    <cellStyle name="Comma 36 2 3 2 5" xfId="13926" xr:uid="{C910CCE0-E881-410B-8CA3-AA5CC76FB6AD}"/>
    <cellStyle name="Comma 36 2 3 2 6" xfId="13927" xr:uid="{04DE9F7F-61EA-4060-AEDD-A332CD9F4C27}"/>
    <cellStyle name="Comma 36 2 3 3" xfId="13928" xr:uid="{D8DE1A7E-5AC0-4A4B-8F77-A505A2334C59}"/>
    <cellStyle name="Comma 36 2 3 3 2" xfId="13929" xr:uid="{4E20FD4E-DAFB-48D1-9F98-6FBC7B3FB142}"/>
    <cellStyle name="Comma 36 2 3 3 2 2" xfId="13930" xr:uid="{19DDC0EF-D20B-4CBB-A3C7-752C965BC268}"/>
    <cellStyle name="Comma 36 2 3 3 2 2 2" xfId="13931" xr:uid="{742FEC94-ABCF-4BE2-B9B4-2DB01D53DD06}"/>
    <cellStyle name="Comma 36 2 3 3 2 3" xfId="13932" xr:uid="{FA23AA37-A64A-4A73-99B0-AFD252AFC092}"/>
    <cellStyle name="Comma 36 2 3 3 3" xfId="13933" xr:uid="{85E2B71C-0410-4980-B739-6BA99C896132}"/>
    <cellStyle name="Comma 36 2 3 3 3 2" xfId="13934" xr:uid="{9263E922-E068-4A8C-A7BB-2379E32F9ECE}"/>
    <cellStyle name="Comma 36 2 3 3 4" xfId="13935" xr:uid="{766DDD07-3F49-4EDB-8B6B-961D2D06DC60}"/>
    <cellStyle name="Comma 36 2 3 3 5" xfId="13936" xr:uid="{5A88CB13-7CD0-4DC1-956B-71A0C062A237}"/>
    <cellStyle name="Comma 36 2 3 4" xfId="13937" xr:uid="{B4E63BBB-9036-4802-A29E-D710DB77EF03}"/>
    <cellStyle name="Comma 36 2 3 4 2" xfId="13938" xr:uid="{EA0C4873-038C-40A6-90E8-121AECA2B318}"/>
    <cellStyle name="Comma 36 2 3 4 2 2" xfId="13939" xr:uid="{9090780B-9675-4E86-B69B-E8E6BFDB9A00}"/>
    <cellStyle name="Comma 36 2 3 4 3" xfId="13940" xr:uid="{1EB21A58-4407-4915-ACEE-727A69D908C7}"/>
    <cellStyle name="Comma 36 2 3 4 4" xfId="13941" xr:uid="{92673AF2-6080-4866-9C50-C1792CF25F53}"/>
    <cellStyle name="Comma 36 2 3 5" xfId="13942" xr:uid="{46308BC2-3915-42E9-BC4A-3B5EA461F9EC}"/>
    <cellStyle name="Comma 36 2 3 5 2" xfId="13943" xr:uid="{B90CC5D2-3D35-4411-B49F-75D14EC8A7F5}"/>
    <cellStyle name="Comma 36 2 3 6" xfId="13944" xr:uid="{4CBE37EF-7A81-4025-8650-D3BC59720657}"/>
    <cellStyle name="Comma 36 2 3 6 2" xfId="13945" xr:uid="{27D88D4D-0623-4C74-9DD6-B92C663D2BA3}"/>
    <cellStyle name="Comma 36 2 3 7" xfId="13946" xr:uid="{255D9843-2068-4FFE-8EDF-293F907F0B38}"/>
    <cellStyle name="Comma 36 2 4" xfId="13947" xr:uid="{1E7AAE9D-ADB8-450C-8398-E4342E50F5CA}"/>
    <cellStyle name="Comma 36 2 4 2" xfId="13948" xr:uid="{A5A8BB20-0163-4531-AF17-99376325B401}"/>
    <cellStyle name="Comma 36 2 4 2 2" xfId="13949" xr:uid="{C1F0DF43-D21F-49E3-8451-7ACF5E838229}"/>
    <cellStyle name="Comma 36 2 4 2 2 2" xfId="13950" xr:uid="{83BF690F-D66B-4B72-B9B4-426A41E85732}"/>
    <cellStyle name="Comma 36 2 4 2 2 2 2" xfId="13951" xr:uid="{16F8BDA8-EBAC-4A24-9568-1FBC3351529A}"/>
    <cellStyle name="Comma 36 2 4 2 2 3" xfId="13952" xr:uid="{EFE50F1A-1814-4D21-80BB-7DD1D5867C97}"/>
    <cellStyle name="Comma 36 2 4 2 3" xfId="13953" xr:uid="{BCE6AA3F-1C65-4576-853D-E0762AF9F43F}"/>
    <cellStyle name="Comma 36 2 4 2 3 2" xfId="13954" xr:uid="{B54A3034-05C7-430F-882F-92C8878B4C00}"/>
    <cellStyle name="Comma 36 2 4 2 4" xfId="13955" xr:uid="{0AAA7E13-BDB8-43BA-9917-4EB5C676F9C3}"/>
    <cellStyle name="Comma 36 2 4 2 5" xfId="13956" xr:uid="{699E13AE-E347-4EE6-A756-3E0A5C2609C4}"/>
    <cellStyle name="Comma 36 2 4 3" xfId="13957" xr:uid="{D02727E3-612B-4EE8-A90A-0D342406E254}"/>
    <cellStyle name="Comma 36 2 4 3 2" xfId="13958" xr:uid="{1EC49F66-A27A-4362-88BF-706F38022D7B}"/>
    <cellStyle name="Comma 36 2 4 3 2 2" xfId="13959" xr:uid="{AB1FF005-599D-4FCE-995D-B3CA52AFADA6}"/>
    <cellStyle name="Comma 36 2 4 3 3" xfId="13960" xr:uid="{3010B72C-3351-497C-96B8-AD5D337A23D2}"/>
    <cellStyle name="Comma 36 2 4 4" xfId="13961" xr:uid="{5FE7422C-461F-4894-B90D-2FF3CF6A9E71}"/>
    <cellStyle name="Comma 36 2 4 4 2" xfId="13962" xr:uid="{E4E005B0-3845-42FF-B655-E8CAAA48D17A}"/>
    <cellStyle name="Comma 36 2 4 5" xfId="13963" xr:uid="{CB859CEB-92B3-4214-A9DF-BF196B025BF3}"/>
    <cellStyle name="Comma 36 2 4 6" xfId="13964" xr:uid="{93333F1E-E82E-49CD-95F0-82075C7149B2}"/>
    <cellStyle name="Comma 36 2 5" xfId="13965" xr:uid="{58B5F0CF-85D4-4C84-AD89-D89167C8F840}"/>
    <cellStyle name="Comma 36 2 5 2" xfId="13966" xr:uid="{257382FB-9B9A-4D5F-8F8F-2CEA84A157BE}"/>
    <cellStyle name="Comma 36 2 5 2 2" xfId="13967" xr:uid="{9DE05384-D770-429B-9435-380225A257A3}"/>
    <cellStyle name="Comma 36 2 5 2 2 2" xfId="13968" xr:uid="{F59ABB4B-E6B6-4F0E-9558-58B5CCA8ECB0}"/>
    <cellStyle name="Comma 36 2 5 2 3" xfId="13969" xr:uid="{DEC8D059-5051-4039-9EC4-DCEDDBFC397D}"/>
    <cellStyle name="Comma 36 2 5 3" xfId="13970" xr:uid="{72059221-73A7-487C-B629-FF5EA2DA3DAF}"/>
    <cellStyle name="Comma 36 2 5 3 2" xfId="13971" xr:uid="{9F69383C-C852-4484-BAB9-4EB9E44E4AF5}"/>
    <cellStyle name="Comma 36 2 5 4" xfId="13972" xr:uid="{5FC16720-077C-4A19-8EFC-416BECC46D4B}"/>
    <cellStyle name="Comma 36 2 5 5" xfId="13973" xr:uid="{F888102B-4D5E-4CB9-A408-DCACB3B10FC6}"/>
    <cellStyle name="Comma 36 2 6" xfId="13974" xr:uid="{0147EC4D-4AFB-44D7-A4E2-7C3D3D65A59F}"/>
    <cellStyle name="Comma 36 2 6 2" xfId="13975" xr:uid="{F65C6AB3-1E53-41F1-AF97-C0C3A91ABBE9}"/>
    <cellStyle name="Comma 36 2 6 2 2" xfId="13976" xr:uid="{EEDD02AE-C2DF-4569-8942-53173E2B415F}"/>
    <cellStyle name="Comma 36 2 6 2 2 2" xfId="13977" xr:uid="{87F168A2-A54C-45F0-8A9E-9954DCA5F2F1}"/>
    <cellStyle name="Comma 36 2 6 2 3" xfId="13978" xr:uid="{425FB736-F4B5-44B6-A11D-5A1617425FCC}"/>
    <cellStyle name="Comma 36 2 6 3" xfId="13979" xr:uid="{BAB20A0A-16E9-495F-8560-FF1E3871BBEC}"/>
    <cellStyle name="Comma 36 2 6 3 2" xfId="13980" xr:uid="{08FB2AB2-1827-4F8F-802B-C702986A26DC}"/>
    <cellStyle name="Comma 36 2 6 4" xfId="13981" xr:uid="{D840CCB3-85F4-4383-969D-47689C9CF265}"/>
    <cellStyle name="Comma 36 2 6 5" xfId="13982" xr:uid="{3DE6D162-1613-4094-85FC-7F74C785BD9F}"/>
    <cellStyle name="Comma 36 2 7" xfId="13983" xr:uid="{DF68EC24-3BC5-4ECC-8868-D89069C62EF2}"/>
    <cellStyle name="Comma 36 2 7 2" xfId="13984" xr:uid="{4B639F70-7BF0-437A-A602-6B7FD3E5D4F1}"/>
    <cellStyle name="Comma 36 2 7 2 2" xfId="13985" xr:uid="{DCB4F9E7-6D68-43FD-945A-8EDE8F764D88}"/>
    <cellStyle name="Comma 36 2 7 3" xfId="13986" xr:uid="{FF05D40D-D904-41DD-A72F-3A1E199107B6}"/>
    <cellStyle name="Comma 36 2 7 4" xfId="13987" xr:uid="{32F7BBE3-712C-4A65-A854-526DE57B177E}"/>
    <cellStyle name="Comma 36 2 8" xfId="13988" xr:uid="{B87DBDF3-114A-4D16-92AA-751021A16CF0}"/>
    <cellStyle name="Comma 36 2 8 2" xfId="13989" xr:uid="{9EB19D31-A0AC-44F4-979C-8CE99E0D65F2}"/>
    <cellStyle name="Comma 36 2 9" xfId="13990" xr:uid="{DF0E239E-925B-42BF-B684-CED6C844875F}"/>
    <cellStyle name="Comma 36 2 9 2" xfId="13991" xr:uid="{42A09929-3729-4A4B-BABA-C2A570FB6226}"/>
    <cellStyle name="Comma 36 3" xfId="13992" xr:uid="{81C33416-3C17-4FF7-A5B4-D38B4ADE7286}"/>
    <cellStyle name="Comma 36 3 2" xfId="13993" xr:uid="{E70B77C4-8EED-43F3-B301-32DA9A6A197F}"/>
    <cellStyle name="Comma 36 3 2 2" xfId="13994" xr:uid="{CA4548AD-A89D-426A-B72E-45485F5AA1B2}"/>
    <cellStyle name="Comma 36 3 2 2 2" xfId="13995" xr:uid="{737D0C1D-CB80-41AF-8D86-D6401791E566}"/>
    <cellStyle name="Comma 36 3 2 2 2 2" xfId="13996" xr:uid="{1A5674FB-6490-4D7C-803F-6EEA1B2FB3BA}"/>
    <cellStyle name="Comma 36 3 2 2 2 2 2" xfId="13997" xr:uid="{9104DEE8-F58F-4498-8DC2-CAF80DAFD60E}"/>
    <cellStyle name="Comma 36 3 2 2 2 3" xfId="13998" xr:uid="{77D6CE91-D966-4DA5-BD2B-D4DBD9B86E7B}"/>
    <cellStyle name="Comma 36 3 2 2 3" xfId="13999" xr:uid="{3E59AA39-1F45-4460-9A60-6561EA5B9FA6}"/>
    <cellStyle name="Comma 36 3 2 2 3 2" xfId="14000" xr:uid="{7EA42AFD-6401-485A-A322-E45EBDF8FCAC}"/>
    <cellStyle name="Comma 36 3 2 2 4" xfId="14001" xr:uid="{DC1FCCD2-F644-42F4-865F-67D4EA5393F1}"/>
    <cellStyle name="Comma 36 3 2 2 5" xfId="14002" xr:uid="{4A273FC5-4374-4B81-A5B1-FA4AA400FB29}"/>
    <cellStyle name="Comma 36 3 2 3" xfId="14003" xr:uid="{84426D39-8086-480C-AD4A-4F8A7E5A4929}"/>
    <cellStyle name="Comma 36 3 2 3 2" xfId="14004" xr:uid="{E74E6584-3F88-4384-8B5F-3648BD21310B}"/>
    <cellStyle name="Comma 36 3 2 3 2 2" xfId="14005" xr:uid="{9DADEE6E-3F5F-4AC3-AC33-6E0213B00327}"/>
    <cellStyle name="Comma 36 3 2 3 3" xfId="14006" xr:uid="{D4BFC218-7759-4420-82AC-86247BD78E59}"/>
    <cellStyle name="Comma 36 3 2 4" xfId="14007" xr:uid="{E034F222-35E8-4DB3-A395-3565686228C3}"/>
    <cellStyle name="Comma 36 3 2 4 2" xfId="14008" xr:uid="{9B6A5201-7264-4B7A-BF90-A755E3C01E2D}"/>
    <cellStyle name="Comma 36 3 2 5" xfId="14009" xr:uid="{10E1292A-6037-4BD7-85B5-243CD80863A6}"/>
    <cellStyle name="Comma 36 3 2 6" xfId="14010" xr:uid="{9F6BE213-57AA-491B-964B-853743E14CA4}"/>
    <cellStyle name="Comma 36 3 3" xfId="14011" xr:uid="{FB04C59B-45F9-4F93-A0A4-442A4CF88FA3}"/>
    <cellStyle name="Comma 36 3 3 2" xfId="14012" xr:uid="{A75AD56F-D639-4057-B525-165981E9CA21}"/>
    <cellStyle name="Comma 36 3 3 2 2" xfId="14013" xr:uid="{627137AA-3225-4921-B9FB-1306642837DF}"/>
    <cellStyle name="Comma 36 3 3 2 2 2" xfId="14014" xr:uid="{569492B6-7A01-4476-A1C7-C838C583B123}"/>
    <cellStyle name="Comma 36 3 3 2 3" xfId="14015" xr:uid="{5E7123F5-8A77-4969-A4AE-D426F94DAE32}"/>
    <cellStyle name="Comma 36 3 3 3" xfId="14016" xr:uid="{26D58BF6-12C4-4603-B24A-70FD6B440B57}"/>
    <cellStyle name="Comma 36 3 3 3 2" xfId="14017" xr:uid="{E9FBF621-750E-4829-AE90-9F95B7F5F3D0}"/>
    <cellStyle name="Comma 36 3 3 4" xfId="14018" xr:uid="{F96134AF-7027-4FFE-8F64-4E07B1737334}"/>
    <cellStyle name="Comma 36 3 3 5" xfId="14019" xr:uid="{62062392-C62A-45FD-AF08-08E9DA823AD8}"/>
    <cellStyle name="Comma 36 3 4" xfId="14020" xr:uid="{DA97EDE9-6EBA-4B08-81EC-8146A6E4E7AA}"/>
    <cellStyle name="Comma 36 3 4 2" xfId="14021" xr:uid="{1E2AE242-07E5-4F06-974B-6A276D2B1229}"/>
    <cellStyle name="Comma 36 3 4 2 2" xfId="14022" xr:uid="{2A8CFE85-71BF-4400-A721-40A7BF7E1C6B}"/>
    <cellStyle name="Comma 36 3 4 3" xfId="14023" xr:uid="{C2514396-531B-496E-82BE-66DE38D809C4}"/>
    <cellStyle name="Comma 36 3 4 4" xfId="14024" xr:uid="{1A3C6D5F-5795-46A4-98CF-D8514218ED62}"/>
    <cellStyle name="Comma 36 3 5" xfId="14025" xr:uid="{B6DBBECF-72FA-4402-9933-7AAA585C660F}"/>
    <cellStyle name="Comma 36 3 5 2" xfId="14026" xr:uid="{268F028E-9ED7-4DD5-B274-DFCFB4EC638E}"/>
    <cellStyle name="Comma 36 3 6" xfId="14027" xr:uid="{05C9BFEA-3430-4951-8D2B-95A268A9F26D}"/>
    <cellStyle name="Comma 36 3 6 2" xfId="14028" xr:uid="{D84B9B5D-DD9D-4988-9A96-7163A32BF4AD}"/>
    <cellStyle name="Comma 36 3 7" xfId="14029" xr:uid="{34F50F1A-21C2-4FDF-AE78-BEF5307BB3A0}"/>
    <cellStyle name="Comma 36 4" xfId="14030" xr:uid="{60FB2C44-B855-474E-9D51-A568E0A623C3}"/>
    <cellStyle name="Comma 36 4 2" xfId="14031" xr:uid="{AD5BFF71-1304-4EAC-B6CD-1B874D22123C}"/>
    <cellStyle name="Comma 36 4 2 2" xfId="14032" xr:uid="{FC0DBFCD-C642-44E6-8BA1-56A053FB791E}"/>
    <cellStyle name="Comma 36 4 2 2 2" xfId="14033" xr:uid="{E8E38F84-154A-47E0-9908-CF9CE5BAB62B}"/>
    <cellStyle name="Comma 36 4 2 2 2 2" xfId="14034" xr:uid="{46BFB971-8A76-4993-919B-A94E980E32A4}"/>
    <cellStyle name="Comma 36 4 2 2 2 2 2" xfId="14035" xr:uid="{AAD6CD53-6FE6-4A1C-B46F-FD9CBFAAEAF9}"/>
    <cellStyle name="Comma 36 4 2 2 2 3" xfId="14036" xr:uid="{29D26B84-435C-4891-9E34-3CD487FBDD7F}"/>
    <cellStyle name="Comma 36 4 2 2 3" xfId="14037" xr:uid="{E7DC43B2-99F7-474D-A9CF-A2943833D411}"/>
    <cellStyle name="Comma 36 4 2 2 3 2" xfId="14038" xr:uid="{865565CB-DE3B-4685-A943-B479AE0C2B49}"/>
    <cellStyle name="Comma 36 4 2 2 4" xfId="14039" xr:uid="{77A7AADC-A993-44EE-B342-A29A91960140}"/>
    <cellStyle name="Comma 36 4 2 2 5" xfId="14040" xr:uid="{5728DC74-6E6B-472C-B4E2-6516FBD02F7F}"/>
    <cellStyle name="Comma 36 4 2 3" xfId="14041" xr:uid="{436EA9B0-56C8-48C3-A6F0-0F3B21F91BDD}"/>
    <cellStyle name="Comma 36 4 2 3 2" xfId="14042" xr:uid="{76D1C033-A145-4182-9220-18155357CBB7}"/>
    <cellStyle name="Comma 36 4 2 3 2 2" xfId="14043" xr:uid="{2237D99A-7542-45CD-886C-B20FC72E28CF}"/>
    <cellStyle name="Comma 36 4 2 3 3" xfId="14044" xr:uid="{A8928E08-7F5D-4E89-9C55-B178FCCFFD09}"/>
    <cellStyle name="Comma 36 4 2 4" xfId="14045" xr:uid="{9767D31B-161D-4EE7-8762-DDB689012F13}"/>
    <cellStyle name="Comma 36 4 2 4 2" xfId="14046" xr:uid="{53D95D74-8E29-4A42-B080-5A2C04AD1A2C}"/>
    <cellStyle name="Comma 36 4 2 5" xfId="14047" xr:uid="{A6275FA1-62DC-4501-9B56-9170EFEA54C0}"/>
    <cellStyle name="Comma 36 4 2 6" xfId="14048" xr:uid="{DBB6DAE7-3624-41E3-AF40-8D4709AA30A0}"/>
    <cellStyle name="Comma 36 4 3" xfId="14049" xr:uid="{3A959F17-96A3-43ED-876F-0E954BBD3066}"/>
    <cellStyle name="Comma 36 4 3 2" xfId="14050" xr:uid="{9E71067F-FBE8-4C80-9FAB-9E04D48012C1}"/>
    <cellStyle name="Comma 36 4 3 2 2" xfId="14051" xr:uid="{BF70A7D0-9429-4441-A30E-C2D23CF76B35}"/>
    <cellStyle name="Comma 36 4 3 2 2 2" xfId="14052" xr:uid="{5BDEE083-4120-4C5E-A9E3-2E627451980A}"/>
    <cellStyle name="Comma 36 4 3 2 3" xfId="14053" xr:uid="{0D5AAB54-8838-4140-B6F0-E0F4192BBF95}"/>
    <cellStyle name="Comma 36 4 3 3" xfId="14054" xr:uid="{E159BB88-0748-4F9B-BF06-A8CFC89382C5}"/>
    <cellStyle name="Comma 36 4 3 3 2" xfId="14055" xr:uid="{257AC44E-CC9E-460A-A769-B2C2D56BB07C}"/>
    <cellStyle name="Comma 36 4 3 4" xfId="14056" xr:uid="{2AE66F70-0F89-4BC2-A131-8F4C2DB693A2}"/>
    <cellStyle name="Comma 36 4 3 5" xfId="14057" xr:uid="{3C5B92C4-972C-41CD-B494-DB6FB7073852}"/>
    <cellStyle name="Comma 36 4 4" xfId="14058" xr:uid="{9D5C34D3-E781-4D70-AA42-C285DC1A90A9}"/>
    <cellStyle name="Comma 36 4 4 2" xfId="14059" xr:uid="{5A597344-0C21-4ECD-A828-903EB61F7522}"/>
    <cellStyle name="Comma 36 4 4 2 2" xfId="14060" xr:uid="{BD588188-BBFD-47A2-A435-95F5742B4DFF}"/>
    <cellStyle name="Comma 36 4 4 3" xfId="14061" xr:uid="{CD0FC8CE-E28A-49AF-969F-54C469AB4096}"/>
    <cellStyle name="Comma 36 4 4 4" xfId="14062" xr:uid="{83CA6844-3BF9-48DB-8137-AE3DA74DD6CE}"/>
    <cellStyle name="Comma 36 4 5" xfId="14063" xr:uid="{A5A4F49E-CAC4-4252-9453-E703DEED8B17}"/>
    <cellStyle name="Comma 36 4 5 2" xfId="14064" xr:uid="{A2CD1630-8DFC-44B8-8059-FCC1CD5DB2C0}"/>
    <cellStyle name="Comma 36 4 6" xfId="14065" xr:uid="{5BF21D0F-138B-4D52-956F-56EF53D86758}"/>
    <cellStyle name="Comma 36 4 6 2" xfId="14066" xr:uid="{1D127C1D-8850-416A-87B7-2C35A91FC10E}"/>
    <cellStyle name="Comma 36 4 7" xfId="14067" xr:uid="{EA113DAE-2BE8-4932-8AF6-FEF32EDE454D}"/>
    <cellStyle name="Comma 36 5" xfId="14068" xr:uid="{8FFCD052-190F-468F-ACD1-18E4947C8B30}"/>
    <cellStyle name="Comma 36 5 2" xfId="14069" xr:uid="{B52E3DE1-CAF7-4A6A-BDD8-D188E76F51AE}"/>
    <cellStyle name="Comma 36 5 2 2" xfId="14070" xr:uid="{8CB5B619-138B-452B-AA60-8E67296ECAE2}"/>
    <cellStyle name="Comma 36 5 2 2 2" xfId="14071" xr:uid="{551E17D9-04D0-4C7D-86D8-4C98C48893EA}"/>
    <cellStyle name="Comma 36 5 2 2 2 2" xfId="14072" xr:uid="{AF23D166-46E6-4C5C-9FFF-DE61FAA314E4}"/>
    <cellStyle name="Comma 36 5 2 2 3" xfId="14073" xr:uid="{6A8B6F21-9488-48CE-A496-235DC4974F1C}"/>
    <cellStyle name="Comma 36 5 2 3" xfId="14074" xr:uid="{BB25847A-DAB8-4D0D-BE4E-04D9B538F7DB}"/>
    <cellStyle name="Comma 36 5 2 3 2" xfId="14075" xr:uid="{AF522598-955D-4046-8300-074C9F2EC4A2}"/>
    <cellStyle name="Comma 36 5 2 4" xfId="14076" xr:uid="{FAB4E5D4-714F-4F53-B3D7-9B09569D3CEC}"/>
    <cellStyle name="Comma 36 5 2 5" xfId="14077" xr:uid="{A32C1F32-772F-4932-95DB-2B444710DA66}"/>
    <cellStyle name="Comma 36 5 3" xfId="14078" xr:uid="{0F0D25E1-2871-4E36-9B4C-22A92BEDEC75}"/>
    <cellStyle name="Comma 36 5 3 2" xfId="14079" xr:uid="{B9B1A99A-6E39-4B04-811B-3FF4F3891B0A}"/>
    <cellStyle name="Comma 36 5 3 2 2" xfId="14080" xr:uid="{3D5A0C6B-A3FC-4E97-B241-A9C4CB4DB00B}"/>
    <cellStyle name="Comma 36 5 3 3" xfId="14081" xr:uid="{DEDEC4AD-AFA9-4114-B387-75079237F073}"/>
    <cellStyle name="Comma 36 5 4" xfId="14082" xr:uid="{EA2F25D6-BB50-4C81-B3BD-BA0100294F48}"/>
    <cellStyle name="Comma 36 5 4 2" xfId="14083" xr:uid="{04BBBDB8-66BF-498A-A8F4-13EC2EB3D31A}"/>
    <cellStyle name="Comma 36 5 5" xfId="14084" xr:uid="{67F04BC6-AAF1-4A74-BA7B-9E6E447E072E}"/>
    <cellStyle name="Comma 36 5 6" xfId="14085" xr:uid="{0C3521AA-AB11-4CC2-A200-309D91E435B1}"/>
    <cellStyle name="Comma 36 6" xfId="14086" xr:uid="{712C3B29-0BDF-4C50-9EAB-4180948105D1}"/>
    <cellStyle name="Comma 36 6 2" xfId="14087" xr:uid="{473DAB74-2CD9-47AC-A122-09D689C33EF9}"/>
    <cellStyle name="Comma 36 6 2 2" xfId="14088" xr:uid="{2269AE03-70A8-4454-9818-5BE5BE2AB1F9}"/>
    <cellStyle name="Comma 36 6 2 2 2" xfId="14089" xr:uid="{B9CF77AD-B969-45E9-BE86-05A9E8C86FE9}"/>
    <cellStyle name="Comma 36 6 2 3" xfId="14090" xr:uid="{0AD11B29-2714-4B67-9F58-4BD1CC9D6843}"/>
    <cellStyle name="Comma 36 6 3" xfId="14091" xr:uid="{330C943A-D8D5-43C1-BF3B-594E5EC817E8}"/>
    <cellStyle name="Comma 36 6 3 2" xfId="14092" xr:uid="{D566B2CE-96C0-4B27-84D7-028DE4A876A7}"/>
    <cellStyle name="Comma 36 6 4" xfId="14093" xr:uid="{23D320AD-BF15-467B-AA5D-93E88C8B2E03}"/>
    <cellStyle name="Comma 36 6 5" xfId="14094" xr:uid="{0C269F2E-860F-4BD5-BBDB-C19C7DD0CCB6}"/>
    <cellStyle name="Comma 36 7" xfId="14095" xr:uid="{F31BFF23-3B0D-4D1B-A0A5-AFFF1A3B0C9A}"/>
    <cellStyle name="Comma 36 7 2" xfId="14096" xr:uid="{4E63D73E-9CFC-4F93-9AD8-EE9B90C07E83}"/>
    <cellStyle name="Comma 36 7 2 2" xfId="14097" xr:uid="{7C1FE8AF-7B5F-4B36-A975-8AE6B067D1D6}"/>
    <cellStyle name="Comma 36 7 2 2 2" xfId="14098" xr:uid="{791D506D-ACE1-4D13-905A-35C9D8B7D930}"/>
    <cellStyle name="Comma 36 7 2 3" xfId="14099" xr:uid="{D8B40A99-0F5D-4441-AFC8-128C8F189127}"/>
    <cellStyle name="Comma 36 7 3" xfId="14100" xr:uid="{56888936-C1FD-4D60-B2FE-6B6F6AA3B17F}"/>
    <cellStyle name="Comma 36 7 3 2" xfId="14101" xr:uid="{538F326D-C508-425D-BEDC-CC5BB428C7DE}"/>
    <cellStyle name="Comma 36 7 4" xfId="14102" xr:uid="{D2805B8D-7E07-4A4A-8D7F-74695ACDE951}"/>
    <cellStyle name="Comma 36 7 5" xfId="14103" xr:uid="{CCA5E529-6B02-41F3-B1A7-80A94357CDF2}"/>
    <cellStyle name="Comma 36 8" xfId="14104" xr:uid="{372E58DF-9C65-41BD-B243-E798096713DF}"/>
    <cellStyle name="Comma 36 8 2" xfId="14105" xr:uid="{94D1FD60-C081-49C0-B626-1E5C9800004A}"/>
    <cellStyle name="Comma 36 8 2 2" xfId="14106" xr:uid="{25C6C2E8-C9BC-4B12-AEA8-DCFD5883F245}"/>
    <cellStyle name="Comma 36 8 3" xfId="14107" xr:uid="{0EBD79BC-2585-4DE9-BA4C-68DAC8F52A2A}"/>
    <cellStyle name="Comma 36 8 4" xfId="14108" xr:uid="{34F1FAE2-D664-494D-A905-59C103942EBE}"/>
    <cellStyle name="Comma 36 9" xfId="14109" xr:uid="{001C0D32-F5CD-4DF3-861A-5897834D3C63}"/>
    <cellStyle name="Comma 36 9 2" xfId="14110" xr:uid="{D96AB5C2-2C86-4A90-B5F9-0C688D8EE159}"/>
    <cellStyle name="Comma 37" xfId="14111" xr:uid="{369BB2B1-40F8-4AB2-B74D-E8A9A21D8597}"/>
    <cellStyle name="Comma 37 10" xfId="14112" xr:uid="{DC53DD1E-8CA5-4E22-8D3B-E41D674083E0}"/>
    <cellStyle name="Comma 37 10 2" xfId="14113" xr:uid="{52290F7C-723A-4A3B-99A2-31E6BD72C3AB}"/>
    <cellStyle name="Comma 37 11" xfId="14114" xr:uid="{7A7EC642-67AA-4A07-B037-2FF90809FAEC}"/>
    <cellStyle name="Comma 37 2" xfId="14115" xr:uid="{15B324E2-F966-4FB1-B7C5-873697B727BD}"/>
    <cellStyle name="Comma 37 2 10" xfId="14116" xr:uid="{DEACA2D2-3579-4AF8-A077-1302F833EB46}"/>
    <cellStyle name="Comma 37 2 2" xfId="14117" xr:uid="{E637374D-B0A2-4F83-ABCC-D24D4A93EABD}"/>
    <cellStyle name="Comma 37 2 2 2" xfId="14118" xr:uid="{F99D889C-D93B-4C0C-8A2F-D27D5846C354}"/>
    <cellStyle name="Comma 37 2 2 2 2" xfId="14119" xr:uid="{0D5D7134-BD6A-4343-BBF8-1AC5F5BE9A36}"/>
    <cellStyle name="Comma 37 2 2 2 2 2" xfId="14120" xr:uid="{952CD911-9999-43C5-88BD-C9E3BFF9B1A5}"/>
    <cellStyle name="Comma 37 2 2 2 2 2 2" xfId="14121" xr:uid="{D772AA1A-FD8E-46EF-8626-30EBA29FD1C9}"/>
    <cellStyle name="Comma 37 2 2 2 2 2 2 2" xfId="14122" xr:uid="{C1EB212D-E775-4C8D-8C9D-2255AB0800C0}"/>
    <cellStyle name="Comma 37 2 2 2 2 2 3" xfId="14123" xr:uid="{2997E204-2195-4C59-9310-3FB43F21CC8B}"/>
    <cellStyle name="Comma 37 2 2 2 2 3" xfId="14124" xr:uid="{11E6805D-D68C-4653-A2BE-24F9331FB58C}"/>
    <cellStyle name="Comma 37 2 2 2 2 3 2" xfId="14125" xr:uid="{E3E7CEC1-BC87-4AB2-8BC6-11CA3C3BFFEA}"/>
    <cellStyle name="Comma 37 2 2 2 2 4" xfId="14126" xr:uid="{900B9811-EA73-43FB-94CD-60A39B060B93}"/>
    <cellStyle name="Comma 37 2 2 2 2 5" xfId="14127" xr:uid="{2A4AD9C5-1A2D-4F6C-A604-9CDB25CDD830}"/>
    <cellStyle name="Comma 37 2 2 2 3" xfId="14128" xr:uid="{735585E7-F619-4A86-8DDA-CC5F50B4A09A}"/>
    <cellStyle name="Comma 37 2 2 2 3 2" xfId="14129" xr:uid="{E2EF1492-174B-4236-A9DE-06ABBC5D157B}"/>
    <cellStyle name="Comma 37 2 2 2 3 2 2" xfId="14130" xr:uid="{EF9C3277-5DB3-47C6-97AE-5599972AADC0}"/>
    <cellStyle name="Comma 37 2 2 2 3 3" xfId="14131" xr:uid="{F4FDB84B-40F0-4941-8912-F823BB82DF6B}"/>
    <cellStyle name="Comma 37 2 2 2 4" xfId="14132" xr:uid="{2627204B-BF38-4CD6-80A2-26EB7EF50FDA}"/>
    <cellStyle name="Comma 37 2 2 2 4 2" xfId="14133" xr:uid="{47A89C6B-CA3E-4490-AE88-C6C2C27E1052}"/>
    <cellStyle name="Comma 37 2 2 2 5" xfId="14134" xr:uid="{1FFEE645-F10A-4266-BE9E-C7521F80F867}"/>
    <cellStyle name="Comma 37 2 2 2 6" xfId="14135" xr:uid="{24A5F943-3507-454A-94CA-7C25E1AE7072}"/>
    <cellStyle name="Comma 37 2 2 3" xfId="14136" xr:uid="{C25D68EA-1750-4B35-B004-B70C076D4076}"/>
    <cellStyle name="Comma 37 2 2 3 2" xfId="14137" xr:uid="{740718B5-4925-4779-AA24-A3E5D14B2A54}"/>
    <cellStyle name="Comma 37 2 2 3 2 2" xfId="14138" xr:uid="{481F8A3D-45A1-4433-9981-FCC8B30CCA7F}"/>
    <cellStyle name="Comma 37 2 2 3 2 2 2" xfId="14139" xr:uid="{296B7950-EB3C-4D21-AF9B-EAEE145F684C}"/>
    <cellStyle name="Comma 37 2 2 3 2 3" xfId="14140" xr:uid="{AC642814-A783-4568-8087-AEF0BA7B4024}"/>
    <cellStyle name="Comma 37 2 2 3 3" xfId="14141" xr:uid="{7194F409-4423-4B23-B284-9E9DC939B2A2}"/>
    <cellStyle name="Comma 37 2 2 3 3 2" xfId="14142" xr:uid="{B7699571-2FC8-4AC8-978A-CF2178B55D3C}"/>
    <cellStyle name="Comma 37 2 2 3 4" xfId="14143" xr:uid="{AE59525D-F849-44C8-AC86-14B7F5D3B4EE}"/>
    <cellStyle name="Comma 37 2 2 3 5" xfId="14144" xr:uid="{0CCA23B6-162F-4E18-9DDF-5329FD0DBFC4}"/>
    <cellStyle name="Comma 37 2 2 4" xfId="14145" xr:uid="{E643B948-E6CA-4D61-995A-CDBF4F01C5AF}"/>
    <cellStyle name="Comma 37 2 2 4 2" xfId="14146" xr:uid="{3F56382D-F057-486C-BABE-23628D7C3929}"/>
    <cellStyle name="Comma 37 2 2 4 2 2" xfId="14147" xr:uid="{846051A2-BB99-4EDE-833A-CAC14E735B24}"/>
    <cellStyle name="Comma 37 2 2 4 3" xfId="14148" xr:uid="{F08BFD21-7FA3-4157-9EC4-E15944E46F92}"/>
    <cellStyle name="Comma 37 2 2 4 4" xfId="14149" xr:uid="{0056D13C-2222-4557-AD2A-F355ECE9A42D}"/>
    <cellStyle name="Comma 37 2 2 5" xfId="14150" xr:uid="{CC8556D4-4451-4DE1-B28C-383E9948C128}"/>
    <cellStyle name="Comma 37 2 2 5 2" xfId="14151" xr:uid="{372CD7F2-E209-4B6C-A363-EDEE80312B59}"/>
    <cellStyle name="Comma 37 2 2 6" xfId="14152" xr:uid="{250C7C87-5580-47B4-B359-87DA980D45B7}"/>
    <cellStyle name="Comma 37 2 2 6 2" xfId="14153" xr:uid="{90CC8F99-00C9-46E5-BAF5-A513AF2A0D2C}"/>
    <cellStyle name="Comma 37 2 2 7" xfId="14154" xr:uid="{EF471FC0-F2B1-41C9-AA4A-7D0244C9CF02}"/>
    <cellStyle name="Comma 37 2 3" xfId="14155" xr:uid="{0CFC4767-AFB1-4EC7-B482-F52BD49086C6}"/>
    <cellStyle name="Comma 37 2 3 2" xfId="14156" xr:uid="{7EB0E114-466D-44F8-B40D-908FE26E1040}"/>
    <cellStyle name="Comma 37 2 3 2 2" xfId="14157" xr:uid="{438D2AD9-EE2B-4269-8BA4-78634613D9D0}"/>
    <cellStyle name="Comma 37 2 3 2 2 2" xfId="14158" xr:uid="{A6D3581F-B47F-4232-917E-ADFF442B27D4}"/>
    <cellStyle name="Comma 37 2 3 2 2 2 2" xfId="14159" xr:uid="{6D43CFC5-0700-45BA-AF73-6B26AA81C681}"/>
    <cellStyle name="Comma 37 2 3 2 2 2 2 2" xfId="14160" xr:uid="{23AF42F7-6DBA-4791-9F68-CF6BBA7BD9BE}"/>
    <cellStyle name="Comma 37 2 3 2 2 2 3" xfId="14161" xr:uid="{88B12325-1256-4596-91D4-3E0D6D14FAF6}"/>
    <cellStyle name="Comma 37 2 3 2 2 3" xfId="14162" xr:uid="{B32CADF6-CF20-4C2E-B82F-9BFD52E92ABB}"/>
    <cellStyle name="Comma 37 2 3 2 2 3 2" xfId="14163" xr:uid="{8989A7EE-119E-499B-9994-65E4F46D8AA0}"/>
    <cellStyle name="Comma 37 2 3 2 2 4" xfId="14164" xr:uid="{00C8B02C-C8BE-4F09-8C07-5DA639778E20}"/>
    <cellStyle name="Comma 37 2 3 2 2 5" xfId="14165" xr:uid="{C4248A6D-4FBC-4C9B-974E-C484F92CD954}"/>
    <cellStyle name="Comma 37 2 3 2 3" xfId="14166" xr:uid="{646AFEB8-3D6E-488D-BA12-835B72EBFD01}"/>
    <cellStyle name="Comma 37 2 3 2 3 2" xfId="14167" xr:uid="{41CE3CF5-0280-46E2-8CF9-96EDBEB038F9}"/>
    <cellStyle name="Comma 37 2 3 2 3 2 2" xfId="14168" xr:uid="{6EAA6B60-7A67-493D-9932-06A3C64214B9}"/>
    <cellStyle name="Comma 37 2 3 2 3 3" xfId="14169" xr:uid="{F87784BF-732E-47BC-8C57-92803DCBA903}"/>
    <cellStyle name="Comma 37 2 3 2 4" xfId="14170" xr:uid="{3705E750-E269-47E5-838D-F97ABA4B3086}"/>
    <cellStyle name="Comma 37 2 3 2 4 2" xfId="14171" xr:uid="{177FA539-AD54-45CB-94FA-BB11CDF1C5DE}"/>
    <cellStyle name="Comma 37 2 3 2 5" xfId="14172" xr:uid="{A609B268-954C-415D-99D0-751A812CC359}"/>
    <cellStyle name="Comma 37 2 3 2 6" xfId="14173" xr:uid="{9BF23921-8B0A-4FCC-B940-DA5F158C10FF}"/>
    <cellStyle name="Comma 37 2 3 3" xfId="14174" xr:uid="{02CD6B17-BC49-4E92-9B2C-0680A0AABB5E}"/>
    <cellStyle name="Comma 37 2 3 3 2" xfId="14175" xr:uid="{E60CC738-8BAD-47D9-B843-2BEF80CF0866}"/>
    <cellStyle name="Comma 37 2 3 3 2 2" xfId="14176" xr:uid="{1807B504-7A3F-4352-B82E-F10FBB83BA3B}"/>
    <cellStyle name="Comma 37 2 3 3 2 2 2" xfId="14177" xr:uid="{4978B337-7ED3-4A1F-8DE1-225D589F59E4}"/>
    <cellStyle name="Comma 37 2 3 3 2 3" xfId="14178" xr:uid="{94CDC5F5-C80F-4AC3-9934-8DAD29915F45}"/>
    <cellStyle name="Comma 37 2 3 3 3" xfId="14179" xr:uid="{C3C386AE-787A-4039-9BBD-D1CE6916C542}"/>
    <cellStyle name="Comma 37 2 3 3 3 2" xfId="14180" xr:uid="{68DD7AAD-F118-4CB0-AC59-2B82B522AE7E}"/>
    <cellStyle name="Comma 37 2 3 3 4" xfId="14181" xr:uid="{A3FAA096-7F23-4112-8323-14477E5F5FA4}"/>
    <cellStyle name="Comma 37 2 3 3 5" xfId="14182" xr:uid="{7928FAAE-1A87-4BB1-9A54-6470A1EA17CC}"/>
    <cellStyle name="Comma 37 2 3 4" xfId="14183" xr:uid="{1ACCDEA0-7FF1-4CC0-967D-86DD9C2413FB}"/>
    <cellStyle name="Comma 37 2 3 4 2" xfId="14184" xr:uid="{AEF40F9A-B81A-4993-802A-6517F4842869}"/>
    <cellStyle name="Comma 37 2 3 4 2 2" xfId="14185" xr:uid="{4AFB2979-519B-488E-A6AF-9140DE87B0E2}"/>
    <cellStyle name="Comma 37 2 3 4 3" xfId="14186" xr:uid="{55524529-DFB6-4EA0-9001-0AE9BBC543C6}"/>
    <cellStyle name="Comma 37 2 3 4 4" xfId="14187" xr:uid="{BEE4CBFD-1FBA-41A2-8BA2-9100D03E9EFC}"/>
    <cellStyle name="Comma 37 2 3 5" xfId="14188" xr:uid="{E42CDE2B-EF2F-451B-B1C3-EAF31DFE57DA}"/>
    <cellStyle name="Comma 37 2 3 5 2" xfId="14189" xr:uid="{D6612276-4B68-4AE3-B784-7E8A2DAB019E}"/>
    <cellStyle name="Comma 37 2 3 6" xfId="14190" xr:uid="{12CA838C-4851-4913-8700-AD114977E4FE}"/>
    <cellStyle name="Comma 37 2 3 6 2" xfId="14191" xr:uid="{5A47D167-A409-4FFE-AB0D-005EAFCDA998}"/>
    <cellStyle name="Comma 37 2 3 7" xfId="14192" xr:uid="{EE69D173-2064-4B45-A4AC-F5167BF2538E}"/>
    <cellStyle name="Comma 37 2 4" xfId="14193" xr:uid="{4B4EBD52-C357-4B48-9B13-7B9A2E729D2A}"/>
    <cellStyle name="Comma 37 2 4 2" xfId="14194" xr:uid="{9244F03B-C1D6-4477-8460-31AF173543C1}"/>
    <cellStyle name="Comma 37 2 4 2 2" xfId="14195" xr:uid="{12701F52-DE58-466E-A7C8-ACEF7E2FD829}"/>
    <cellStyle name="Comma 37 2 4 2 2 2" xfId="14196" xr:uid="{3A07D688-82E1-4B40-B20B-D920A2F66615}"/>
    <cellStyle name="Comma 37 2 4 2 2 2 2" xfId="14197" xr:uid="{B5EA1659-AD09-4DA1-8227-7880550E27AF}"/>
    <cellStyle name="Comma 37 2 4 2 2 3" xfId="14198" xr:uid="{312105D0-8E99-4FA0-A824-A25885E88B54}"/>
    <cellStyle name="Comma 37 2 4 2 3" xfId="14199" xr:uid="{EF579F96-0890-4703-A8EA-E6B8399604A1}"/>
    <cellStyle name="Comma 37 2 4 2 3 2" xfId="14200" xr:uid="{46A41D41-73F0-41A7-95A1-0293E30D5060}"/>
    <cellStyle name="Comma 37 2 4 2 4" xfId="14201" xr:uid="{2EFB73C3-B0B0-4D15-BBDB-73413FFB4169}"/>
    <cellStyle name="Comma 37 2 4 2 5" xfId="14202" xr:uid="{AC70C7B4-2A98-4934-BA5B-2179E986A25C}"/>
    <cellStyle name="Comma 37 2 4 3" xfId="14203" xr:uid="{F8DDCEBE-3CB5-408F-B244-2BC7004AA3F2}"/>
    <cellStyle name="Comma 37 2 4 3 2" xfId="14204" xr:uid="{BD3D1EF0-1A13-4863-8D2A-24DBF0EE4857}"/>
    <cellStyle name="Comma 37 2 4 3 2 2" xfId="14205" xr:uid="{5E7766B3-2A70-4AFD-8B9D-20362E6672E6}"/>
    <cellStyle name="Comma 37 2 4 3 3" xfId="14206" xr:uid="{225AA9D5-E52F-473F-9E89-DF55D180C72B}"/>
    <cellStyle name="Comma 37 2 4 4" xfId="14207" xr:uid="{442DFAEF-C557-42A3-B000-526DC6097E49}"/>
    <cellStyle name="Comma 37 2 4 4 2" xfId="14208" xr:uid="{303DD706-7B5F-4668-ADB6-DD7050F214A9}"/>
    <cellStyle name="Comma 37 2 4 5" xfId="14209" xr:uid="{BEE71687-8ECC-4025-AFF1-824CC8A3D9E0}"/>
    <cellStyle name="Comma 37 2 4 6" xfId="14210" xr:uid="{9E45C041-B7CD-409F-A86D-06C0D935C3DF}"/>
    <cellStyle name="Comma 37 2 5" xfId="14211" xr:uid="{16F9DA1F-A5E8-41D9-A1BC-3014B4D933CB}"/>
    <cellStyle name="Comma 37 2 5 2" xfId="14212" xr:uid="{78FD5C30-6E47-4784-95CA-34B07BFC1D62}"/>
    <cellStyle name="Comma 37 2 5 2 2" xfId="14213" xr:uid="{2E7E9A75-6E54-4323-9800-4BF6045C7EF7}"/>
    <cellStyle name="Comma 37 2 5 2 2 2" xfId="14214" xr:uid="{0A8E3738-91A1-4996-B6CE-79D62BD2F82A}"/>
    <cellStyle name="Comma 37 2 5 2 3" xfId="14215" xr:uid="{7A6B35F1-C2F5-4D3B-90B6-02B571C8731E}"/>
    <cellStyle name="Comma 37 2 5 3" xfId="14216" xr:uid="{BFCAABEA-C900-4D5D-A8F3-08FCCC1189F2}"/>
    <cellStyle name="Comma 37 2 5 3 2" xfId="14217" xr:uid="{1F64F6F4-AEEF-45B4-962F-92EB186EE624}"/>
    <cellStyle name="Comma 37 2 5 4" xfId="14218" xr:uid="{A0FC3E37-7E1E-47C1-B3AF-9DD5FCA938D2}"/>
    <cellStyle name="Comma 37 2 5 5" xfId="14219" xr:uid="{5752A72C-0B92-4F68-BFD7-868406AC9284}"/>
    <cellStyle name="Comma 37 2 6" xfId="14220" xr:uid="{EB84673F-E4AB-496D-8C7A-7582944F5E9F}"/>
    <cellStyle name="Comma 37 2 6 2" xfId="14221" xr:uid="{2891AA7D-286E-4547-A514-E0672C6F2066}"/>
    <cellStyle name="Comma 37 2 6 2 2" xfId="14222" xr:uid="{06FA3B1B-A845-4EF0-AE66-64FB5435413F}"/>
    <cellStyle name="Comma 37 2 6 2 2 2" xfId="14223" xr:uid="{1D817914-DD73-4D7D-BBFD-96231F99035B}"/>
    <cellStyle name="Comma 37 2 6 2 3" xfId="14224" xr:uid="{A9053A9F-DF45-476E-A66E-4B3E3A99BF4B}"/>
    <cellStyle name="Comma 37 2 6 3" xfId="14225" xr:uid="{1D0C0A78-177F-49E0-9D33-76237B40F16A}"/>
    <cellStyle name="Comma 37 2 6 3 2" xfId="14226" xr:uid="{B63CBF44-33C2-479E-A361-10CAD1C27DD7}"/>
    <cellStyle name="Comma 37 2 6 4" xfId="14227" xr:uid="{83E2DDD2-4A12-4898-8DC3-E7F4A206019A}"/>
    <cellStyle name="Comma 37 2 6 5" xfId="14228" xr:uid="{99E9892E-8FC7-4FFA-A3C8-49C24CBC9D51}"/>
    <cellStyle name="Comma 37 2 7" xfId="14229" xr:uid="{84D37777-C299-40DA-AB3A-60A6041E7339}"/>
    <cellStyle name="Comma 37 2 7 2" xfId="14230" xr:uid="{10A76171-F787-456D-955C-893E62514F63}"/>
    <cellStyle name="Comma 37 2 7 2 2" xfId="14231" xr:uid="{14A8E407-A7B9-4D69-B82D-BEF20A62DF01}"/>
    <cellStyle name="Comma 37 2 7 3" xfId="14232" xr:uid="{BD84DFAF-5EDE-44F7-86D8-E7358F038859}"/>
    <cellStyle name="Comma 37 2 7 4" xfId="14233" xr:uid="{AFD4AA2A-E2F3-4DF7-A0FA-AFE0262E872C}"/>
    <cellStyle name="Comma 37 2 8" xfId="14234" xr:uid="{762CF414-2A61-4561-9435-62957BAC33DF}"/>
    <cellStyle name="Comma 37 2 8 2" xfId="14235" xr:uid="{DECBB787-15E8-4A96-B001-029955D7C7EA}"/>
    <cellStyle name="Comma 37 2 9" xfId="14236" xr:uid="{9E2DF9D4-03D5-40F3-A957-07F29092A5DC}"/>
    <cellStyle name="Comma 37 2 9 2" xfId="14237" xr:uid="{8A1F7F62-FAB5-4E88-9C96-68AE873FBEFA}"/>
    <cellStyle name="Comma 37 3" xfId="14238" xr:uid="{9D030FFA-7CA9-40E3-92F8-30061C7F2169}"/>
    <cellStyle name="Comma 37 3 2" xfId="14239" xr:uid="{6A16D310-FDEC-424D-92CB-6403DC2A15F1}"/>
    <cellStyle name="Comma 37 3 2 2" xfId="14240" xr:uid="{869DAE6F-D5DC-4D67-803A-578D8AACC8C2}"/>
    <cellStyle name="Comma 37 3 2 2 2" xfId="14241" xr:uid="{EFDECBDD-E3D1-47D1-9F03-87E70E377AA3}"/>
    <cellStyle name="Comma 37 3 2 2 2 2" xfId="14242" xr:uid="{616AD1D0-7B18-4F26-8867-E069A802BB2A}"/>
    <cellStyle name="Comma 37 3 2 2 2 2 2" xfId="14243" xr:uid="{60ADF5DA-9797-470D-AD20-A15820318698}"/>
    <cellStyle name="Comma 37 3 2 2 2 3" xfId="14244" xr:uid="{2814D3ED-DC53-42A2-AB89-1C250DAA57B4}"/>
    <cellStyle name="Comma 37 3 2 2 3" xfId="14245" xr:uid="{65B7D403-4D7A-4252-B975-7A1672BCA39B}"/>
    <cellStyle name="Comma 37 3 2 2 3 2" xfId="14246" xr:uid="{950A56F7-A2B0-433B-A210-2D39DF55BBAE}"/>
    <cellStyle name="Comma 37 3 2 2 4" xfId="14247" xr:uid="{17A00B17-B231-454D-A4D3-3BAF69B5CA15}"/>
    <cellStyle name="Comma 37 3 2 2 5" xfId="14248" xr:uid="{7E8BCCA4-6C6A-4E44-BA89-0758413D88C4}"/>
    <cellStyle name="Comma 37 3 2 3" xfId="14249" xr:uid="{B73FC1E0-687A-41D1-9FAF-15D6552C80A2}"/>
    <cellStyle name="Comma 37 3 2 3 2" xfId="14250" xr:uid="{5B9FF5C3-1520-4E93-8FE4-1A61A525D115}"/>
    <cellStyle name="Comma 37 3 2 3 2 2" xfId="14251" xr:uid="{70B6C506-4030-4DCD-8603-FC5B52E7DE43}"/>
    <cellStyle name="Comma 37 3 2 3 3" xfId="14252" xr:uid="{064BB0EA-E94E-4C50-B986-7763AECEA2B4}"/>
    <cellStyle name="Comma 37 3 2 4" xfId="14253" xr:uid="{61CA1A9A-3062-4738-ABFB-4FDEF9496074}"/>
    <cellStyle name="Comma 37 3 2 4 2" xfId="14254" xr:uid="{F699AF79-4916-469B-ADC9-376D193F27E3}"/>
    <cellStyle name="Comma 37 3 2 5" xfId="14255" xr:uid="{D5BB8E1E-A851-425D-81DA-FEE8AD69C070}"/>
    <cellStyle name="Comma 37 3 2 6" xfId="14256" xr:uid="{F162BA49-F55B-477F-A734-6AB1F6626A8F}"/>
    <cellStyle name="Comma 37 3 3" xfId="14257" xr:uid="{C52519D0-8FE8-4C46-B323-FDE9F1BF3700}"/>
    <cellStyle name="Comma 37 3 3 2" xfId="14258" xr:uid="{A0D1509D-15F1-409F-A6D2-D811FB8703B2}"/>
    <cellStyle name="Comma 37 3 3 2 2" xfId="14259" xr:uid="{150241B8-0E8A-4A36-A39A-ECF37DE2CA65}"/>
    <cellStyle name="Comma 37 3 3 2 2 2" xfId="14260" xr:uid="{11C35559-6ABD-4B61-AF88-40A851BCE7C7}"/>
    <cellStyle name="Comma 37 3 3 2 3" xfId="14261" xr:uid="{7CE4BD0D-D317-4F4E-911C-FC007A0F269B}"/>
    <cellStyle name="Comma 37 3 3 3" xfId="14262" xr:uid="{3D685BDE-2FBB-4C66-8392-5F82570E9FC1}"/>
    <cellStyle name="Comma 37 3 3 3 2" xfId="14263" xr:uid="{290A6E57-ABE8-45DE-A7D5-D2C31CF5D741}"/>
    <cellStyle name="Comma 37 3 3 4" xfId="14264" xr:uid="{928F6960-FBBF-42B7-B6BA-946C620BBBA6}"/>
    <cellStyle name="Comma 37 3 3 5" xfId="14265" xr:uid="{735DD064-89E6-423A-9FF8-D2B806E2AC06}"/>
    <cellStyle name="Comma 37 3 4" xfId="14266" xr:uid="{12E952F7-3C7B-442A-A4CE-097D77AC91E0}"/>
    <cellStyle name="Comma 37 3 4 2" xfId="14267" xr:uid="{E34222AA-507E-448F-A44E-64CC50F7818C}"/>
    <cellStyle name="Comma 37 3 4 2 2" xfId="14268" xr:uid="{6CD1FEF7-4DBA-4792-9E63-BD4F18BFEB95}"/>
    <cellStyle name="Comma 37 3 4 3" xfId="14269" xr:uid="{D98426E9-752A-4AEC-A5E7-A056FB6CC434}"/>
    <cellStyle name="Comma 37 3 4 4" xfId="14270" xr:uid="{47F89723-5B0B-4026-B537-B8E3E86AC028}"/>
    <cellStyle name="Comma 37 3 5" xfId="14271" xr:uid="{BA0302E9-7451-4445-B0B0-C2542318EE67}"/>
    <cellStyle name="Comma 37 3 5 2" xfId="14272" xr:uid="{6BD5D810-0585-48B1-8FE6-7889E15886D0}"/>
    <cellStyle name="Comma 37 3 6" xfId="14273" xr:uid="{E4207ADC-7280-4DED-A5A0-C04147FACC3F}"/>
    <cellStyle name="Comma 37 3 6 2" xfId="14274" xr:uid="{5ED0AFA4-77B1-4328-879C-A31164559537}"/>
    <cellStyle name="Comma 37 3 7" xfId="14275" xr:uid="{AD0FAA50-28D7-43A0-A07D-349D03F1E738}"/>
    <cellStyle name="Comma 37 4" xfId="14276" xr:uid="{CADD337D-BA2A-4093-96F5-21B4A891FC9F}"/>
    <cellStyle name="Comma 37 4 2" xfId="14277" xr:uid="{682D3073-ADF7-4952-832B-E52417688C5C}"/>
    <cellStyle name="Comma 37 4 2 2" xfId="14278" xr:uid="{09C79E6F-C0B2-4D03-BFEF-917CE3795F34}"/>
    <cellStyle name="Comma 37 4 2 2 2" xfId="14279" xr:uid="{BF8BE49F-F474-4A22-9472-9668408C29D6}"/>
    <cellStyle name="Comma 37 4 2 2 2 2" xfId="14280" xr:uid="{6AD3DC2A-446A-494F-93A0-1D4CCD7C8A15}"/>
    <cellStyle name="Comma 37 4 2 2 2 2 2" xfId="14281" xr:uid="{BC4B2D7B-B07C-4980-A1C2-DEF80758D022}"/>
    <cellStyle name="Comma 37 4 2 2 2 3" xfId="14282" xr:uid="{EBFB15DC-9644-475D-9C38-FA8D7EC832F9}"/>
    <cellStyle name="Comma 37 4 2 2 3" xfId="14283" xr:uid="{0C129997-248D-450D-BEDA-46BA3ECAF060}"/>
    <cellStyle name="Comma 37 4 2 2 3 2" xfId="14284" xr:uid="{C49A0B16-8B85-4DEC-B9FC-EEF7C395BDDA}"/>
    <cellStyle name="Comma 37 4 2 2 4" xfId="14285" xr:uid="{6E4D4626-9447-4355-84B7-539A66E6BE06}"/>
    <cellStyle name="Comma 37 4 2 2 5" xfId="14286" xr:uid="{8D2ACCDA-F145-40F9-854A-D87E91188620}"/>
    <cellStyle name="Comma 37 4 2 3" xfId="14287" xr:uid="{E1D98BE1-03FD-4BD0-92E9-B5481995E84B}"/>
    <cellStyle name="Comma 37 4 2 3 2" xfId="14288" xr:uid="{31845643-D0EC-4F55-95BA-403F0BD65CD5}"/>
    <cellStyle name="Comma 37 4 2 3 2 2" xfId="14289" xr:uid="{DD620296-5022-4128-B1F1-4A8AAAB43579}"/>
    <cellStyle name="Comma 37 4 2 3 3" xfId="14290" xr:uid="{021DF2BB-0A3E-41CE-B006-A6BF236DD841}"/>
    <cellStyle name="Comma 37 4 2 4" xfId="14291" xr:uid="{E4C64DBB-9AA7-451A-89FA-9D2F43BCBB0B}"/>
    <cellStyle name="Comma 37 4 2 4 2" xfId="14292" xr:uid="{7267FDFF-5B65-4827-9EEC-8F5B2033BC33}"/>
    <cellStyle name="Comma 37 4 2 5" xfId="14293" xr:uid="{0E2B12B7-887A-43A4-91C5-5901761055A6}"/>
    <cellStyle name="Comma 37 4 2 6" xfId="14294" xr:uid="{8E6C0F7D-9120-4C3C-8D38-AB43838740F2}"/>
    <cellStyle name="Comma 37 4 3" xfId="14295" xr:uid="{CF7B15B0-A996-42A2-8958-4CD7664DB820}"/>
    <cellStyle name="Comma 37 4 3 2" xfId="14296" xr:uid="{AC502444-3929-4F62-9B1B-B7F4986FA814}"/>
    <cellStyle name="Comma 37 4 3 2 2" xfId="14297" xr:uid="{4AEB3F72-1D35-4960-ACA4-256E2BBE8ABC}"/>
    <cellStyle name="Comma 37 4 3 2 2 2" xfId="14298" xr:uid="{E03E91B0-B257-4E52-BBC8-95C99B0B88A0}"/>
    <cellStyle name="Comma 37 4 3 2 3" xfId="14299" xr:uid="{A85D6984-46CD-48B2-B480-70C3BAADBE72}"/>
    <cellStyle name="Comma 37 4 3 3" xfId="14300" xr:uid="{22151766-3AD4-41B8-A8CD-49B35A9699A9}"/>
    <cellStyle name="Comma 37 4 3 3 2" xfId="14301" xr:uid="{D980B389-557C-4891-90AE-7AED55AE0D9D}"/>
    <cellStyle name="Comma 37 4 3 4" xfId="14302" xr:uid="{760C26FD-B414-4CDB-80F3-213E12739B0E}"/>
    <cellStyle name="Comma 37 4 3 5" xfId="14303" xr:uid="{8DD82105-0F02-4D12-93FF-EDD3AAB3301F}"/>
    <cellStyle name="Comma 37 4 4" xfId="14304" xr:uid="{BD8DEF31-2D0A-4ED4-BCAD-8B1C44998D92}"/>
    <cellStyle name="Comma 37 4 4 2" xfId="14305" xr:uid="{0A9AC7DF-3E99-4FA7-BC2D-96AFBA8671C4}"/>
    <cellStyle name="Comma 37 4 4 2 2" xfId="14306" xr:uid="{524268E7-0A27-41B8-8D51-4CB21C7433E8}"/>
    <cellStyle name="Comma 37 4 4 3" xfId="14307" xr:uid="{1FF1BADF-4C9B-40F3-BFCB-B704FB6D8361}"/>
    <cellStyle name="Comma 37 4 4 4" xfId="14308" xr:uid="{B8A120D5-1B6C-4E8D-AF8A-D3B1778C7A3F}"/>
    <cellStyle name="Comma 37 4 5" xfId="14309" xr:uid="{EE1AB19D-336F-4896-BCFA-841FA7356DCB}"/>
    <cellStyle name="Comma 37 4 5 2" xfId="14310" xr:uid="{00DB9E03-1FB4-487A-8851-5F536C25D315}"/>
    <cellStyle name="Comma 37 4 6" xfId="14311" xr:uid="{04F50C0D-296D-4AFA-9DF3-ECE583FD7C15}"/>
    <cellStyle name="Comma 37 4 6 2" xfId="14312" xr:uid="{6E1CE4D7-235D-4739-B892-C7AAFD836DE6}"/>
    <cellStyle name="Comma 37 4 7" xfId="14313" xr:uid="{191B37F8-4618-4494-8FEC-49BB0E8CF682}"/>
    <cellStyle name="Comma 37 5" xfId="14314" xr:uid="{86493C1C-EE56-4897-838D-D48F573C50AB}"/>
    <cellStyle name="Comma 37 5 2" xfId="14315" xr:uid="{F20C853D-2FDC-4242-B882-93854F1CD4E7}"/>
    <cellStyle name="Comma 37 5 2 2" xfId="14316" xr:uid="{46FA7B05-9B24-4F50-8623-BCD6B52E9F9B}"/>
    <cellStyle name="Comma 37 5 2 2 2" xfId="14317" xr:uid="{B3AD9154-1ED5-4999-A502-6681FCBC9DE4}"/>
    <cellStyle name="Comma 37 5 2 2 2 2" xfId="14318" xr:uid="{80D4DD56-35FF-48EE-99DD-720F5BCEAB8B}"/>
    <cellStyle name="Comma 37 5 2 2 3" xfId="14319" xr:uid="{BE00E2B4-F013-4486-819B-0E308F10DA26}"/>
    <cellStyle name="Comma 37 5 2 3" xfId="14320" xr:uid="{97639954-A24F-40F6-84D5-F990BF9D708D}"/>
    <cellStyle name="Comma 37 5 2 3 2" xfId="14321" xr:uid="{99C8B38B-C3DB-4E48-A49A-F1A98C5A9DFF}"/>
    <cellStyle name="Comma 37 5 2 4" xfId="14322" xr:uid="{E4E693A1-1A2D-4305-9B9B-7E3672605808}"/>
    <cellStyle name="Comma 37 5 2 5" xfId="14323" xr:uid="{B6D349D2-3D8C-487F-8083-3A0A71B47147}"/>
    <cellStyle name="Comma 37 5 3" xfId="14324" xr:uid="{3FB1526B-4DC2-4B27-892A-511679CB32CD}"/>
    <cellStyle name="Comma 37 5 3 2" xfId="14325" xr:uid="{B4456023-7305-48D4-B932-1A346927FCFA}"/>
    <cellStyle name="Comma 37 5 3 2 2" xfId="14326" xr:uid="{4EC62F48-0F00-4ACE-9E9A-B9E759EF596C}"/>
    <cellStyle name="Comma 37 5 3 3" xfId="14327" xr:uid="{6E112105-26B8-4C0C-9B1C-2126A1CAB7C8}"/>
    <cellStyle name="Comma 37 5 4" xfId="14328" xr:uid="{36211711-F86C-4558-9713-C48841529DFC}"/>
    <cellStyle name="Comma 37 5 4 2" xfId="14329" xr:uid="{E5FDC3C8-7BBC-4186-8381-384CC1E39625}"/>
    <cellStyle name="Comma 37 5 5" xfId="14330" xr:uid="{62033934-DC76-4BAE-8B0A-CA11EA8353E2}"/>
    <cellStyle name="Comma 37 5 6" xfId="14331" xr:uid="{78FB1E95-7F25-424F-86A0-B59AAF1D1F20}"/>
    <cellStyle name="Comma 37 6" xfId="14332" xr:uid="{A04E9E6A-E864-45E6-88AF-FCE499F8EEC3}"/>
    <cellStyle name="Comma 37 6 2" xfId="14333" xr:uid="{7572DA91-80BD-49D0-8F46-DBFBB7CEC29E}"/>
    <cellStyle name="Comma 37 6 2 2" xfId="14334" xr:uid="{A189CCC8-6153-43B4-B333-B218CC46368C}"/>
    <cellStyle name="Comma 37 6 2 2 2" xfId="14335" xr:uid="{2566910D-7DD0-4E3F-80A7-0DC2CCCCB229}"/>
    <cellStyle name="Comma 37 6 2 3" xfId="14336" xr:uid="{997994A2-5361-46CF-B5F1-E231091BBB4A}"/>
    <cellStyle name="Comma 37 6 3" xfId="14337" xr:uid="{A81DD607-D914-4CBD-886C-B3A05F306AD5}"/>
    <cellStyle name="Comma 37 6 3 2" xfId="14338" xr:uid="{830693A1-F266-4735-87FE-3C902C01A142}"/>
    <cellStyle name="Comma 37 6 4" xfId="14339" xr:uid="{B1DB6A1E-E94D-471F-8C73-C5A68F221DA5}"/>
    <cellStyle name="Comma 37 6 5" xfId="14340" xr:uid="{6DCB6B9C-6212-41E1-BDD8-5F2D73A9CB47}"/>
    <cellStyle name="Comma 37 7" xfId="14341" xr:uid="{48D90DE2-9FC0-412B-85F4-38F08205F6C3}"/>
    <cellStyle name="Comma 37 7 2" xfId="14342" xr:uid="{96C92AA4-EDFC-4A73-B0BF-A32D952A5CB2}"/>
    <cellStyle name="Comma 37 7 2 2" xfId="14343" xr:uid="{E1938929-60E9-46DD-9D1F-691ED5A1FC37}"/>
    <cellStyle name="Comma 37 7 2 2 2" xfId="14344" xr:uid="{B5AF97E2-3AD5-4ADD-864E-B3A7A2FCBBBB}"/>
    <cellStyle name="Comma 37 7 2 3" xfId="14345" xr:uid="{D955C802-F05B-4FD3-8AD6-DD2FC8E90B9B}"/>
    <cellStyle name="Comma 37 7 3" xfId="14346" xr:uid="{A6FBAEF4-E0EA-473F-8512-E59FBAB475E9}"/>
    <cellStyle name="Comma 37 7 3 2" xfId="14347" xr:uid="{09CEF62B-05E4-4A12-B92C-7299C71074E1}"/>
    <cellStyle name="Comma 37 7 4" xfId="14348" xr:uid="{E5CDD47D-8E75-41E0-82B1-27DF967D0975}"/>
    <cellStyle name="Comma 37 7 5" xfId="14349" xr:uid="{E901EB43-82FE-4D86-A166-9E6943CA755A}"/>
    <cellStyle name="Comma 37 8" xfId="14350" xr:uid="{CFB42CFC-719F-4519-9054-39ED21BC0342}"/>
    <cellStyle name="Comma 37 8 2" xfId="14351" xr:uid="{02EF00EE-9EF8-477C-9965-15E2706AADBF}"/>
    <cellStyle name="Comma 37 8 2 2" xfId="14352" xr:uid="{C4B1F3BD-4857-4C55-8EE6-59162AC9A9C0}"/>
    <cellStyle name="Comma 37 8 3" xfId="14353" xr:uid="{C053560A-A481-419C-BD0A-5E4793E7D93A}"/>
    <cellStyle name="Comma 37 8 4" xfId="14354" xr:uid="{EE70F416-CEF5-4E47-B6A4-74705CC872AC}"/>
    <cellStyle name="Comma 37 9" xfId="14355" xr:uid="{37B2FD40-C515-4834-B47D-22A79DF864CB}"/>
    <cellStyle name="Comma 37 9 2" xfId="14356" xr:uid="{E9E10A7C-2A45-4FD3-96ED-A085AA09B2B0}"/>
    <cellStyle name="Comma 38" xfId="14357" xr:uid="{47AA735B-B30F-4B1B-9D79-24E221498E3B}"/>
    <cellStyle name="Comma 38 10" xfId="14358" xr:uid="{4C7A518F-5715-4FC1-8396-485E5E80385F}"/>
    <cellStyle name="Comma 38 10 2" xfId="14359" xr:uid="{ECD01915-200A-4200-8FC3-004930B04D66}"/>
    <cellStyle name="Comma 38 11" xfId="14360" xr:uid="{5DB7113F-32B3-4F47-9FE1-50E6872544C9}"/>
    <cellStyle name="Comma 38 2" xfId="14361" xr:uid="{A49426C1-F224-4CBF-9683-C68B3A110FB9}"/>
    <cellStyle name="Comma 38 2 10" xfId="14362" xr:uid="{009C525F-70F1-480F-927D-35EF217F3709}"/>
    <cellStyle name="Comma 38 2 2" xfId="14363" xr:uid="{97225FD8-09B1-45ED-A0F0-F9791D0A0012}"/>
    <cellStyle name="Comma 38 2 2 2" xfId="14364" xr:uid="{9E0DC0D0-D00E-41A6-862E-486B9C56AB7B}"/>
    <cellStyle name="Comma 38 2 2 2 2" xfId="14365" xr:uid="{D9020BFB-9FED-4691-A31F-8FA51EC0ED2A}"/>
    <cellStyle name="Comma 38 2 2 2 2 2" xfId="14366" xr:uid="{F3B25EE6-AF5C-4F4E-8398-9C057853E06D}"/>
    <cellStyle name="Comma 38 2 2 2 2 2 2" xfId="14367" xr:uid="{AF111F84-8DA9-4FC6-8D51-BC369FBC55FE}"/>
    <cellStyle name="Comma 38 2 2 2 2 2 2 2" xfId="14368" xr:uid="{0E0C04D4-03E5-4CF2-9E78-6BB069E074C8}"/>
    <cellStyle name="Comma 38 2 2 2 2 2 3" xfId="14369" xr:uid="{01FED921-850E-406D-883B-DC602FF0F08D}"/>
    <cellStyle name="Comma 38 2 2 2 2 3" xfId="14370" xr:uid="{EB4410CE-3CBC-49F1-A29E-8493F4F6BF32}"/>
    <cellStyle name="Comma 38 2 2 2 2 3 2" xfId="14371" xr:uid="{8B1D5DA7-56E2-48F3-B486-9C3B8DE279A4}"/>
    <cellStyle name="Comma 38 2 2 2 2 4" xfId="14372" xr:uid="{86928FFC-4AC9-4FE4-B83D-9AD0B9F56B30}"/>
    <cellStyle name="Comma 38 2 2 2 2 5" xfId="14373" xr:uid="{A9C7A2FA-5264-4290-B2CC-44D535EA6EEB}"/>
    <cellStyle name="Comma 38 2 2 2 3" xfId="14374" xr:uid="{0DDB2FBD-09F1-44EE-8187-6BE53E30D813}"/>
    <cellStyle name="Comma 38 2 2 2 3 2" xfId="14375" xr:uid="{AC30311E-9377-4508-ABCB-9B8014C0AA52}"/>
    <cellStyle name="Comma 38 2 2 2 3 2 2" xfId="14376" xr:uid="{2D632E69-2E54-45D4-94BB-029E476EA8AE}"/>
    <cellStyle name="Comma 38 2 2 2 3 3" xfId="14377" xr:uid="{BA3966E0-7E40-456A-BC12-D6633AD06F22}"/>
    <cellStyle name="Comma 38 2 2 2 4" xfId="14378" xr:uid="{99D9D7BA-04AC-4096-8227-5DAE5D884CB0}"/>
    <cellStyle name="Comma 38 2 2 2 4 2" xfId="14379" xr:uid="{606CA1C1-BF15-4E72-8A8D-FC63A7B94D3F}"/>
    <cellStyle name="Comma 38 2 2 2 5" xfId="14380" xr:uid="{F9251DB0-CF32-4DBD-A18C-2D2B8CB21A22}"/>
    <cellStyle name="Comma 38 2 2 2 6" xfId="14381" xr:uid="{D09038D3-26DB-4B27-92D3-A5D550BBC313}"/>
    <cellStyle name="Comma 38 2 2 3" xfId="14382" xr:uid="{500BE586-1F3E-4F73-B070-7D14D9053E3A}"/>
    <cellStyle name="Comma 38 2 2 3 2" xfId="14383" xr:uid="{FE1E714A-1A73-4946-9766-9917F88FD1EB}"/>
    <cellStyle name="Comma 38 2 2 3 2 2" xfId="14384" xr:uid="{6AE158EE-7E7B-4367-95D4-25AE31B6B57A}"/>
    <cellStyle name="Comma 38 2 2 3 2 2 2" xfId="14385" xr:uid="{02FA897F-27B5-4B2C-8CA3-0945CCF57623}"/>
    <cellStyle name="Comma 38 2 2 3 2 3" xfId="14386" xr:uid="{DCABEF64-CDB7-4178-8DE3-FD517B15593A}"/>
    <cellStyle name="Comma 38 2 2 3 3" xfId="14387" xr:uid="{38937E2F-F863-4045-B94C-754977557036}"/>
    <cellStyle name="Comma 38 2 2 3 3 2" xfId="14388" xr:uid="{77100B0E-CC1C-4406-9D65-9FD6421D3431}"/>
    <cellStyle name="Comma 38 2 2 3 4" xfId="14389" xr:uid="{E4976A34-9A31-42E3-820A-29A1900802E9}"/>
    <cellStyle name="Comma 38 2 2 3 5" xfId="14390" xr:uid="{6F988645-17F2-42B7-9347-583C16E02153}"/>
    <cellStyle name="Comma 38 2 2 4" xfId="14391" xr:uid="{4555E2AB-E883-40B6-8A89-BAFBE5025EAF}"/>
    <cellStyle name="Comma 38 2 2 4 2" xfId="14392" xr:uid="{EC2C469C-CF18-481E-933E-A3726EC43B34}"/>
    <cellStyle name="Comma 38 2 2 4 2 2" xfId="14393" xr:uid="{AFD72424-25DA-4D99-8ABC-01F8CA0F8B20}"/>
    <cellStyle name="Comma 38 2 2 4 3" xfId="14394" xr:uid="{DB03334F-3883-4555-B21A-5ACA4D7565C8}"/>
    <cellStyle name="Comma 38 2 2 4 4" xfId="14395" xr:uid="{0FA75106-73FB-431F-9363-B7AE221E8B6E}"/>
    <cellStyle name="Comma 38 2 2 5" xfId="14396" xr:uid="{7D5C1B42-D0A3-4047-BFFC-F5599313AF30}"/>
    <cellStyle name="Comma 38 2 2 5 2" xfId="14397" xr:uid="{E268CC73-5E39-470C-A68C-C8B7603FEC17}"/>
    <cellStyle name="Comma 38 2 2 6" xfId="14398" xr:uid="{49D356CA-F549-4CB4-BB5A-4913CE2192A1}"/>
    <cellStyle name="Comma 38 2 2 6 2" xfId="14399" xr:uid="{D2288BFA-1C16-4B01-802C-481415949DB7}"/>
    <cellStyle name="Comma 38 2 2 7" xfId="14400" xr:uid="{7280F5C4-BE64-4C36-A7F0-2F1C75BB95FB}"/>
    <cellStyle name="Comma 38 2 3" xfId="14401" xr:uid="{FF10C84B-0523-485C-8191-CD7D510916D7}"/>
    <cellStyle name="Comma 38 2 3 2" xfId="14402" xr:uid="{007BB755-5061-4760-A472-A327B41A689F}"/>
    <cellStyle name="Comma 38 2 3 2 2" xfId="14403" xr:uid="{3638DD7D-6D49-4EC9-8FD1-A76CE488833D}"/>
    <cellStyle name="Comma 38 2 3 2 2 2" xfId="14404" xr:uid="{2973BBBD-F06D-4748-B0ED-7474CDA51DA2}"/>
    <cellStyle name="Comma 38 2 3 2 2 2 2" xfId="14405" xr:uid="{84A8835E-4D4C-4047-B3AB-3BEB0AD92F0A}"/>
    <cellStyle name="Comma 38 2 3 2 2 2 2 2" xfId="14406" xr:uid="{45A272ED-924E-4B8D-B1DE-3FC8B8ED0C6C}"/>
    <cellStyle name="Comma 38 2 3 2 2 2 3" xfId="14407" xr:uid="{A50F7AE9-17C6-4C8C-9D73-DD20AD182F0D}"/>
    <cellStyle name="Comma 38 2 3 2 2 3" xfId="14408" xr:uid="{DF636748-7C68-436C-87A3-6C41EAF1BF24}"/>
    <cellStyle name="Comma 38 2 3 2 2 3 2" xfId="14409" xr:uid="{F6B27D09-4735-49AE-B554-67DE79CC79E8}"/>
    <cellStyle name="Comma 38 2 3 2 2 4" xfId="14410" xr:uid="{0FC48BC1-E8DA-4593-B4D9-0E042BB5FC5D}"/>
    <cellStyle name="Comma 38 2 3 2 2 5" xfId="14411" xr:uid="{FEC17B21-C794-4010-9374-C625956B3866}"/>
    <cellStyle name="Comma 38 2 3 2 3" xfId="14412" xr:uid="{6C01EF21-5F28-4612-B4A6-12F94115FECE}"/>
    <cellStyle name="Comma 38 2 3 2 3 2" xfId="14413" xr:uid="{A50E4EC0-18E9-4735-9A62-DAC5A6E76076}"/>
    <cellStyle name="Comma 38 2 3 2 3 2 2" xfId="14414" xr:uid="{1770FC2F-DA7E-4DC1-B945-B2486D21096C}"/>
    <cellStyle name="Comma 38 2 3 2 3 3" xfId="14415" xr:uid="{68F3ED3F-262E-41EF-862A-87AB141361B0}"/>
    <cellStyle name="Comma 38 2 3 2 4" xfId="14416" xr:uid="{10751EF6-6138-44E2-B303-E756B7D81915}"/>
    <cellStyle name="Comma 38 2 3 2 4 2" xfId="14417" xr:uid="{AB5C5866-CFDB-4CA3-B39F-CB8E8D4C384B}"/>
    <cellStyle name="Comma 38 2 3 2 5" xfId="14418" xr:uid="{EF3C9F24-5951-40BD-B40A-CD3BC03DC313}"/>
    <cellStyle name="Comma 38 2 3 2 6" xfId="14419" xr:uid="{756EE8C9-4E18-4CA4-8210-393E0F243EA9}"/>
    <cellStyle name="Comma 38 2 3 3" xfId="14420" xr:uid="{94FA342D-322C-478B-9ABC-4F9A0914DF99}"/>
    <cellStyle name="Comma 38 2 3 3 2" xfId="14421" xr:uid="{84A4D6A2-A676-4197-952F-26AAB639307E}"/>
    <cellStyle name="Comma 38 2 3 3 2 2" xfId="14422" xr:uid="{7817BFAC-2F2D-4F68-B000-06BFB38CA6A5}"/>
    <cellStyle name="Comma 38 2 3 3 2 2 2" xfId="14423" xr:uid="{98AB1AD1-A5EC-410F-98F7-E2A4C611D360}"/>
    <cellStyle name="Comma 38 2 3 3 2 3" xfId="14424" xr:uid="{0E73243C-3374-4DBF-BC11-46CB994DBB92}"/>
    <cellStyle name="Comma 38 2 3 3 3" xfId="14425" xr:uid="{A3E06C70-02FD-4F9D-B770-FED4816E6E8E}"/>
    <cellStyle name="Comma 38 2 3 3 3 2" xfId="14426" xr:uid="{92AD70F6-531E-47F5-B57E-79FC139A0E89}"/>
    <cellStyle name="Comma 38 2 3 3 4" xfId="14427" xr:uid="{12378A2B-4EFE-4511-BFD5-BAEA6F41E62D}"/>
    <cellStyle name="Comma 38 2 3 3 5" xfId="14428" xr:uid="{8A0AF0F0-71A1-4927-ADDA-FDCEEC310FF0}"/>
    <cellStyle name="Comma 38 2 3 4" xfId="14429" xr:uid="{44FD00AD-253B-4A86-9D45-A70B72B2327A}"/>
    <cellStyle name="Comma 38 2 3 4 2" xfId="14430" xr:uid="{3021D0B6-B882-4A03-A160-E949507215BE}"/>
    <cellStyle name="Comma 38 2 3 4 2 2" xfId="14431" xr:uid="{3060BE67-7B48-4CA1-8A7C-9C52E17D07E2}"/>
    <cellStyle name="Comma 38 2 3 4 3" xfId="14432" xr:uid="{48BED089-BEB3-49F2-9920-96A20962B31C}"/>
    <cellStyle name="Comma 38 2 3 4 4" xfId="14433" xr:uid="{6D7F6DC9-730F-41E2-A744-E359B27E125D}"/>
    <cellStyle name="Comma 38 2 3 5" xfId="14434" xr:uid="{B6888DBD-48C5-4095-B10A-5380AAAE9EC7}"/>
    <cellStyle name="Comma 38 2 3 5 2" xfId="14435" xr:uid="{AA23EDF9-8744-447B-94DC-2F1EE2A18BC4}"/>
    <cellStyle name="Comma 38 2 3 6" xfId="14436" xr:uid="{DE412439-228C-4E37-8A94-BD11FD039397}"/>
    <cellStyle name="Comma 38 2 3 6 2" xfId="14437" xr:uid="{C86A6ABC-EE0D-4756-9930-FA66CFA033A8}"/>
    <cellStyle name="Comma 38 2 3 7" xfId="14438" xr:uid="{D0F247D5-1396-4A70-A6B1-394685DA43DF}"/>
    <cellStyle name="Comma 38 2 4" xfId="14439" xr:uid="{470F3647-FA26-4185-9913-20BEFC338A77}"/>
    <cellStyle name="Comma 38 2 4 2" xfId="14440" xr:uid="{C61D8213-AD64-42E5-87A9-43DDE9AD51E6}"/>
    <cellStyle name="Comma 38 2 4 2 2" xfId="14441" xr:uid="{7D60C5B1-6288-4FFA-B0D5-80AD3C5C39D3}"/>
    <cellStyle name="Comma 38 2 4 2 2 2" xfId="14442" xr:uid="{49A7B123-E232-47FF-90BB-AFCD4BDF8BE5}"/>
    <cellStyle name="Comma 38 2 4 2 2 2 2" xfId="14443" xr:uid="{66C7475F-415C-4606-84B3-819A48A2951F}"/>
    <cellStyle name="Comma 38 2 4 2 2 3" xfId="14444" xr:uid="{346F5284-C96E-4E13-832C-34F838355112}"/>
    <cellStyle name="Comma 38 2 4 2 3" xfId="14445" xr:uid="{3F048392-4004-4E2E-A6BB-16538427F922}"/>
    <cellStyle name="Comma 38 2 4 2 3 2" xfId="14446" xr:uid="{399E616A-3E17-4B48-ABC9-C5BE928D8EC0}"/>
    <cellStyle name="Comma 38 2 4 2 4" xfId="14447" xr:uid="{0477CE78-46CB-4531-B3E6-9CB10D73CE1D}"/>
    <cellStyle name="Comma 38 2 4 2 5" xfId="14448" xr:uid="{6945F95D-42AA-47F7-A2D7-C7ED79FAFFB6}"/>
    <cellStyle name="Comma 38 2 4 3" xfId="14449" xr:uid="{764F9358-4412-46CA-B0D8-6EEA84C99302}"/>
    <cellStyle name="Comma 38 2 4 3 2" xfId="14450" xr:uid="{DB1E06D6-6A1D-4DE6-A6AF-8CB316513ACB}"/>
    <cellStyle name="Comma 38 2 4 3 2 2" xfId="14451" xr:uid="{A2BE7056-0EC6-42FA-BDB6-84924F7C680B}"/>
    <cellStyle name="Comma 38 2 4 3 3" xfId="14452" xr:uid="{CCB38BD6-26BC-4510-9ED7-EF70C998D089}"/>
    <cellStyle name="Comma 38 2 4 4" xfId="14453" xr:uid="{B1901509-AAB3-428A-B5AE-A51B66490220}"/>
    <cellStyle name="Comma 38 2 4 4 2" xfId="14454" xr:uid="{936C7D76-C4D0-4ECD-B57C-74EEAB065F75}"/>
    <cellStyle name="Comma 38 2 4 5" xfId="14455" xr:uid="{55EF8EC7-6B39-44AD-9FE7-7EB80827C8C5}"/>
    <cellStyle name="Comma 38 2 4 6" xfId="14456" xr:uid="{1AF8A362-7777-415D-BD28-89C21B9033FD}"/>
    <cellStyle name="Comma 38 2 5" xfId="14457" xr:uid="{3D919F94-FD6D-4D53-B034-87DDC6C643D7}"/>
    <cellStyle name="Comma 38 2 5 2" xfId="14458" xr:uid="{70C98C71-69FD-4D53-83C2-49FB2E8A4295}"/>
    <cellStyle name="Comma 38 2 5 2 2" xfId="14459" xr:uid="{E860A7F4-DB23-41BA-9497-6A0A2CD298E0}"/>
    <cellStyle name="Comma 38 2 5 2 2 2" xfId="14460" xr:uid="{FF33D6F7-AAE7-4474-8712-0FF4A38FFD11}"/>
    <cellStyle name="Comma 38 2 5 2 3" xfId="14461" xr:uid="{DF9A8F99-B292-459F-8474-D82E45839C4A}"/>
    <cellStyle name="Comma 38 2 5 3" xfId="14462" xr:uid="{0E96B3C4-2C21-49AE-9A4E-361727F60718}"/>
    <cellStyle name="Comma 38 2 5 3 2" xfId="14463" xr:uid="{DF6F122D-873E-44D8-BF08-48AC8FDF7D88}"/>
    <cellStyle name="Comma 38 2 5 4" xfId="14464" xr:uid="{2ACB706B-EF2F-4FD6-B1C6-698DAE9BAB4A}"/>
    <cellStyle name="Comma 38 2 5 5" xfId="14465" xr:uid="{3DED5E7E-94BD-440C-B940-FD67E6C0B519}"/>
    <cellStyle name="Comma 38 2 6" xfId="14466" xr:uid="{4F2C8A82-A5B8-4929-B03C-379432E51D56}"/>
    <cellStyle name="Comma 38 2 6 2" xfId="14467" xr:uid="{2C9A1660-E79C-460C-8AA3-1319CB90E9A8}"/>
    <cellStyle name="Comma 38 2 6 2 2" xfId="14468" xr:uid="{DF32A891-5A70-4EE2-A08C-C904E6C425F5}"/>
    <cellStyle name="Comma 38 2 6 2 2 2" xfId="14469" xr:uid="{847F1791-7484-4DF9-A994-233AA5B64B9E}"/>
    <cellStyle name="Comma 38 2 6 2 3" xfId="14470" xr:uid="{9287E485-6215-4EED-B56F-8C515D7E3E2C}"/>
    <cellStyle name="Comma 38 2 6 3" xfId="14471" xr:uid="{B6B63D49-A789-4BC9-ACB5-BCA45D09EFAE}"/>
    <cellStyle name="Comma 38 2 6 3 2" xfId="14472" xr:uid="{385F1BB0-1632-4BFB-A592-1A708B160D76}"/>
    <cellStyle name="Comma 38 2 6 4" xfId="14473" xr:uid="{F9CE2588-05FA-492E-A10A-55C44855A146}"/>
    <cellStyle name="Comma 38 2 6 5" xfId="14474" xr:uid="{A0380122-ED87-4C17-ACD2-1B3C893894B2}"/>
    <cellStyle name="Comma 38 2 7" xfId="14475" xr:uid="{B1168A74-5B84-4032-B779-26CA5EF12E16}"/>
    <cellStyle name="Comma 38 2 7 2" xfId="14476" xr:uid="{D64BFC20-2364-4A75-9D78-1A68ED1FD90A}"/>
    <cellStyle name="Comma 38 2 7 2 2" xfId="14477" xr:uid="{F5DAFBC9-CA77-4848-8E7E-38919A6747B7}"/>
    <cellStyle name="Comma 38 2 7 3" xfId="14478" xr:uid="{62673886-FCF3-477F-B8A3-B4CBAFDA2A4E}"/>
    <cellStyle name="Comma 38 2 7 4" xfId="14479" xr:uid="{FB93B520-3608-401C-8ED0-8B819DB4CDA2}"/>
    <cellStyle name="Comma 38 2 8" xfId="14480" xr:uid="{6353222B-F853-411F-8BDF-0BF83DDA7800}"/>
    <cellStyle name="Comma 38 2 8 2" xfId="14481" xr:uid="{07216074-710A-4CE8-A798-CFDA8971EF81}"/>
    <cellStyle name="Comma 38 2 9" xfId="14482" xr:uid="{0287202C-D4DF-408B-BC5D-8F2F1C912BC5}"/>
    <cellStyle name="Comma 38 2 9 2" xfId="14483" xr:uid="{F2432C38-F1C3-41CE-AF07-327757BC9804}"/>
    <cellStyle name="Comma 38 3" xfId="14484" xr:uid="{06306117-7F46-4A1A-BDA3-54CCBF381BF2}"/>
    <cellStyle name="Comma 38 3 2" xfId="14485" xr:uid="{A323DCB0-D0B6-42CB-A895-363DD01DFD00}"/>
    <cellStyle name="Comma 38 3 2 2" xfId="14486" xr:uid="{113C6597-905E-4896-8D65-7EB99CEC3569}"/>
    <cellStyle name="Comma 38 3 2 2 2" xfId="14487" xr:uid="{962C5DCA-4777-4781-A3F0-E0F9C2C2FF35}"/>
    <cellStyle name="Comma 38 3 2 2 2 2" xfId="14488" xr:uid="{7C281573-8558-4A20-9D55-8836A33B892C}"/>
    <cellStyle name="Comma 38 3 2 2 2 2 2" xfId="14489" xr:uid="{1C2D5DDB-C40C-4C70-A83F-44905896363C}"/>
    <cellStyle name="Comma 38 3 2 2 2 3" xfId="14490" xr:uid="{EEBEA995-BBC7-48FB-AACA-872984603C2A}"/>
    <cellStyle name="Comma 38 3 2 2 3" xfId="14491" xr:uid="{583B37FE-1593-408E-8A67-5314FC6507E7}"/>
    <cellStyle name="Comma 38 3 2 2 3 2" xfId="14492" xr:uid="{08D4AFA7-BD48-4F23-9360-0D1DD02FCF19}"/>
    <cellStyle name="Comma 38 3 2 2 4" xfId="14493" xr:uid="{0F0A8C1F-989D-4ECA-AFCF-D1243BA8B08A}"/>
    <cellStyle name="Comma 38 3 2 2 5" xfId="14494" xr:uid="{B5664703-A0D3-4256-BFA2-25BEC5BE513C}"/>
    <cellStyle name="Comma 38 3 2 3" xfId="14495" xr:uid="{72A3955F-1687-43A7-A00D-9F2F8EE27761}"/>
    <cellStyle name="Comma 38 3 2 3 2" xfId="14496" xr:uid="{D8D2AC02-941E-4761-AB92-351D01E115D2}"/>
    <cellStyle name="Comma 38 3 2 3 2 2" xfId="14497" xr:uid="{547FC729-03BB-4F0A-93A3-94A26B330678}"/>
    <cellStyle name="Comma 38 3 2 3 3" xfId="14498" xr:uid="{5DEB3711-15EF-46A8-AA7A-76A918A44872}"/>
    <cellStyle name="Comma 38 3 2 4" xfId="14499" xr:uid="{5BE14AD8-CBC1-4E96-8F56-C3FBDCAD94E0}"/>
    <cellStyle name="Comma 38 3 2 4 2" xfId="14500" xr:uid="{C44F3A85-B1AA-48BC-8A35-C8BEC04BE19A}"/>
    <cellStyle name="Comma 38 3 2 5" xfId="14501" xr:uid="{DA2E4602-041C-4872-A81E-710EC575BECA}"/>
    <cellStyle name="Comma 38 3 2 6" xfId="14502" xr:uid="{D836CCD8-3157-498B-A9E2-6728308F4C71}"/>
    <cellStyle name="Comma 38 3 3" xfId="14503" xr:uid="{A0A96F23-B42D-43F2-9303-2759F607742D}"/>
    <cellStyle name="Comma 38 3 3 2" xfId="14504" xr:uid="{9FB497B9-D4C9-4B58-85AB-7A50FC6826E9}"/>
    <cellStyle name="Comma 38 3 3 2 2" xfId="14505" xr:uid="{6D6BD881-5852-4419-88F8-AD67F3739B81}"/>
    <cellStyle name="Comma 38 3 3 2 2 2" xfId="14506" xr:uid="{0DE993A6-7CD9-431C-8F1A-9ABE1CA628F4}"/>
    <cellStyle name="Comma 38 3 3 2 3" xfId="14507" xr:uid="{D76E33F4-D56B-4BF0-AA96-BF9D947962B9}"/>
    <cellStyle name="Comma 38 3 3 3" xfId="14508" xr:uid="{7A6CDCA6-F144-46E4-B8D7-0623E1D6BF78}"/>
    <cellStyle name="Comma 38 3 3 3 2" xfId="14509" xr:uid="{5D70DA16-6E02-4D64-AD1A-7051DC414DFB}"/>
    <cellStyle name="Comma 38 3 3 4" xfId="14510" xr:uid="{1B6416E8-9295-46E2-ABEC-608CA828F140}"/>
    <cellStyle name="Comma 38 3 3 5" xfId="14511" xr:uid="{7EC932E6-E6F7-4968-9B73-45D14B08DD68}"/>
    <cellStyle name="Comma 38 3 4" xfId="14512" xr:uid="{27231269-BEF2-4747-B8A1-55F98EE9D84F}"/>
    <cellStyle name="Comma 38 3 4 2" xfId="14513" xr:uid="{28D404CC-9F03-4371-8C6A-3BC28F26827B}"/>
    <cellStyle name="Comma 38 3 4 2 2" xfId="14514" xr:uid="{AA8CDF56-E6E7-4C85-9178-C6B48DD596A4}"/>
    <cellStyle name="Comma 38 3 4 3" xfId="14515" xr:uid="{D66BC81F-2CDD-450E-B8F0-8D20023A4E46}"/>
    <cellStyle name="Comma 38 3 4 4" xfId="14516" xr:uid="{67D75941-6D4E-4601-AA9A-ED13CACF3B74}"/>
    <cellStyle name="Comma 38 3 5" xfId="14517" xr:uid="{7D134EAF-006F-48E5-B602-24A41689F142}"/>
    <cellStyle name="Comma 38 3 5 2" xfId="14518" xr:uid="{4B3F72EC-A86A-41A8-AC7F-9CEA42997679}"/>
    <cellStyle name="Comma 38 3 6" xfId="14519" xr:uid="{1875439B-90D1-4A49-B155-667F993C837C}"/>
    <cellStyle name="Comma 38 3 6 2" xfId="14520" xr:uid="{4A28ED9C-731A-4DC3-A04D-F97BCC16CAAC}"/>
    <cellStyle name="Comma 38 3 7" xfId="14521" xr:uid="{CB945CE9-49DE-4CE9-A74B-C460EAD34959}"/>
    <cellStyle name="Comma 38 4" xfId="14522" xr:uid="{A6DDFC2F-C77A-431B-99F3-F10E38310290}"/>
    <cellStyle name="Comma 38 4 2" xfId="14523" xr:uid="{CBA0583E-6D7A-4901-B20A-2183BCEF40CD}"/>
    <cellStyle name="Comma 38 4 2 2" xfId="14524" xr:uid="{0B1BEDA8-572E-43E9-8CD5-FDFEE051B99E}"/>
    <cellStyle name="Comma 38 4 2 2 2" xfId="14525" xr:uid="{1C4367CF-6735-4C6F-862F-43E60FD0BFE5}"/>
    <cellStyle name="Comma 38 4 2 2 2 2" xfId="14526" xr:uid="{B2FDEFAB-70FE-4F5F-867D-A5D0175EFFDA}"/>
    <cellStyle name="Comma 38 4 2 2 2 2 2" xfId="14527" xr:uid="{71C0BA66-2509-4908-B6A2-823306AFFA3D}"/>
    <cellStyle name="Comma 38 4 2 2 2 3" xfId="14528" xr:uid="{2D2D84F8-642E-4CD0-B1BC-908468E93C2D}"/>
    <cellStyle name="Comma 38 4 2 2 3" xfId="14529" xr:uid="{5ED7B4FC-D930-429A-8E63-C00416CEDF5F}"/>
    <cellStyle name="Comma 38 4 2 2 3 2" xfId="14530" xr:uid="{3C16A924-89DE-4983-9BF8-A2E7935BCD6A}"/>
    <cellStyle name="Comma 38 4 2 2 4" xfId="14531" xr:uid="{05921141-C6F5-443A-B665-4CBE66F76BA9}"/>
    <cellStyle name="Comma 38 4 2 2 5" xfId="14532" xr:uid="{25878E19-6E0C-4E90-9091-EC6323081F3A}"/>
    <cellStyle name="Comma 38 4 2 3" xfId="14533" xr:uid="{FC070D9A-D3A0-474A-83E8-BD4FFA6D6A8D}"/>
    <cellStyle name="Comma 38 4 2 3 2" xfId="14534" xr:uid="{880E8F53-7718-4D8E-8A31-37BD55D24C7B}"/>
    <cellStyle name="Comma 38 4 2 3 2 2" xfId="14535" xr:uid="{CDC98C8E-2929-494D-A3DF-94231D80CC7A}"/>
    <cellStyle name="Comma 38 4 2 3 3" xfId="14536" xr:uid="{D9768A39-0A51-4E2D-B34C-BC6BAD88178B}"/>
    <cellStyle name="Comma 38 4 2 4" xfId="14537" xr:uid="{C3644C09-CAD3-4DC5-B133-D62F2885A749}"/>
    <cellStyle name="Comma 38 4 2 4 2" xfId="14538" xr:uid="{9C198010-04A8-43E5-8A3F-EBDCDC028AFD}"/>
    <cellStyle name="Comma 38 4 2 5" xfId="14539" xr:uid="{C2EAA659-4562-4EFC-80AE-FDE55BB05DF9}"/>
    <cellStyle name="Comma 38 4 2 6" xfId="14540" xr:uid="{89F1964D-9E6C-4DCE-A9ED-06EFE318A313}"/>
    <cellStyle name="Comma 38 4 3" xfId="14541" xr:uid="{64CAA9E6-EA89-432C-BEDE-8CAC8216B273}"/>
    <cellStyle name="Comma 38 4 3 2" xfId="14542" xr:uid="{AB811B37-F1A5-401B-889E-323CE9E0C9D3}"/>
    <cellStyle name="Comma 38 4 3 2 2" xfId="14543" xr:uid="{F547CDDB-C9AE-4341-AD87-D0AEF604322A}"/>
    <cellStyle name="Comma 38 4 3 2 2 2" xfId="14544" xr:uid="{D6384F45-3684-4467-86CB-A07E9A3312DE}"/>
    <cellStyle name="Comma 38 4 3 2 3" xfId="14545" xr:uid="{EDBF010C-BB1B-466F-8292-7F0618F0E975}"/>
    <cellStyle name="Comma 38 4 3 3" xfId="14546" xr:uid="{80287990-6CC7-4723-98DB-DE949FEE10A9}"/>
    <cellStyle name="Comma 38 4 3 3 2" xfId="14547" xr:uid="{240C8256-5F83-4EB9-9FB4-9AF1617B0D23}"/>
    <cellStyle name="Comma 38 4 3 4" xfId="14548" xr:uid="{B9239FB8-FE0D-4D6E-8999-329C09B8DF0E}"/>
    <cellStyle name="Comma 38 4 3 5" xfId="14549" xr:uid="{1F46C682-F134-4C4E-B525-E92ADDC0C002}"/>
    <cellStyle name="Comma 38 4 4" xfId="14550" xr:uid="{1CFE65B3-FED7-406E-BF0C-3B4CD2320535}"/>
    <cellStyle name="Comma 38 4 4 2" xfId="14551" xr:uid="{35A89D57-0ADF-4EEE-8695-48690F70D6F0}"/>
    <cellStyle name="Comma 38 4 4 2 2" xfId="14552" xr:uid="{2B473DF0-D39E-4408-BC18-FA220836B155}"/>
    <cellStyle name="Comma 38 4 4 3" xfId="14553" xr:uid="{85100320-571A-4305-95A6-69828EC9F860}"/>
    <cellStyle name="Comma 38 4 4 4" xfId="14554" xr:uid="{5704AC07-B4E1-4395-921E-6951667A2E3C}"/>
    <cellStyle name="Comma 38 4 5" xfId="14555" xr:uid="{825147AC-54E0-4C3B-A9AE-B6DC2C25BCDA}"/>
    <cellStyle name="Comma 38 4 5 2" xfId="14556" xr:uid="{75915615-2245-4BCC-9673-33620E477B7E}"/>
    <cellStyle name="Comma 38 4 6" xfId="14557" xr:uid="{BE254901-E2CF-4527-8466-FD7C692DF009}"/>
    <cellStyle name="Comma 38 4 6 2" xfId="14558" xr:uid="{9B3706C4-45F4-4357-985C-C8D8D18AD5B0}"/>
    <cellStyle name="Comma 38 4 7" xfId="14559" xr:uid="{14DFCD1E-C930-4B7A-B445-1B613999A9C6}"/>
    <cellStyle name="Comma 38 5" xfId="14560" xr:uid="{3CA2DCA4-F987-4CA5-8B40-3ED26AB9B87A}"/>
    <cellStyle name="Comma 38 5 2" xfId="14561" xr:uid="{4A253988-889E-4BA9-95B3-2FAC4AF31C23}"/>
    <cellStyle name="Comma 38 5 2 2" xfId="14562" xr:uid="{A8003CAC-2C69-490A-BFEF-1C07CF1EA02E}"/>
    <cellStyle name="Comma 38 5 2 2 2" xfId="14563" xr:uid="{E93A5C1E-4F3B-4D85-9F19-6A7800B94649}"/>
    <cellStyle name="Comma 38 5 2 2 2 2" xfId="14564" xr:uid="{99635990-15C8-45E8-A255-353F63E7C70B}"/>
    <cellStyle name="Comma 38 5 2 2 3" xfId="14565" xr:uid="{4C2BD623-220C-486F-A091-5E0CBECA3E2E}"/>
    <cellStyle name="Comma 38 5 2 3" xfId="14566" xr:uid="{1429BE9C-9A07-448C-9DE4-D007FC82E432}"/>
    <cellStyle name="Comma 38 5 2 3 2" xfId="14567" xr:uid="{73EA0B8D-023A-4C4B-8DF9-535FD4B4B5F0}"/>
    <cellStyle name="Comma 38 5 2 4" xfId="14568" xr:uid="{56A41303-84DC-4B88-BDC3-89A685670CFE}"/>
    <cellStyle name="Comma 38 5 2 5" xfId="14569" xr:uid="{A3AF5104-3D90-406E-9E0F-BFF66EFE483F}"/>
    <cellStyle name="Comma 38 5 3" xfId="14570" xr:uid="{A2290DC2-D5E0-40CF-AD3C-D20B84AD509F}"/>
    <cellStyle name="Comma 38 5 3 2" xfId="14571" xr:uid="{228F4D68-4076-4900-97FC-39E2531C9116}"/>
    <cellStyle name="Comma 38 5 3 2 2" xfId="14572" xr:uid="{B324C354-6624-4845-94B9-04B053FF7F46}"/>
    <cellStyle name="Comma 38 5 3 3" xfId="14573" xr:uid="{EBDC56BF-C6D4-49DD-B82D-2734DEE84F29}"/>
    <cellStyle name="Comma 38 5 4" xfId="14574" xr:uid="{4E23080C-63E6-4557-A2C0-10117BE49BA4}"/>
    <cellStyle name="Comma 38 5 4 2" xfId="14575" xr:uid="{A756E6FE-81F7-40B0-8110-161A5651607A}"/>
    <cellStyle name="Comma 38 5 5" xfId="14576" xr:uid="{FDD8945E-B23C-4491-9479-842867B79CB8}"/>
    <cellStyle name="Comma 38 5 6" xfId="14577" xr:uid="{819E4CA6-F555-4889-B828-96429E6FBD09}"/>
    <cellStyle name="Comma 38 6" xfId="14578" xr:uid="{3715E40F-CA12-456C-A63F-ACF9790FA16D}"/>
    <cellStyle name="Comma 38 6 2" xfId="14579" xr:uid="{4527E664-6B72-4252-8272-0EAA1F708060}"/>
    <cellStyle name="Comma 38 6 2 2" xfId="14580" xr:uid="{03E6F1CF-193E-40A5-B6B9-06F8547C4F48}"/>
    <cellStyle name="Comma 38 6 2 2 2" xfId="14581" xr:uid="{DDF157C1-5712-401C-881D-605C3F7F93D0}"/>
    <cellStyle name="Comma 38 6 2 3" xfId="14582" xr:uid="{E2FFF46F-064D-4898-BFC4-0D6979242386}"/>
    <cellStyle name="Comma 38 6 3" xfId="14583" xr:uid="{B300C3DE-B943-458E-BEA2-A28B9720DB74}"/>
    <cellStyle name="Comma 38 6 3 2" xfId="14584" xr:uid="{63BED081-4241-4199-9426-24C64BEED2F7}"/>
    <cellStyle name="Comma 38 6 4" xfId="14585" xr:uid="{DB41F162-C008-444D-815C-8126D89EEB38}"/>
    <cellStyle name="Comma 38 6 5" xfId="14586" xr:uid="{68EFD325-D6C0-46D1-8702-544E49FE97B6}"/>
    <cellStyle name="Comma 38 7" xfId="14587" xr:uid="{AAABBC93-EC11-491A-848C-8CB69F959B72}"/>
    <cellStyle name="Comma 38 7 2" xfId="14588" xr:uid="{3A11C334-2F75-47D6-BD33-BA7BA6E13BFD}"/>
    <cellStyle name="Comma 38 7 2 2" xfId="14589" xr:uid="{09A0B56F-FF3F-429B-8C8B-008F8BA72859}"/>
    <cellStyle name="Comma 38 7 2 2 2" xfId="14590" xr:uid="{3EDD8C0E-2C20-48FC-B7AD-B5CDE1631E13}"/>
    <cellStyle name="Comma 38 7 2 3" xfId="14591" xr:uid="{F13532A8-EEA6-46B8-9D07-E1ED50DCF960}"/>
    <cellStyle name="Comma 38 7 3" xfId="14592" xr:uid="{F4D8F83A-C5D6-4343-ACAD-09661FE4E6D2}"/>
    <cellStyle name="Comma 38 7 3 2" xfId="14593" xr:uid="{075B2397-A587-4924-8942-A393CD772AF7}"/>
    <cellStyle name="Comma 38 7 4" xfId="14594" xr:uid="{17DB01A4-3FCF-480E-90E2-B368229D00CD}"/>
    <cellStyle name="Comma 38 7 5" xfId="14595" xr:uid="{8017842C-2C79-421E-B8B2-40EB7A7DC2EE}"/>
    <cellStyle name="Comma 38 8" xfId="14596" xr:uid="{3EAB84B4-21A2-4B70-88F2-056DD772536E}"/>
    <cellStyle name="Comma 38 8 2" xfId="14597" xr:uid="{795B12CA-8D56-4EFD-A693-BE7A7FBD69E9}"/>
    <cellStyle name="Comma 38 8 2 2" xfId="14598" xr:uid="{22FA28F7-96D9-4D7C-90B2-41FA7905B8ED}"/>
    <cellStyle name="Comma 38 8 3" xfId="14599" xr:uid="{5BD3050D-2FEE-4D1E-8ADC-2E5DEA6CFC61}"/>
    <cellStyle name="Comma 38 8 4" xfId="14600" xr:uid="{67A97836-6A26-4E76-B46E-1B71680400A7}"/>
    <cellStyle name="Comma 38 9" xfId="14601" xr:uid="{DAD0BAEE-EB39-40B2-8326-D228E18F306A}"/>
    <cellStyle name="Comma 38 9 2" xfId="14602" xr:uid="{247A0C67-8AA5-4F19-913B-FBB4ECDFA556}"/>
    <cellStyle name="Comma 39" xfId="14603" xr:uid="{6560817E-D33A-4D2F-801E-0521F610FF56}"/>
    <cellStyle name="Comma 39 10" xfId="14604" xr:uid="{4E696A50-02C4-4704-A431-441598C4EFEB}"/>
    <cellStyle name="Comma 39 10 2" xfId="14605" xr:uid="{BE33170A-611D-469A-8D9C-D54A2687FDD5}"/>
    <cellStyle name="Comma 39 11" xfId="14606" xr:uid="{C12B03A1-18D2-4D88-9615-212E2FC262FE}"/>
    <cellStyle name="Comma 39 2" xfId="14607" xr:uid="{814B76FC-1CB5-42DE-AD58-0039A3245DFB}"/>
    <cellStyle name="Comma 39 2 10" xfId="14608" xr:uid="{84D39D99-B434-4364-9575-B7F7D6DDCE29}"/>
    <cellStyle name="Comma 39 2 2" xfId="14609" xr:uid="{E3D37463-7A2C-4252-BBF8-B5025E4304F1}"/>
    <cellStyle name="Comma 39 2 2 2" xfId="14610" xr:uid="{127F96CA-6CA3-480A-9A7B-1BB5F9F51417}"/>
    <cellStyle name="Comma 39 2 2 2 2" xfId="14611" xr:uid="{404C38E3-841B-40D4-AA4B-365D19DD6BE3}"/>
    <cellStyle name="Comma 39 2 2 2 2 2" xfId="14612" xr:uid="{76F1B005-728A-4458-B5E4-EAD39D3722E9}"/>
    <cellStyle name="Comma 39 2 2 2 2 2 2" xfId="14613" xr:uid="{9241E364-9780-4F35-83CE-C2430BE29912}"/>
    <cellStyle name="Comma 39 2 2 2 2 2 2 2" xfId="14614" xr:uid="{C6DCC893-6127-4164-BBBF-9E7987BE0E44}"/>
    <cellStyle name="Comma 39 2 2 2 2 2 3" xfId="14615" xr:uid="{66DB74C6-4211-402B-BF50-0CA1A55CF83B}"/>
    <cellStyle name="Comma 39 2 2 2 2 3" xfId="14616" xr:uid="{34997F6A-E931-419D-8762-2D5A5506AF9E}"/>
    <cellStyle name="Comma 39 2 2 2 2 3 2" xfId="14617" xr:uid="{2CA900F7-3F2F-4FED-8FFC-4EDE8A890888}"/>
    <cellStyle name="Comma 39 2 2 2 2 4" xfId="14618" xr:uid="{84BF2367-362A-48A6-9EE1-8186FE19B4BF}"/>
    <cellStyle name="Comma 39 2 2 2 2 5" xfId="14619" xr:uid="{65B7AE7B-F82D-4BEF-8A4F-DC21F4FCF7AF}"/>
    <cellStyle name="Comma 39 2 2 2 3" xfId="14620" xr:uid="{74735302-574F-4A91-BBE7-A143BE670259}"/>
    <cellStyle name="Comma 39 2 2 2 3 2" xfId="14621" xr:uid="{FFE13EE3-87C0-4775-8057-74F16C76FE2C}"/>
    <cellStyle name="Comma 39 2 2 2 3 2 2" xfId="14622" xr:uid="{B92A2A31-BA46-42E3-9057-24A435341061}"/>
    <cellStyle name="Comma 39 2 2 2 3 3" xfId="14623" xr:uid="{130BBB38-564B-4F01-8D0B-D372DD4EBDAE}"/>
    <cellStyle name="Comma 39 2 2 2 4" xfId="14624" xr:uid="{C7E1E865-B8A3-4448-A91E-E9F995C122A7}"/>
    <cellStyle name="Comma 39 2 2 2 4 2" xfId="14625" xr:uid="{24AEC61D-CB0A-416D-8AF8-31ADC46AD80C}"/>
    <cellStyle name="Comma 39 2 2 2 5" xfId="14626" xr:uid="{389D2F60-3C13-4560-B972-8F0F76F1C81E}"/>
    <cellStyle name="Comma 39 2 2 2 6" xfId="14627" xr:uid="{7E7902C1-DBFD-4383-A2F2-A7B6F5600F8B}"/>
    <cellStyle name="Comma 39 2 2 3" xfId="14628" xr:uid="{7A539A5F-1050-4C17-AE0E-58AF6CE4926F}"/>
    <cellStyle name="Comma 39 2 2 3 2" xfId="14629" xr:uid="{B628F802-ADEF-42F7-A44A-6C7C8152401F}"/>
    <cellStyle name="Comma 39 2 2 3 2 2" xfId="14630" xr:uid="{58270367-5400-467E-848D-95E8872F1466}"/>
    <cellStyle name="Comma 39 2 2 3 2 2 2" xfId="14631" xr:uid="{DFDA3D9D-93E3-4077-B1ED-08A2FCF43252}"/>
    <cellStyle name="Comma 39 2 2 3 2 3" xfId="14632" xr:uid="{387A4CCE-C6C4-4D5F-B57E-F1AB7660D9C6}"/>
    <cellStyle name="Comma 39 2 2 3 3" xfId="14633" xr:uid="{27F3339C-5462-4398-9753-607F13C50F19}"/>
    <cellStyle name="Comma 39 2 2 3 3 2" xfId="14634" xr:uid="{19B71804-806B-4363-A366-C93C4813DA94}"/>
    <cellStyle name="Comma 39 2 2 3 4" xfId="14635" xr:uid="{E67EE048-9B57-43C7-B859-4EFC137AB727}"/>
    <cellStyle name="Comma 39 2 2 3 5" xfId="14636" xr:uid="{0F6C694F-2136-43CA-A863-5B1B2AF80BC9}"/>
    <cellStyle name="Comma 39 2 2 4" xfId="14637" xr:uid="{5EC28632-BB90-4E69-ADB2-175D798F9C8D}"/>
    <cellStyle name="Comma 39 2 2 4 2" xfId="14638" xr:uid="{E999822F-736C-4434-A0A0-6FAFEBF56ED4}"/>
    <cellStyle name="Comma 39 2 2 4 2 2" xfId="14639" xr:uid="{C2746685-DC59-440A-8B65-7C8BA7BBE50A}"/>
    <cellStyle name="Comma 39 2 2 4 3" xfId="14640" xr:uid="{5D6EF4CF-0635-47F9-B8AD-028D4D7C3CB6}"/>
    <cellStyle name="Comma 39 2 2 4 4" xfId="14641" xr:uid="{D5126F9E-0FE0-4AC3-928A-17460909B465}"/>
    <cellStyle name="Comma 39 2 2 5" xfId="14642" xr:uid="{994DF852-B42A-4C08-915F-EBBECEA1973F}"/>
    <cellStyle name="Comma 39 2 2 5 2" xfId="14643" xr:uid="{6BBB3C26-47D5-41A0-BD54-450625720B7B}"/>
    <cellStyle name="Comma 39 2 2 6" xfId="14644" xr:uid="{8F1F7D4F-C7A6-4426-A0D6-7AF5A8F09904}"/>
    <cellStyle name="Comma 39 2 2 6 2" xfId="14645" xr:uid="{61EEAC63-6600-49C0-9E70-E7FD03B937CF}"/>
    <cellStyle name="Comma 39 2 2 7" xfId="14646" xr:uid="{B3813EB7-7444-48A2-83DD-704060281F4D}"/>
    <cellStyle name="Comma 39 2 3" xfId="14647" xr:uid="{B11977E7-CA12-414E-816D-0D3A93AF3DE5}"/>
    <cellStyle name="Comma 39 2 3 2" xfId="14648" xr:uid="{430F7249-7587-4353-9746-37DE095F2C17}"/>
    <cellStyle name="Comma 39 2 3 2 2" xfId="14649" xr:uid="{91C8C913-2271-43DD-90DA-157E293F1563}"/>
    <cellStyle name="Comma 39 2 3 2 2 2" xfId="14650" xr:uid="{4A0FEC44-0D18-42B1-915A-62C0E9AEC4B4}"/>
    <cellStyle name="Comma 39 2 3 2 2 2 2" xfId="14651" xr:uid="{21E0B51B-4515-428C-8AB2-2E67F7318CCC}"/>
    <cellStyle name="Comma 39 2 3 2 2 2 2 2" xfId="14652" xr:uid="{E2BA0227-6C44-44C6-9697-EDF85F231AF6}"/>
    <cellStyle name="Comma 39 2 3 2 2 2 3" xfId="14653" xr:uid="{9415D40B-E41A-4361-BFFB-73C6538C99F1}"/>
    <cellStyle name="Comma 39 2 3 2 2 3" xfId="14654" xr:uid="{7B22995F-B954-4E11-B200-08BCF56C8A69}"/>
    <cellStyle name="Comma 39 2 3 2 2 3 2" xfId="14655" xr:uid="{4C59A182-D552-4500-B2F3-07FB422A8B7E}"/>
    <cellStyle name="Comma 39 2 3 2 2 4" xfId="14656" xr:uid="{50FDA82B-EAD2-4354-846D-8CB143161AA4}"/>
    <cellStyle name="Comma 39 2 3 2 2 5" xfId="14657" xr:uid="{5B3E71FD-07C1-4743-BD28-04307BBCB7E2}"/>
    <cellStyle name="Comma 39 2 3 2 3" xfId="14658" xr:uid="{1209BF38-9700-4766-88DA-A4FFED6ABCD5}"/>
    <cellStyle name="Comma 39 2 3 2 3 2" xfId="14659" xr:uid="{E96A3CDB-7188-460F-8261-7C4F6782301A}"/>
    <cellStyle name="Comma 39 2 3 2 3 2 2" xfId="14660" xr:uid="{05FE52CF-5E6C-4F7F-B49E-74D340DAE2ED}"/>
    <cellStyle name="Comma 39 2 3 2 3 3" xfId="14661" xr:uid="{16A461AC-1B4C-441C-ACB0-700A2B3B7EB7}"/>
    <cellStyle name="Comma 39 2 3 2 4" xfId="14662" xr:uid="{99EC1333-5DF5-4A92-8A32-79C365CFE73B}"/>
    <cellStyle name="Comma 39 2 3 2 4 2" xfId="14663" xr:uid="{20575D15-0BBD-4132-8FE9-3B89136463B0}"/>
    <cellStyle name="Comma 39 2 3 2 5" xfId="14664" xr:uid="{A0AE889D-C379-4CF1-8235-C2BD86A75640}"/>
    <cellStyle name="Comma 39 2 3 2 6" xfId="14665" xr:uid="{D5FD3B52-BBEA-4B55-BD24-A7E6633851EF}"/>
    <cellStyle name="Comma 39 2 3 3" xfId="14666" xr:uid="{4CDDBCCE-F09F-4C3A-BD7B-074DF8C54B56}"/>
    <cellStyle name="Comma 39 2 3 3 2" xfId="14667" xr:uid="{4A463463-A1C3-4BF1-9521-25D7172B7679}"/>
    <cellStyle name="Comma 39 2 3 3 2 2" xfId="14668" xr:uid="{8E9A0B78-50D5-4BCA-8882-400BEBEDBF90}"/>
    <cellStyle name="Comma 39 2 3 3 2 2 2" xfId="14669" xr:uid="{3F37D2FF-F1A3-428A-9DD7-EB60496F9970}"/>
    <cellStyle name="Comma 39 2 3 3 2 3" xfId="14670" xr:uid="{87B155E3-1802-4331-A928-3A8D35779A6E}"/>
    <cellStyle name="Comma 39 2 3 3 3" xfId="14671" xr:uid="{37646989-05FE-4FB5-9802-CDBE09A5F4CE}"/>
    <cellStyle name="Comma 39 2 3 3 3 2" xfId="14672" xr:uid="{B1A0506A-E40E-48A3-ABCE-80DA1CEFA13D}"/>
    <cellStyle name="Comma 39 2 3 3 4" xfId="14673" xr:uid="{B6308BA2-0414-40C4-9AB6-CBBE27D19400}"/>
    <cellStyle name="Comma 39 2 3 3 5" xfId="14674" xr:uid="{BDCEA339-BBC8-4CF0-84DE-BD605343A95E}"/>
    <cellStyle name="Comma 39 2 3 4" xfId="14675" xr:uid="{2F1F8C50-5BAF-434C-B77C-D7E3EB0A7B63}"/>
    <cellStyle name="Comma 39 2 3 4 2" xfId="14676" xr:uid="{1684A822-23A3-4D5C-A6C1-01F08CB96BE1}"/>
    <cellStyle name="Comma 39 2 3 4 2 2" xfId="14677" xr:uid="{6229A4E9-0B0B-4C36-B387-1C978C6D4516}"/>
    <cellStyle name="Comma 39 2 3 4 3" xfId="14678" xr:uid="{7F0EEDF8-35E3-48B7-BCFD-2496A1016E9D}"/>
    <cellStyle name="Comma 39 2 3 4 4" xfId="14679" xr:uid="{B154FEDB-D5C5-4A6F-A28D-5E8A005A9B21}"/>
    <cellStyle name="Comma 39 2 3 5" xfId="14680" xr:uid="{6DC208C3-1F5C-4B93-A795-8DDF967002AD}"/>
    <cellStyle name="Comma 39 2 3 5 2" xfId="14681" xr:uid="{7950BEE6-C532-40D0-B1CC-6FBB2E8AAA5D}"/>
    <cellStyle name="Comma 39 2 3 6" xfId="14682" xr:uid="{418E6466-686A-452C-9094-212D361659EC}"/>
    <cellStyle name="Comma 39 2 3 6 2" xfId="14683" xr:uid="{E49E6349-9269-405E-B947-361048DE38C2}"/>
    <cellStyle name="Comma 39 2 3 7" xfId="14684" xr:uid="{466BFCA0-26B9-448B-80EC-BCE4AF7CE227}"/>
    <cellStyle name="Comma 39 2 4" xfId="14685" xr:uid="{A3B3DD62-05B7-4D5E-BC51-11BF5AD5C510}"/>
    <cellStyle name="Comma 39 2 4 2" xfId="14686" xr:uid="{BD87E1D5-66A0-4A3F-932D-D70599B230AF}"/>
    <cellStyle name="Comma 39 2 4 2 2" xfId="14687" xr:uid="{CAB571FB-DD8D-4195-B2A7-541B630205F4}"/>
    <cellStyle name="Comma 39 2 4 2 2 2" xfId="14688" xr:uid="{98E0A1BD-6C2D-45D6-890A-19DFAC968817}"/>
    <cellStyle name="Comma 39 2 4 2 2 2 2" xfId="14689" xr:uid="{D8246F97-AA7E-45DF-9172-4EC9985FB466}"/>
    <cellStyle name="Comma 39 2 4 2 2 3" xfId="14690" xr:uid="{94AD3C3E-1A98-4DF9-BB0B-3BEBF692D68C}"/>
    <cellStyle name="Comma 39 2 4 2 3" xfId="14691" xr:uid="{4D93D18D-E359-4A6E-A12C-4BAA8AF8553C}"/>
    <cellStyle name="Comma 39 2 4 2 3 2" xfId="14692" xr:uid="{CD8DC5FC-77C7-4EBA-82F3-DCBC8A6B4F86}"/>
    <cellStyle name="Comma 39 2 4 2 4" xfId="14693" xr:uid="{7D492B50-0635-4293-984E-890223C67B20}"/>
    <cellStyle name="Comma 39 2 4 2 5" xfId="14694" xr:uid="{7743B0FC-F25F-4B3F-B85F-DF0436793FEF}"/>
    <cellStyle name="Comma 39 2 4 3" xfId="14695" xr:uid="{1F6E9892-EEAC-4C0C-9A50-62934E1FB2BD}"/>
    <cellStyle name="Comma 39 2 4 3 2" xfId="14696" xr:uid="{2CB7909D-B278-47A4-879F-0F6E83582E91}"/>
    <cellStyle name="Comma 39 2 4 3 2 2" xfId="14697" xr:uid="{21031AB4-214A-48A9-AB43-186F9D2488DB}"/>
    <cellStyle name="Comma 39 2 4 3 3" xfId="14698" xr:uid="{DE1E6BB4-86DB-4ACE-A079-404AC4A3E921}"/>
    <cellStyle name="Comma 39 2 4 4" xfId="14699" xr:uid="{5F6015B2-3939-4056-8FD5-346151A55EC0}"/>
    <cellStyle name="Comma 39 2 4 4 2" xfId="14700" xr:uid="{71C4E5C2-BFB7-4A71-BD7D-3FC88DE89BF3}"/>
    <cellStyle name="Comma 39 2 4 5" xfId="14701" xr:uid="{58C6C52A-3946-4789-965C-BB10FB4B4779}"/>
    <cellStyle name="Comma 39 2 4 6" xfId="14702" xr:uid="{0F22FC8D-D6C9-403E-B65D-939F1FE3D9CF}"/>
    <cellStyle name="Comma 39 2 5" xfId="14703" xr:uid="{986F80B0-D688-4D75-B3AE-2C4905B4AF4D}"/>
    <cellStyle name="Comma 39 2 5 2" xfId="14704" xr:uid="{2E8013B4-EBAE-466D-87C1-254C1ECF43C6}"/>
    <cellStyle name="Comma 39 2 5 2 2" xfId="14705" xr:uid="{3DF33C32-347C-4FCE-8D04-B23016FC69EF}"/>
    <cellStyle name="Comma 39 2 5 2 2 2" xfId="14706" xr:uid="{AFE7F220-9FDB-4816-BA16-B1BA59FB221C}"/>
    <cellStyle name="Comma 39 2 5 2 3" xfId="14707" xr:uid="{C9889FB7-44B5-4DD8-A726-D511D54D5E51}"/>
    <cellStyle name="Comma 39 2 5 3" xfId="14708" xr:uid="{B3DEAFB3-E3B5-4494-A31F-B25EAA91F747}"/>
    <cellStyle name="Comma 39 2 5 3 2" xfId="14709" xr:uid="{05CB5A83-2E20-47C3-A77E-E3C583CCA501}"/>
    <cellStyle name="Comma 39 2 5 4" xfId="14710" xr:uid="{AD2AD5E2-B0B8-4883-9A99-556EA8C1C2BF}"/>
    <cellStyle name="Comma 39 2 5 5" xfId="14711" xr:uid="{AD5B1BF0-5B30-4777-9DDF-4E3795FEFB55}"/>
    <cellStyle name="Comma 39 2 6" xfId="14712" xr:uid="{01E582F1-B607-4374-8D7E-5BF176048DAF}"/>
    <cellStyle name="Comma 39 2 6 2" xfId="14713" xr:uid="{553E9125-07A2-4A7E-944A-59C961F8FB15}"/>
    <cellStyle name="Comma 39 2 6 2 2" xfId="14714" xr:uid="{C3AAD641-A4B2-41DA-8EDD-75DCCE1B29BB}"/>
    <cellStyle name="Comma 39 2 6 2 2 2" xfId="14715" xr:uid="{0BF2E934-B895-4487-A832-FA8D42CB7FF8}"/>
    <cellStyle name="Comma 39 2 6 2 3" xfId="14716" xr:uid="{A8B4216B-3489-4A16-8177-72FEE99CEB3F}"/>
    <cellStyle name="Comma 39 2 6 3" xfId="14717" xr:uid="{56DFC82F-B6CD-4622-A560-72181F61B5E0}"/>
    <cellStyle name="Comma 39 2 6 3 2" xfId="14718" xr:uid="{87F5AFF8-AFB3-44E6-9CF7-7FF438BE2B00}"/>
    <cellStyle name="Comma 39 2 6 4" xfId="14719" xr:uid="{82219A4C-85AD-400A-AB33-5360636A2358}"/>
    <cellStyle name="Comma 39 2 6 5" xfId="14720" xr:uid="{28169A5F-BBBA-4D98-A648-F60EC22CC8B6}"/>
    <cellStyle name="Comma 39 2 7" xfId="14721" xr:uid="{4139D41B-5E12-4E5B-AD12-FAC0F6E9DC58}"/>
    <cellStyle name="Comma 39 2 7 2" xfId="14722" xr:uid="{944ABF9D-1D15-4408-9C9E-0E64F4F44AC0}"/>
    <cellStyle name="Comma 39 2 7 2 2" xfId="14723" xr:uid="{911C408D-E6F8-4D7E-B568-4615BFE7B9E5}"/>
    <cellStyle name="Comma 39 2 7 3" xfId="14724" xr:uid="{121739AB-4F18-47B3-AD19-120B67D3BACD}"/>
    <cellStyle name="Comma 39 2 7 4" xfId="14725" xr:uid="{16F5913F-72DA-4A87-BF6D-6D1DBF0D34DE}"/>
    <cellStyle name="Comma 39 2 8" xfId="14726" xr:uid="{E7D08743-3D5C-48F5-868C-22A3297F6051}"/>
    <cellStyle name="Comma 39 2 8 2" xfId="14727" xr:uid="{4D406A54-E619-4CA4-AD65-1A05211E6F91}"/>
    <cellStyle name="Comma 39 2 9" xfId="14728" xr:uid="{3C1066F1-05C0-4611-A074-8E971E3BBA21}"/>
    <cellStyle name="Comma 39 2 9 2" xfId="14729" xr:uid="{2EFBDB36-C120-4987-9864-08FDA47C60A4}"/>
    <cellStyle name="Comma 39 3" xfId="14730" xr:uid="{70DC3696-CEC3-456A-BB13-47888BD6F003}"/>
    <cellStyle name="Comma 39 3 2" xfId="14731" xr:uid="{1F86B5B0-AB09-4B6B-84E1-7622F811A36A}"/>
    <cellStyle name="Comma 39 3 2 2" xfId="14732" xr:uid="{F4E33EB2-45F6-4A9B-80F2-2A8324285345}"/>
    <cellStyle name="Comma 39 3 2 2 2" xfId="14733" xr:uid="{FA32D550-0A5A-4961-B0FB-20A79152FFA0}"/>
    <cellStyle name="Comma 39 3 2 2 2 2" xfId="14734" xr:uid="{8DE9E5A4-5F55-400D-A6AD-CA172750DCE3}"/>
    <cellStyle name="Comma 39 3 2 2 2 2 2" xfId="14735" xr:uid="{AEAFEBB0-1CB2-48E4-B584-59FEC111AC6B}"/>
    <cellStyle name="Comma 39 3 2 2 2 3" xfId="14736" xr:uid="{5D1C95BE-3C9F-4CA9-9D22-8C0C943C3ADA}"/>
    <cellStyle name="Comma 39 3 2 2 3" xfId="14737" xr:uid="{202DBF53-9B59-4329-B308-DD2F7CCAC289}"/>
    <cellStyle name="Comma 39 3 2 2 3 2" xfId="14738" xr:uid="{EBE540EF-DDD9-4CC4-8701-508C2E4C4DB0}"/>
    <cellStyle name="Comma 39 3 2 2 4" xfId="14739" xr:uid="{C67C1808-FBE7-4BB6-9F8A-1BAF8ABF0D6D}"/>
    <cellStyle name="Comma 39 3 2 2 5" xfId="14740" xr:uid="{8E61523E-2ADA-428E-B8B6-8F1B0F6BF97C}"/>
    <cellStyle name="Comma 39 3 2 3" xfId="14741" xr:uid="{8924C786-614C-4763-8FDA-6E6AC9CB1006}"/>
    <cellStyle name="Comma 39 3 2 3 2" xfId="14742" xr:uid="{CE3E4C93-5332-441F-9EDF-DF2260CAE1A0}"/>
    <cellStyle name="Comma 39 3 2 3 2 2" xfId="14743" xr:uid="{BE0ABFCB-0448-42FD-9F7D-9D8E07690615}"/>
    <cellStyle name="Comma 39 3 2 3 3" xfId="14744" xr:uid="{975C071D-7504-44DC-8034-332F63015713}"/>
    <cellStyle name="Comma 39 3 2 4" xfId="14745" xr:uid="{10D3CF44-B8B5-4884-8750-2A3DAF99988A}"/>
    <cellStyle name="Comma 39 3 2 4 2" xfId="14746" xr:uid="{923D06A9-C2DC-45C7-90C8-42C004C8B49D}"/>
    <cellStyle name="Comma 39 3 2 5" xfId="14747" xr:uid="{303BCA86-1084-4220-B120-5AB8E3191B07}"/>
    <cellStyle name="Comma 39 3 2 6" xfId="14748" xr:uid="{2C580BEC-0457-4571-9055-0943172D4234}"/>
    <cellStyle name="Comma 39 3 3" xfId="14749" xr:uid="{23419EAB-D653-4A42-A254-989B43580153}"/>
    <cellStyle name="Comma 39 3 3 2" xfId="14750" xr:uid="{8FB35753-6899-4203-B487-FB5EDEBE91C5}"/>
    <cellStyle name="Comma 39 3 3 2 2" xfId="14751" xr:uid="{40E7FE20-DD3A-4454-A2CA-3325A8FC6EA0}"/>
    <cellStyle name="Comma 39 3 3 2 2 2" xfId="14752" xr:uid="{62DB6AA1-B335-486E-80F4-2EFD23905E9D}"/>
    <cellStyle name="Comma 39 3 3 2 3" xfId="14753" xr:uid="{C142299F-5043-47BE-9613-CC81CFFAA0A3}"/>
    <cellStyle name="Comma 39 3 3 3" xfId="14754" xr:uid="{2A03C2DE-492C-42F2-B569-A85C20929758}"/>
    <cellStyle name="Comma 39 3 3 3 2" xfId="14755" xr:uid="{F160053F-C5E3-44C9-98E0-E2B6929F7566}"/>
    <cellStyle name="Comma 39 3 3 4" xfId="14756" xr:uid="{7142A9CF-D509-4C98-8F84-B0A36E624AA1}"/>
    <cellStyle name="Comma 39 3 3 5" xfId="14757" xr:uid="{41E7BD4D-12A5-488C-86D3-53BF1DEA188F}"/>
    <cellStyle name="Comma 39 3 4" xfId="14758" xr:uid="{2D9381A3-025E-4960-8A48-B5EF091B49A3}"/>
    <cellStyle name="Comma 39 3 4 2" xfId="14759" xr:uid="{E440250F-89A6-495E-9FA7-4B9DD5816489}"/>
    <cellStyle name="Comma 39 3 4 2 2" xfId="14760" xr:uid="{56CD90BE-DA9B-4890-A992-C4A54AA25EA8}"/>
    <cellStyle name="Comma 39 3 4 3" xfId="14761" xr:uid="{83F6B20B-D202-4D69-8322-76E687DEFC23}"/>
    <cellStyle name="Comma 39 3 4 4" xfId="14762" xr:uid="{DB1DEB00-06CF-4E4F-99C9-E84CDA4B0C63}"/>
    <cellStyle name="Comma 39 3 5" xfId="14763" xr:uid="{FA24E77A-FDCE-40F4-A49C-EE7A6EB1F4C0}"/>
    <cellStyle name="Comma 39 3 5 2" xfId="14764" xr:uid="{A287FC00-B36C-4BFE-83E5-6470DA7DC1EA}"/>
    <cellStyle name="Comma 39 3 6" xfId="14765" xr:uid="{F4470152-E409-41DB-9B6A-026417BD4746}"/>
    <cellStyle name="Comma 39 3 6 2" xfId="14766" xr:uid="{31D9D32E-2EA5-49C7-A838-DCBE883632A3}"/>
    <cellStyle name="Comma 39 3 7" xfId="14767" xr:uid="{FD608ECB-B978-4E3E-97F7-C0B55D3C288D}"/>
    <cellStyle name="Comma 39 4" xfId="14768" xr:uid="{86318E19-7329-4ADE-A3A0-44A7AAEAA2DE}"/>
    <cellStyle name="Comma 39 4 2" xfId="14769" xr:uid="{CAC6CF74-84B8-45DE-A4B1-458B9B3BC0B6}"/>
    <cellStyle name="Comma 39 4 2 2" xfId="14770" xr:uid="{6B6D08D4-8356-4779-A398-44FD5044AEFE}"/>
    <cellStyle name="Comma 39 4 2 2 2" xfId="14771" xr:uid="{143207C7-B2F4-47DE-8238-EA25F49B0678}"/>
    <cellStyle name="Comma 39 4 2 2 2 2" xfId="14772" xr:uid="{E7B1B6E9-0B68-4381-88B5-C3AC09E5C275}"/>
    <cellStyle name="Comma 39 4 2 2 2 2 2" xfId="14773" xr:uid="{63FDE897-F3A2-4CB0-9DA9-E8035E52D35B}"/>
    <cellStyle name="Comma 39 4 2 2 2 3" xfId="14774" xr:uid="{16224E86-D352-4F56-9A26-E88E07CB09A2}"/>
    <cellStyle name="Comma 39 4 2 2 3" xfId="14775" xr:uid="{91DB0676-94F6-4612-AED3-B7A685D405A0}"/>
    <cellStyle name="Comma 39 4 2 2 3 2" xfId="14776" xr:uid="{2EA3CC22-91E1-409E-8994-FC06A6840690}"/>
    <cellStyle name="Comma 39 4 2 2 4" xfId="14777" xr:uid="{372CD363-10C0-4B28-A459-0982CA61CA18}"/>
    <cellStyle name="Comma 39 4 2 2 5" xfId="14778" xr:uid="{89A68499-AB89-4F03-814E-C41CC88A5493}"/>
    <cellStyle name="Comma 39 4 2 3" xfId="14779" xr:uid="{39B28174-2659-4D78-8733-747D84B192F6}"/>
    <cellStyle name="Comma 39 4 2 3 2" xfId="14780" xr:uid="{7227E384-8AEC-47D5-999E-867270810D51}"/>
    <cellStyle name="Comma 39 4 2 3 2 2" xfId="14781" xr:uid="{2976210B-9191-4378-AF41-EB66842D92B6}"/>
    <cellStyle name="Comma 39 4 2 3 3" xfId="14782" xr:uid="{239E09F8-9820-4760-AD0C-B9F37AF3B0A2}"/>
    <cellStyle name="Comma 39 4 2 4" xfId="14783" xr:uid="{C856B7B9-64F3-4B17-A2CD-3F99C95E9392}"/>
    <cellStyle name="Comma 39 4 2 4 2" xfId="14784" xr:uid="{241CE487-4457-4EF5-9479-3874AF11CD11}"/>
    <cellStyle name="Comma 39 4 2 5" xfId="14785" xr:uid="{ED50E3A2-3047-454A-9152-DDF6E36AF63C}"/>
    <cellStyle name="Comma 39 4 2 6" xfId="14786" xr:uid="{20C8E4D0-8FC7-4727-8D82-432D676D729F}"/>
    <cellStyle name="Comma 39 4 3" xfId="14787" xr:uid="{B8B0FF78-AD62-497B-9169-C8F4F34DEC0B}"/>
    <cellStyle name="Comma 39 4 3 2" xfId="14788" xr:uid="{976A55DD-BE33-4A69-9EB4-929080C5CF2B}"/>
    <cellStyle name="Comma 39 4 3 2 2" xfId="14789" xr:uid="{0B13CF00-246F-4D3E-96DD-0E9D5610D482}"/>
    <cellStyle name="Comma 39 4 3 2 2 2" xfId="14790" xr:uid="{4B33BCDB-A568-4921-AC79-EA64D5D6BA2E}"/>
    <cellStyle name="Comma 39 4 3 2 3" xfId="14791" xr:uid="{4B193B5C-1D52-447A-8DA5-04971F1C9579}"/>
    <cellStyle name="Comma 39 4 3 3" xfId="14792" xr:uid="{CA20E591-818B-4A35-9CE2-43E6F3CB3CD2}"/>
    <cellStyle name="Comma 39 4 3 3 2" xfId="14793" xr:uid="{4332DC00-E2B7-42FA-B1E8-541B62F2BD3C}"/>
    <cellStyle name="Comma 39 4 3 4" xfId="14794" xr:uid="{8A202631-BB4C-4054-81B9-0B0A5CB1687D}"/>
    <cellStyle name="Comma 39 4 3 5" xfId="14795" xr:uid="{1AF53796-58AB-436F-89B0-14FB223A78DF}"/>
    <cellStyle name="Comma 39 4 4" xfId="14796" xr:uid="{19A5999E-2556-418B-993C-D1DB1830059F}"/>
    <cellStyle name="Comma 39 4 4 2" xfId="14797" xr:uid="{7C9508AE-007F-4D8F-9901-E95520FA73EA}"/>
    <cellStyle name="Comma 39 4 4 2 2" xfId="14798" xr:uid="{4EF34080-25C3-4C42-A0D2-55ACB3DB56F3}"/>
    <cellStyle name="Comma 39 4 4 3" xfId="14799" xr:uid="{006F8577-019F-4CBA-A238-90C0BBF599EF}"/>
    <cellStyle name="Comma 39 4 4 4" xfId="14800" xr:uid="{27191F51-4217-4C1C-9499-A0D8ABBD0A43}"/>
    <cellStyle name="Comma 39 4 5" xfId="14801" xr:uid="{09AC806C-D63D-4A14-B85F-EA5EB817ACF9}"/>
    <cellStyle name="Comma 39 4 5 2" xfId="14802" xr:uid="{2C8472CA-9A6A-4195-B4C3-256A311631F8}"/>
    <cellStyle name="Comma 39 4 6" xfId="14803" xr:uid="{741E33C6-1AA3-475F-868C-8687840715D2}"/>
    <cellStyle name="Comma 39 4 6 2" xfId="14804" xr:uid="{BED8F941-55E5-47D3-BDDA-102F7F16C1CF}"/>
    <cellStyle name="Comma 39 4 7" xfId="14805" xr:uid="{A5456072-3B99-414C-AB86-B69E697D34C1}"/>
    <cellStyle name="Comma 39 5" xfId="14806" xr:uid="{9613B895-3E6E-41BE-8023-026C702C7223}"/>
    <cellStyle name="Comma 39 5 2" xfId="14807" xr:uid="{113D3291-1A95-45EC-B110-D6DDA0F41A82}"/>
    <cellStyle name="Comma 39 5 2 2" xfId="14808" xr:uid="{B3D45B86-9158-4AF8-98D0-CE72417113AD}"/>
    <cellStyle name="Comma 39 5 2 2 2" xfId="14809" xr:uid="{C45B2136-1562-4588-A616-C22327065AF9}"/>
    <cellStyle name="Comma 39 5 2 2 2 2" xfId="14810" xr:uid="{A7E514B0-4463-45D1-80EF-D694E2F2A902}"/>
    <cellStyle name="Comma 39 5 2 2 3" xfId="14811" xr:uid="{1858C737-03E1-4ED2-96CC-FCE37E93B1EE}"/>
    <cellStyle name="Comma 39 5 2 3" xfId="14812" xr:uid="{123C47D8-3E1C-46F2-BC49-D104D14D195B}"/>
    <cellStyle name="Comma 39 5 2 3 2" xfId="14813" xr:uid="{C5AF67A8-9EFA-41CE-85D1-B690A9A0DF56}"/>
    <cellStyle name="Comma 39 5 2 4" xfId="14814" xr:uid="{648B9FD2-4579-4660-9D01-FBE11A91A8C7}"/>
    <cellStyle name="Comma 39 5 2 5" xfId="14815" xr:uid="{9A67172E-382C-4AD2-B947-967DDC8AFB9C}"/>
    <cellStyle name="Comma 39 5 3" xfId="14816" xr:uid="{7CD2536C-BF0B-4274-ADAA-28A9B31F9266}"/>
    <cellStyle name="Comma 39 5 3 2" xfId="14817" xr:uid="{CAB0CB42-EC86-4D82-9D8B-9EEACB091CE6}"/>
    <cellStyle name="Comma 39 5 3 2 2" xfId="14818" xr:uid="{B27A584E-2BF6-40FF-AA88-58D160A03EAF}"/>
    <cellStyle name="Comma 39 5 3 3" xfId="14819" xr:uid="{63525A32-5D97-4F75-8BF6-7C5BBB8CFDBC}"/>
    <cellStyle name="Comma 39 5 4" xfId="14820" xr:uid="{C72DAFBC-821A-45D9-A8F2-44F7075A2275}"/>
    <cellStyle name="Comma 39 5 4 2" xfId="14821" xr:uid="{8C31DFA1-5BCD-4540-826D-08A8F2C81D8F}"/>
    <cellStyle name="Comma 39 5 5" xfId="14822" xr:uid="{3C05B635-2CF2-47F5-A30E-13A599AB2F4B}"/>
    <cellStyle name="Comma 39 5 6" xfId="14823" xr:uid="{F6B01A60-D3E1-4E9F-94A2-B39AA8F6ED44}"/>
    <cellStyle name="Comma 39 6" xfId="14824" xr:uid="{41A66117-F301-4FD2-A05E-D56F747CBBFA}"/>
    <cellStyle name="Comma 39 6 2" xfId="14825" xr:uid="{A309D0DD-E669-487B-8993-629E9A05EE8D}"/>
    <cellStyle name="Comma 39 6 2 2" xfId="14826" xr:uid="{D55F8529-FABD-44BE-80A3-EFF7B9633BBC}"/>
    <cellStyle name="Comma 39 6 2 2 2" xfId="14827" xr:uid="{8A365646-5515-42D4-AA09-7A5E0F6D1180}"/>
    <cellStyle name="Comma 39 6 2 3" xfId="14828" xr:uid="{9F902F27-05F8-4555-B1C8-9641B3F69546}"/>
    <cellStyle name="Comma 39 6 3" xfId="14829" xr:uid="{1E76263B-E04D-49F2-B730-FD47092663B9}"/>
    <cellStyle name="Comma 39 6 3 2" xfId="14830" xr:uid="{9FDC4556-7FA5-4064-ADE1-11723565AED3}"/>
    <cellStyle name="Comma 39 6 4" xfId="14831" xr:uid="{3A7F1C5B-7C39-444C-99E1-9DEA8C39C1AE}"/>
    <cellStyle name="Comma 39 6 5" xfId="14832" xr:uid="{16AA6CD4-F98D-4573-8ECE-6DE2C0BA282A}"/>
    <cellStyle name="Comma 39 7" xfId="14833" xr:uid="{2A807A1B-6E3C-4C2E-BB23-B5C3F41939BC}"/>
    <cellStyle name="Comma 39 7 2" xfId="14834" xr:uid="{4A1CC195-BF00-4F30-9584-5C8BD448FC86}"/>
    <cellStyle name="Comma 39 7 2 2" xfId="14835" xr:uid="{C7882E5C-B303-4AEF-BBD2-F66BDB596869}"/>
    <cellStyle name="Comma 39 7 2 2 2" xfId="14836" xr:uid="{4EFFFBAC-5EDE-4957-A8C3-8D02AEDBA66E}"/>
    <cellStyle name="Comma 39 7 2 3" xfId="14837" xr:uid="{74624E99-C5F3-4577-BE01-2604495EDD0C}"/>
    <cellStyle name="Comma 39 7 3" xfId="14838" xr:uid="{8208F19A-350A-4D63-A8C6-B6071B3DEC3C}"/>
    <cellStyle name="Comma 39 7 3 2" xfId="14839" xr:uid="{D9251968-93C8-4E13-9BB9-5CC08FFC0211}"/>
    <cellStyle name="Comma 39 7 4" xfId="14840" xr:uid="{E451FFAF-C8EF-4416-AB87-02365FABA97B}"/>
    <cellStyle name="Comma 39 7 5" xfId="14841" xr:uid="{8BF0CE07-DDB0-4FDB-A294-CD871D5BF95E}"/>
    <cellStyle name="Comma 39 8" xfId="14842" xr:uid="{3A20AF70-D3BE-4B1F-9F1D-F38C9C04C898}"/>
    <cellStyle name="Comma 39 8 2" xfId="14843" xr:uid="{E5078FC6-06A8-4B1B-956E-FA13638BBAB8}"/>
    <cellStyle name="Comma 39 8 2 2" xfId="14844" xr:uid="{B9BAAF4B-763D-4822-861A-7A7AA532658B}"/>
    <cellStyle name="Comma 39 8 3" xfId="14845" xr:uid="{17C2E9DF-BC7E-4720-B7EE-0A705D16C223}"/>
    <cellStyle name="Comma 39 8 4" xfId="14846" xr:uid="{510C0124-6693-4222-89C9-B20543E1AC9C}"/>
    <cellStyle name="Comma 39 9" xfId="14847" xr:uid="{79398258-5BD2-4652-BD7F-67B9D91F3DCE}"/>
    <cellStyle name="Comma 39 9 2" xfId="14848" xr:uid="{CDBD815F-91E9-42A1-956E-92699A3B54EC}"/>
    <cellStyle name="Comma 4" xfId="40" xr:uid="{DC1D508E-FA21-405B-A6C1-A25217D9E7A2}"/>
    <cellStyle name="Comma 4 2" xfId="14849" xr:uid="{6133AA00-392A-450F-9DAD-76D13111B809}"/>
    <cellStyle name="Comma 4 3" xfId="577" xr:uid="{834D2155-C5E3-4E4B-94FA-23DAB65C5522}"/>
    <cellStyle name="Comma 40" xfId="14850" xr:uid="{99C7F0A4-009D-4B38-8488-F607FCF1253B}"/>
    <cellStyle name="Comma 40 10" xfId="14851" xr:uid="{FACEE9AE-CF53-456F-8D69-D6FA358A5B90}"/>
    <cellStyle name="Comma 40 10 2" xfId="14852" xr:uid="{398BCA02-E17C-4FF7-ADBD-1D78B47F6F8D}"/>
    <cellStyle name="Comma 40 11" xfId="14853" xr:uid="{FDFE8F4A-65C2-4704-A0BA-CC1CB8F91341}"/>
    <cellStyle name="Comma 40 2" xfId="14854" xr:uid="{26EA3516-F6C6-47C2-BCA8-F4C63F43ABB6}"/>
    <cellStyle name="Comma 40 2 10" xfId="14855" xr:uid="{A4CE9AF4-42CA-4DAB-90A5-74357F73DDF0}"/>
    <cellStyle name="Comma 40 2 2" xfId="14856" xr:uid="{9D2ECEC7-8B2B-4209-8B32-B0C04562CB6F}"/>
    <cellStyle name="Comma 40 2 2 2" xfId="14857" xr:uid="{33A2F7BE-E12C-45A7-A9CF-CB04B7588B0A}"/>
    <cellStyle name="Comma 40 2 2 2 2" xfId="14858" xr:uid="{6BF01928-EC22-4A11-BCD4-86762E92C175}"/>
    <cellStyle name="Comma 40 2 2 2 2 2" xfId="14859" xr:uid="{2C39C259-33D5-4440-9BDD-E3D1C943A109}"/>
    <cellStyle name="Comma 40 2 2 2 2 2 2" xfId="14860" xr:uid="{A7D2FF00-111B-43BC-9652-A6D42F0CFC2D}"/>
    <cellStyle name="Comma 40 2 2 2 2 2 2 2" xfId="14861" xr:uid="{650D9025-7F34-4BDC-8EEF-3FAB6EFE9669}"/>
    <cellStyle name="Comma 40 2 2 2 2 2 3" xfId="14862" xr:uid="{AD1B6131-DB09-4BEE-A706-4CF2E12CA4F5}"/>
    <cellStyle name="Comma 40 2 2 2 2 3" xfId="14863" xr:uid="{E1D8672B-38BF-4FEA-B389-AF7FB0C6130A}"/>
    <cellStyle name="Comma 40 2 2 2 2 3 2" xfId="14864" xr:uid="{E585189C-7EF2-458A-8F3A-B62DC8A22FDE}"/>
    <cellStyle name="Comma 40 2 2 2 2 4" xfId="14865" xr:uid="{41A46BBD-1535-4BB4-A81B-3775CF0AF39C}"/>
    <cellStyle name="Comma 40 2 2 2 2 5" xfId="14866" xr:uid="{10B7A515-A6FE-4968-B2F6-CBDF72E1E60A}"/>
    <cellStyle name="Comma 40 2 2 2 3" xfId="14867" xr:uid="{EBF2756C-BACF-463D-A882-FB1E75071A48}"/>
    <cellStyle name="Comma 40 2 2 2 3 2" xfId="14868" xr:uid="{307162F5-FD43-4A18-83D0-E52E491B7374}"/>
    <cellStyle name="Comma 40 2 2 2 3 2 2" xfId="14869" xr:uid="{7268296B-DB1C-4D9D-8C32-36CADBF9ED6B}"/>
    <cellStyle name="Comma 40 2 2 2 3 3" xfId="14870" xr:uid="{B95F1E8A-0E5B-494F-BF57-0BCA1DE2A06D}"/>
    <cellStyle name="Comma 40 2 2 2 4" xfId="14871" xr:uid="{A4144442-EAE0-4902-9F16-610754E66F7F}"/>
    <cellStyle name="Comma 40 2 2 2 4 2" xfId="14872" xr:uid="{04501662-BF82-4560-A161-E5E7714A6755}"/>
    <cellStyle name="Comma 40 2 2 2 5" xfId="14873" xr:uid="{ACF652A6-BD15-4B91-9922-EE025F431B32}"/>
    <cellStyle name="Comma 40 2 2 2 6" xfId="14874" xr:uid="{EE2DCB46-746E-4E37-B30B-ECF4B23D7902}"/>
    <cellStyle name="Comma 40 2 2 3" xfId="14875" xr:uid="{1A010930-A625-4027-85B1-A604950DAF23}"/>
    <cellStyle name="Comma 40 2 2 3 2" xfId="14876" xr:uid="{1D76E9D8-2E5E-435F-ABAF-E8161BBD2098}"/>
    <cellStyle name="Comma 40 2 2 3 2 2" xfId="14877" xr:uid="{724D0DE3-9FC2-45F1-AC4B-40D9210CB1DD}"/>
    <cellStyle name="Comma 40 2 2 3 2 2 2" xfId="14878" xr:uid="{9B0B6863-42E9-4200-B1FF-ABFD7DDB1818}"/>
    <cellStyle name="Comma 40 2 2 3 2 3" xfId="14879" xr:uid="{1EE92E08-0B94-4D4A-AA59-453E71B2FB33}"/>
    <cellStyle name="Comma 40 2 2 3 3" xfId="14880" xr:uid="{054B1297-6A07-409B-9474-BA7C4A9BF87D}"/>
    <cellStyle name="Comma 40 2 2 3 3 2" xfId="14881" xr:uid="{777D7ED0-BAE0-4885-B4E6-4F0FF8DA0F1D}"/>
    <cellStyle name="Comma 40 2 2 3 4" xfId="14882" xr:uid="{4B0D15FC-63F2-4B96-AEFB-9353F79896FC}"/>
    <cellStyle name="Comma 40 2 2 3 5" xfId="14883" xr:uid="{C4BD2579-C8E0-40E3-A963-1214D22E10CD}"/>
    <cellStyle name="Comma 40 2 2 4" xfId="14884" xr:uid="{D4D3F117-05C3-425B-B334-BA50AE2BC682}"/>
    <cellStyle name="Comma 40 2 2 4 2" xfId="14885" xr:uid="{0EA2283D-4B55-4A78-A8AD-7F6C6C310B20}"/>
    <cellStyle name="Comma 40 2 2 4 2 2" xfId="14886" xr:uid="{F64A3530-BB91-4F32-88CA-1765284D5534}"/>
    <cellStyle name="Comma 40 2 2 4 3" xfId="14887" xr:uid="{F3151113-0C01-4C94-9A99-848B9E599EEB}"/>
    <cellStyle name="Comma 40 2 2 4 4" xfId="14888" xr:uid="{02C112E2-9DBA-4740-942A-AA0193C254F1}"/>
    <cellStyle name="Comma 40 2 2 5" xfId="14889" xr:uid="{3B4674EC-3AC1-4C14-A00E-7EE5CF587DF3}"/>
    <cellStyle name="Comma 40 2 2 5 2" xfId="14890" xr:uid="{59390153-7E46-4F86-AA9D-593C69A5781B}"/>
    <cellStyle name="Comma 40 2 2 6" xfId="14891" xr:uid="{202154C6-AAA8-4220-A5F3-E96FAA2E5C8B}"/>
    <cellStyle name="Comma 40 2 2 6 2" xfId="14892" xr:uid="{AD4112CE-DDF6-4120-9FCF-8365F7DE7B80}"/>
    <cellStyle name="Comma 40 2 2 7" xfId="14893" xr:uid="{9DEA2176-1CF2-4010-8B8D-66EE2DAB9AFB}"/>
    <cellStyle name="Comma 40 2 3" xfId="14894" xr:uid="{9BD68FF7-8D4F-4BB8-A5FE-0EF9A0574E85}"/>
    <cellStyle name="Comma 40 2 3 2" xfId="14895" xr:uid="{C76D53EF-F443-4320-849A-DA364B74381E}"/>
    <cellStyle name="Comma 40 2 3 2 2" xfId="14896" xr:uid="{5B6A5ED8-6A08-4B6A-BB8A-BFFE66D06A41}"/>
    <cellStyle name="Comma 40 2 3 2 2 2" xfId="14897" xr:uid="{1F9250BC-FD0F-4964-BE11-19EBECEE7EFA}"/>
    <cellStyle name="Comma 40 2 3 2 2 2 2" xfId="14898" xr:uid="{C507B28E-C169-4847-A018-AED56C856050}"/>
    <cellStyle name="Comma 40 2 3 2 2 2 2 2" xfId="14899" xr:uid="{2D554980-3F2D-494B-B37E-FAC1FE356C0A}"/>
    <cellStyle name="Comma 40 2 3 2 2 2 3" xfId="14900" xr:uid="{59DE9B3A-7C97-46A3-B93F-125C69ADE3DF}"/>
    <cellStyle name="Comma 40 2 3 2 2 3" xfId="14901" xr:uid="{C387B357-7D6F-49CA-9911-897020F0855A}"/>
    <cellStyle name="Comma 40 2 3 2 2 3 2" xfId="14902" xr:uid="{6747B63D-A5C6-4530-A501-3ED7A490A4FF}"/>
    <cellStyle name="Comma 40 2 3 2 2 4" xfId="14903" xr:uid="{81346A2F-3B2D-4FD2-B08E-7B26BA0267B0}"/>
    <cellStyle name="Comma 40 2 3 2 2 5" xfId="14904" xr:uid="{F5C4980B-A807-4429-9590-8ABC92EF64FF}"/>
    <cellStyle name="Comma 40 2 3 2 3" xfId="14905" xr:uid="{39A7DF5F-C91B-4F74-A9FF-7B1CDE148B22}"/>
    <cellStyle name="Comma 40 2 3 2 3 2" xfId="14906" xr:uid="{030D7B19-6716-46A4-BA0F-9EAB593EA1AE}"/>
    <cellStyle name="Comma 40 2 3 2 3 2 2" xfId="14907" xr:uid="{576FD6AC-6DD2-4E1A-8EBB-14F7A8F60E41}"/>
    <cellStyle name="Comma 40 2 3 2 3 3" xfId="14908" xr:uid="{4F25AA49-42D6-42D2-93F2-1ED6F14CA667}"/>
    <cellStyle name="Comma 40 2 3 2 4" xfId="14909" xr:uid="{B46D5C37-0734-445A-A61D-FA8042397DC9}"/>
    <cellStyle name="Comma 40 2 3 2 4 2" xfId="14910" xr:uid="{1A3ED61B-1605-4AE9-B49E-97C67900565D}"/>
    <cellStyle name="Comma 40 2 3 2 5" xfId="14911" xr:uid="{1B1A1EC0-2EA0-4FFF-BF7F-B4E14E4356E4}"/>
    <cellStyle name="Comma 40 2 3 2 6" xfId="14912" xr:uid="{4A5163AD-51A6-4693-8DCE-1A66AA2E7D8C}"/>
    <cellStyle name="Comma 40 2 3 3" xfId="14913" xr:uid="{D5A1A267-AD86-45BF-B375-86EA9AEF96CD}"/>
    <cellStyle name="Comma 40 2 3 3 2" xfId="14914" xr:uid="{FEC13C64-238D-40CC-A763-83FB5A48AB38}"/>
    <cellStyle name="Comma 40 2 3 3 2 2" xfId="14915" xr:uid="{934289EC-5D1A-4255-A626-80352C7CF4E1}"/>
    <cellStyle name="Comma 40 2 3 3 2 2 2" xfId="14916" xr:uid="{902A1C8D-9C35-455D-9C62-3480AD631A47}"/>
    <cellStyle name="Comma 40 2 3 3 2 3" xfId="14917" xr:uid="{BB143EFE-61F0-4DC6-AC21-17626D7D4D3F}"/>
    <cellStyle name="Comma 40 2 3 3 3" xfId="14918" xr:uid="{3F5A1DE2-8770-4EBA-AB5F-9D43917ADCFB}"/>
    <cellStyle name="Comma 40 2 3 3 3 2" xfId="14919" xr:uid="{FBF0D6DF-98A8-47B2-82BD-27BF16E5EC83}"/>
    <cellStyle name="Comma 40 2 3 3 4" xfId="14920" xr:uid="{D7686EE0-E97E-4876-AF99-9F739E0C340B}"/>
    <cellStyle name="Comma 40 2 3 3 5" xfId="14921" xr:uid="{03631C1C-1612-4537-9773-19C1EFC60CF5}"/>
    <cellStyle name="Comma 40 2 3 4" xfId="14922" xr:uid="{BC320787-751F-4811-993D-A7EA3E0C6DA0}"/>
    <cellStyle name="Comma 40 2 3 4 2" xfId="14923" xr:uid="{C26C4070-239E-4F4E-9C01-BA0BA43228DA}"/>
    <cellStyle name="Comma 40 2 3 4 2 2" xfId="14924" xr:uid="{67641957-462B-4338-BBFF-DE1309D692E1}"/>
    <cellStyle name="Comma 40 2 3 4 3" xfId="14925" xr:uid="{96FF17E8-E35C-42F1-B227-6BE347F1A1C9}"/>
    <cellStyle name="Comma 40 2 3 4 4" xfId="14926" xr:uid="{2497D04F-14C5-41D5-9D3D-2A9A5AB21B2B}"/>
    <cellStyle name="Comma 40 2 3 5" xfId="14927" xr:uid="{255A0338-5845-4B2B-8023-AAB34D555DDA}"/>
    <cellStyle name="Comma 40 2 3 5 2" xfId="14928" xr:uid="{630E2D58-6902-4240-867A-FBD1743357B1}"/>
    <cellStyle name="Comma 40 2 3 6" xfId="14929" xr:uid="{1C873487-ECD0-4878-A2B3-F298BBF30100}"/>
    <cellStyle name="Comma 40 2 3 6 2" xfId="14930" xr:uid="{303C4544-94FE-4D59-AA5B-A36F806ADB33}"/>
    <cellStyle name="Comma 40 2 3 7" xfId="14931" xr:uid="{F921968D-80CB-4EBE-BA6D-9C5A5D461E7D}"/>
    <cellStyle name="Comma 40 2 4" xfId="14932" xr:uid="{4C113A9F-CB6A-4D07-8AEA-E20FB1D9B266}"/>
    <cellStyle name="Comma 40 2 4 2" xfId="14933" xr:uid="{106C1FE6-86D5-4F09-ACC5-A0FEEA4BCA28}"/>
    <cellStyle name="Comma 40 2 4 2 2" xfId="14934" xr:uid="{579DAC45-1558-4C26-9696-02E9578C2D75}"/>
    <cellStyle name="Comma 40 2 4 2 2 2" xfId="14935" xr:uid="{60CF3F3C-4D5A-4040-9428-0156ECFB6F28}"/>
    <cellStyle name="Comma 40 2 4 2 2 2 2" xfId="14936" xr:uid="{E1C3D4E8-FBA7-4F60-9602-5365FD45A70C}"/>
    <cellStyle name="Comma 40 2 4 2 2 3" xfId="14937" xr:uid="{DEDF04FB-BDD1-4811-BFA7-6C809C164A8B}"/>
    <cellStyle name="Comma 40 2 4 2 3" xfId="14938" xr:uid="{B63D226D-9219-44FA-95B4-7C0891E0B67B}"/>
    <cellStyle name="Comma 40 2 4 2 3 2" xfId="14939" xr:uid="{F2578AD7-2227-41F9-9F62-4AE47BA06E2F}"/>
    <cellStyle name="Comma 40 2 4 2 4" xfId="14940" xr:uid="{FA619A4A-0B92-4650-8993-D440C9248251}"/>
    <cellStyle name="Comma 40 2 4 2 5" xfId="14941" xr:uid="{C09CB7D5-660F-42C1-B60D-8ABF8E8FF8C4}"/>
    <cellStyle name="Comma 40 2 4 3" xfId="14942" xr:uid="{323E8B0D-83C6-4B78-9D1A-F2C8825E622C}"/>
    <cellStyle name="Comma 40 2 4 3 2" xfId="14943" xr:uid="{5AF11021-55FC-4A8B-B6B2-8B40B62AB53C}"/>
    <cellStyle name="Comma 40 2 4 3 2 2" xfId="14944" xr:uid="{149CA024-043C-4463-BC96-5E3826003C48}"/>
    <cellStyle name="Comma 40 2 4 3 3" xfId="14945" xr:uid="{FE126B7D-E8C3-49AB-81A5-D837C261EBF1}"/>
    <cellStyle name="Comma 40 2 4 4" xfId="14946" xr:uid="{9ACF5AB2-0FD2-4F40-A72D-4370179F47FE}"/>
    <cellStyle name="Comma 40 2 4 4 2" xfId="14947" xr:uid="{1F2AED20-B223-4923-A47E-CA3073BFD28F}"/>
    <cellStyle name="Comma 40 2 4 5" xfId="14948" xr:uid="{E5312571-94A6-416C-8946-99A0E6A101E0}"/>
    <cellStyle name="Comma 40 2 4 6" xfId="14949" xr:uid="{863BD335-53CA-4612-ADA1-3C993BE6DEFE}"/>
    <cellStyle name="Comma 40 2 5" xfId="14950" xr:uid="{75D2CCBF-E31F-4C98-9523-9BF551B9AD07}"/>
    <cellStyle name="Comma 40 2 5 2" xfId="14951" xr:uid="{DE08FD21-FAB2-4034-8B53-D53C948A3B28}"/>
    <cellStyle name="Comma 40 2 5 2 2" xfId="14952" xr:uid="{3A843C8A-AFDD-4FBC-95A3-FB0C2B3F56B0}"/>
    <cellStyle name="Comma 40 2 5 2 2 2" xfId="14953" xr:uid="{43A257A8-88C8-4EE9-94BD-FC131D71328D}"/>
    <cellStyle name="Comma 40 2 5 2 3" xfId="14954" xr:uid="{94C488D2-B32C-40AC-8A06-ECA654313144}"/>
    <cellStyle name="Comma 40 2 5 3" xfId="14955" xr:uid="{CEEC638C-E921-4C98-A477-3844F11ED644}"/>
    <cellStyle name="Comma 40 2 5 3 2" xfId="14956" xr:uid="{529C08EA-4757-4A18-A223-0F7C099F044D}"/>
    <cellStyle name="Comma 40 2 5 4" xfId="14957" xr:uid="{6AF639E1-44A4-4331-BC66-14695434A464}"/>
    <cellStyle name="Comma 40 2 5 5" xfId="14958" xr:uid="{A61A466D-85C9-4751-9DF5-EB64EFD344CB}"/>
    <cellStyle name="Comma 40 2 6" xfId="14959" xr:uid="{580D45F5-06FF-4C30-B976-EAD2B3C5C9DD}"/>
    <cellStyle name="Comma 40 2 6 2" xfId="14960" xr:uid="{AA55E1A5-A19F-4CB9-BDA7-D975CAD961A9}"/>
    <cellStyle name="Comma 40 2 6 2 2" xfId="14961" xr:uid="{DB41CE79-05C8-44A9-B6CA-BBF05962E092}"/>
    <cellStyle name="Comma 40 2 6 2 2 2" xfId="14962" xr:uid="{33E9560B-A7DB-421D-86F6-211EDE9E9C0A}"/>
    <cellStyle name="Comma 40 2 6 2 3" xfId="14963" xr:uid="{F1795845-0FDF-45AB-A0A6-B27D659E9D65}"/>
    <cellStyle name="Comma 40 2 6 3" xfId="14964" xr:uid="{D2F84EE7-5F09-4560-AFE5-E33669A2B239}"/>
    <cellStyle name="Comma 40 2 6 3 2" xfId="14965" xr:uid="{010C81EC-9E90-4FEA-8D14-E570EA04EB02}"/>
    <cellStyle name="Comma 40 2 6 4" xfId="14966" xr:uid="{7D01FF06-BA65-4978-BB05-84680D831C4A}"/>
    <cellStyle name="Comma 40 2 6 5" xfId="14967" xr:uid="{CAB47653-4343-4B50-AE56-5D375F2CF211}"/>
    <cellStyle name="Comma 40 2 7" xfId="14968" xr:uid="{B0EB4695-7B29-45F6-B49C-0C9211AD5291}"/>
    <cellStyle name="Comma 40 2 7 2" xfId="14969" xr:uid="{092242B5-3E5B-4331-B64B-A40E76529CBF}"/>
    <cellStyle name="Comma 40 2 7 2 2" xfId="14970" xr:uid="{C824CFD7-7A62-4A9C-949A-C0BE39F9C927}"/>
    <cellStyle name="Comma 40 2 7 3" xfId="14971" xr:uid="{78E5AB58-D14B-49DF-8ECA-4D844CCFC193}"/>
    <cellStyle name="Comma 40 2 7 4" xfId="14972" xr:uid="{DD34DDF4-40F4-4D96-B8CE-F330EC022370}"/>
    <cellStyle name="Comma 40 2 8" xfId="14973" xr:uid="{3AF032BE-FA72-424C-8C65-A14B7A30C8AC}"/>
    <cellStyle name="Comma 40 2 8 2" xfId="14974" xr:uid="{9B60DC04-CF42-45A9-A8E1-5DCCF63F70D4}"/>
    <cellStyle name="Comma 40 2 9" xfId="14975" xr:uid="{92714656-7AFE-4759-9EF4-ECF6572B9634}"/>
    <cellStyle name="Comma 40 2 9 2" xfId="14976" xr:uid="{8B4299CE-BA59-4E7B-A3B2-53DFA93EDCAD}"/>
    <cellStyle name="Comma 40 3" xfId="14977" xr:uid="{D6CE5BCE-2EFA-4530-AF51-175FE9DFDF7E}"/>
    <cellStyle name="Comma 40 3 2" xfId="14978" xr:uid="{0FF7A5A0-1C46-4383-94B0-2EFFDBDC7AD3}"/>
    <cellStyle name="Comma 40 3 2 2" xfId="14979" xr:uid="{07EB4848-D7E4-40DB-932A-F686AC1E7ABB}"/>
    <cellStyle name="Comma 40 3 2 2 2" xfId="14980" xr:uid="{7A57D2C2-1BAD-4976-8DF9-B3927D20DB74}"/>
    <cellStyle name="Comma 40 3 2 2 2 2" xfId="14981" xr:uid="{CD55C58A-84EB-491E-9A35-979864267DC9}"/>
    <cellStyle name="Comma 40 3 2 2 2 2 2" xfId="14982" xr:uid="{82BDE38C-E27B-4CF8-A6CC-DA909BD48CE1}"/>
    <cellStyle name="Comma 40 3 2 2 2 3" xfId="14983" xr:uid="{7185A823-3EF7-434B-9FB1-2287582971BE}"/>
    <cellStyle name="Comma 40 3 2 2 3" xfId="14984" xr:uid="{187FDF1D-14D5-4F4B-98C3-98835B8E0D8A}"/>
    <cellStyle name="Comma 40 3 2 2 3 2" xfId="14985" xr:uid="{8B3DA786-CEF5-4F88-A045-8BE582E562F4}"/>
    <cellStyle name="Comma 40 3 2 2 4" xfId="14986" xr:uid="{E8BDEF80-B8BF-4755-BF38-44C56C41C12F}"/>
    <cellStyle name="Comma 40 3 2 2 5" xfId="14987" xr:uid="{D2E9287A-7C2A-4E35-82D0-028E35CF5C01}"/>
    <cellStyle name="Comma 40 3 2 3" xfId="14988" xr:uid="{38AF855D-6EA9-4919-9E28-85B0F6168033}"/>
    <cellStyle name="Comma 40 3 2 3 2" xfId="14989" xr:uid="{80F542F9-62C2-4F3D-BAD4-E3480D2B52EA}"/>
    <cellStyle name="Comma 40 3 2 3 2 2" xfId="14990" xr:uid="{CDFDFECA-AF45-43D6-8E7E-5BDF37D7B147}"/>
    <cellStyle name="Comma 40 3 2 3 3" xfId="14991" xr:uid="{6B87B66B-8BA3-476F-B507-AE18F55EE6ED}"/>
    <cellStyle name="Comma 40 3 2 4" xfId="14992" xr:uid="{89660759-8009-4C4C-B2D8-4CCD1AC762BC}"/>
    <cellStyle name="Comma 40 3 2 4 2" xfId="14993" xr:uid="{43C61200-D338-4359-BB38-F6E16DE5D9DD}"/>
    <cellStyle name="Comma 40 3 2 5" xfId="14994" xr:uid="{8FBA9178-31AE-4CBB-8335-214D6F8145CB}"/>
    <cellStyle name="Comma 40 3 2 6" xfId="14995" xr:uid="{B5C0C37D-D519-44BE-921F-04196442455A}"/>
    <cellStyle name="Comma 40 3 3" xfId="14996" xr:uid="{C6512D8A-C36B-4C6C-AD02-37440B4053FA}"/>
    <cellStyle name="Comma 40 3 3 2" xfId="14997" xr:uid="{31851936-389E-42F8-851B-C7A949039C7B}"/>
    <cellStyle name="Comma 40 3 3 2 2" xfId="14998" xr:uid="{ED98B225-3C2E-4A79-BDBA-C12FF82D9201}"/>
    <cellStyle name="Comma 40 3 3 2 2 2" xfId="14999" xr:uid="{6DD038A0-D315-4380-9152-CD6A2B53D65D}"/>
    <cellStyle name="Comma 40 3 3 2 3" xfId="15000" xr:uid="{9E08DB56-5043-4880-AEDA-E49D34E52FCB}"/>
    <cellStyle name="Comma 40 3 3 3" xfId="15001" xr:uid="{C27D707D-F1CE-4CB3-A2C3-DF97EBB4F316}"/>
    <cellStyle name="Comma 40 3 3 3 2" xfId="15002" xr:uid="{52CFDF19-7AFE-4479-8210-C54FC04C0467}"/>
    <cellStyle name="Comma 40 3 3 4" xfId="15003" xr:uid="{98E9F945-FAE4-458F-B225-E9F7F864C1C5}"/>
    <cellStyle name="Comma 40 3 3 5" xfId="15004" xr:uid="{2C103DA5-A67E-47FC-ADC5-446B81BE83BB}"/>
    <cellStyle name="Comma 40 3 4" xfId="15005" xr:uid="{1A0BBD10-108B-4A1D-B08D-A7BF1D086C8E}"/>
    <cellStyle name="Comma 40 3 4 2" xfId="15006" xr:uid="{FFD9D14D-6D91-442B-AF96-74AC53FD92E2}"/>
    <cellStyle name="Comma 40 3 4 2 2" xfId="15007" xr:uid="{AD5BF351-F842-40E4-B6BC-240821EB625B}"/>
    <cellStyle name="Comma 40 3 4 3" xfId="15008" xr:uid="{99A03C78-BEB2-4E4A-B5DB-7782CBB42BF2}"/>
    <cellStyle name="Comma 40 3 4 4" xfId="15009" xr:uid="{47469BD8-6615-449B-B2D5-E5F1C0E14DC6}"/>
    <cellStyle name="Comma 40 3 5" xfId="15010" xr:uid="{E3284707-6E09-40E6-BDA5-F04B655D2B71}"/>
    <cellStyle name="Comma 40 3 5 2" xfId="15011" xr:uid="{1AC79BB5-8166-4376-B6D8-A79947CF32EA}"/>
    <cellStyle name="Comma 40 3 6" xfId="15012" xr:uid="{136E857A-47B4-47E7-8263-3418DA7E03F4}"/>
    <cellStyle name="Comma 40 3 6 2" xfId="15013" xr:uid="{0D95BE17-210B-4C70-A760-497C6F42436F}"/>
    <cellStyle name="Comma 40 3 7" xfId="15014" xr:uid="{0DA90861-5EFD-40DA-A5CC-BB2CB399977A}"/>
    <cellStyle name="Comma 40 4" xfId="15015" xr:uid="{DBD8F8F1-7FC0-4910-8828-C078C1330138}"/>
    <cellStyle name="Comma 40 4 2" xfId="15016" xr:uid="{E651A828-D87F-49B9-9042-EDC20A074EB5}"/>
    <cellStyle name="Comma 40 4 2 2" xfId="15017" xr:uid="{4859F943-D33C-49F2-B7F0-FFD9AE6459C9}"/>
    <cellStyle name="Comma 40 4 2 2 2" xfId="15018" xr:uid="{E0757BFB-0E6E-4C79-8836-DCC1F39E61E0}"/>
    <cellStyle name="Comma 40 4 2 2 2 2" xfId="15019" xr:uid="{1A4797B6-941B-4862-8DDE-387586DFBADD}"/>
    <cellStyle name="Comma 40 4 2 2 2 2 2" xfId="15020" xr:uid="{E77A75B4-EB92-419F-8230-24508C2B7D73}"/>
    <cellStyle name="Comma 40 4 2 2 2 3" xfId="15021" xr:uid="{D4AA7F5A-A45B-42A3-91B4-E992B0EFD927}"/>
    <cellStyle name="Comma 40 4 2 2 3" xfId="15022" xr:uid="{779767B9-25A6-44AA-A866-FF1F82DA1428}"/>
    <cellStyle name="Comma 40 4 2 2 3 2" xfId="15023" xr:uid="{F6E83BB0-8B55-494B-B48B-887EFAA4B203}"/>
    <cellStyle name="Comma 40 4 2 2 4" xfId="15024" xr:uid="{5B26C0CB-DFA8-4B3F-8CDD-AD2B2C3D776D}"/>
    <cellStyle name="Comma 40 4 2 2 5" xfId="15025" xr:uid="{5CF8D135-EB88-440A-939B-777B7F871A80}"/>
    <cellStyle name="Comma 40 4 2 3" xfId="15026" xr:uid="{0458636F-7F19-41F5-BC0C-62F79E3C6629}"/>
    <cellStyle name="Comma 40 4 2 3 2" xfId="15027" xr:uid="{FA351166-B947-4CD7-8182-2ED3E044D813}"/>
    <cellStyle name="Comma 40 4 2 3 2 2" xfId="15028" xr:uid="{92415B97-8CDF-4FA2-AFB2-BFE0005B6CE6}"/>
    <cellStyle name="Comma 40 4 2 3 3" xfId="15029" xr:uid="{7BF357F8-D329-4E52-B99E-886E33ACC90B}"/>
    <cellStyle name="Comma 40 4 2 4" xfId="15030" xr:uid="{44436668-B592-4EEC-B9DB-BBB9B321A7BE}"/>
    <cellStyle name="Comma 40 4 2 4 2" xfId="15031" xr:uid="{94AFC59E-1CE6-46DC-82D5-F131FB11632E}"/>
    <cellStyle name="Comma 40 4 2 5" xfId="15032" xr:uid="{F368069A-22F5-4C02-9B06-1AE6AB0C502E}"/>
    <cellStyle name="Comma 40 4 2 6" xfId="15033" xr:uid="{C187217E-50AD-41B7-9E82-50AD46711E30}"/>
    <cellStyle name="Comma 40 4 3" xfId="15034" xr:uid="{81B267CD-6CD8-4B65-902E-BB1321E9B5AF}"/>
    <cellStyle name="Comma 40 4 3 2" xfId="15035" xr:uid="{966D4753-D066-416D-A77A-7B244FCC85D7}"/>
    <cellStyle name="Comma 40 4 3 2 2" xfId="15036" xr:uid="{2543B0B6-5D83-4047-B8C1-39AFAE3BAB94}"/>
    <cellStyle name="Comma 40 4 3 2 2 2" xfId="15037" xr:uid="{8BACA932-23C3-4767-B91C-D91F8887A5F6}"/>
    <cellStyle name="Comma 40 4 3 2 3" xfId="15038" xr:uid="{F9DC5832-D3DA-46CB-9AE5-5BC78308CF04}"/>
    <cellStyle name="Comma 40 4 3 3" xfId="15039" xr:uid="{6E5FCB28-8643-4A02-A1B6-28B4055B7E7C}"/>
    <cellStyle name="Comma 40 4 3 3 2" xfId="15040" xr:uid="{E370C96A-4DDB-4465-ACAE-562F69622CE1}"/>
    <cellStyle name="Comma 40 4 3 4" xfId="15041" xr:uid="{B8B15797-7D40-49B2-B1F5-9A1678429B11}"/>
    <cellStyle name="Comma 40 4 3 5" xfId="15042" xr:uid="{8A957C9E-5DD1-4BF4-A57E-13F4A9FA70A0}"/>
    <cellStyle name="Comma 40 4 4" xfId="15043" xr:uid="{E82C62AE-8404-47D1-888D-C01399688B38}"/>
    <cellStyle name="Comma 40 4 4 2" xfId="15044" xr:uid="{AD26D743-9344-48B5-91FE-9B2166F5E802}"/>
    <cellStyle name="Comma 40 4 4 2 2" xfId="15045" xr:uid="{14087571-FB56-469C-9131-2444636BBFFB}"/>
    <cellStyle name="Comma 40 4 4 3" xfId="15046" xr:uid="{F63060FB-A051-4C55-9309-10865C10AC88}"/>
    <cellStyle name="Comma 40 4 4 4" xfId="15047" xr:uid="{3CB5EFC5-8296-486F-99A8-ACD779C33023}"/>
    <cellStyle name="Comma 40 4 5" xfId="15048" xr:uid="{28D8213A-63EA-4252-86D1-03AECA46946D}"/>
    <cellStyle name="Comma 40 4 5 2" xfId="15049" xr:uid="{9B98A81A-8463-4D4B-A56F-4C9CF2DCF40C}"/>
    <cellStyle name="Comma 40 4 6" xfId="15050" xr:uid="{6431EF26-74F1-46A0-9E51-B40EA09C321B}"/>
    <cellStyle name="Comma 40 4 6 2" xfId="15051" xr:uid="{BEACD19E-53B2-46CD-BCE6-3245F29A8205}"/>
    <cellStyle name="Comma 40 4 7" xfId="15052" xr:uid="{583B92AA-BA36-4D46-A006-1FEAE9397AD3}"/>
    <cellStyle name="Comma 40 5" xfId="15053" xr:uid="{BF667A67-C96B-415E-B1EE-48AF5C7774AB}"/>
    <cellStyle name="Comma 40 5 2" xfId="15054" xr:uid="{2EC325E8-1C0E-4A11-BD41-18B9B16A0E9C}"/>
    <cellStyle name="Comma 40 5 2 2" xfId="15055" xr:uid="{3005C9B3-0B45-47CD-884B-D829A4F7A23E}"/>
    <cellStyle name="Comma 40 5 2 2 2" xfId="15056" xr:uid="{B544F810-6734-453A-B083-A3DD6B7E7D75}"/>
    <cellStyle name="Comma 40 5 2 2 2 2" xfId="15057" xr:uid="{219765E6-9A6E-45AD-BE65-94D953B50030}"/>
    <cellStyle name="Comma 40 5 2 2 3" xfId="15058" xr:uid="{3E2191ED-CF0E-4D2C-8B49-DEBBB4C9F57A}"/>
    <cellStyle name="Comma 40 5 2 3" xfId="15059" xr:uid="{A7E8995A-86FE-44A8-9CE6-8021EA305632}"/>
    <cellStyle name="Comma 40 5 2 3 2" xfId="15060" xr:uid="{21F5C8CF-2BAE-44B3-B593-543F13A97061}"/>
    <cellStyle name="Comma 40 5 2 4" xfId="15061" xr:uid="{4A859F91-2C6B-4537-8D75-3C80EFA0073E}"/>
    <cellStyle name="Comma 40 5 2 5" xfId="15062" xr:uid="{512A87CD-429D-4C03-BFF3-F11895512A35}"/>
    <cellStyle name="Comma 40 5 3" xfId="15063" xr:uid="{CC636E50-5D20-4FC9-80AA-E4D463E23CAF}"/>
    <cellStyle name="Comma 40 5 3 2" xfId="15064" xr:uid="{54EF2C69-308F-46EE-B724-9D3AD3B6198C}"/>
    <cellStyle name="Comma 40 5 3 2 2" xfId="15065" xr:uid="{34C97F12-C303-40AE-80FE-4251D4E50DED}"/>
    <cellStyle name="Comma 40 5 3 3" xfId="15066" xr:uid="{3BB1E093-D639-434C-AFB1-7577D87D5E57}"/>
    <cellStyle name="Comma 40 5 4" xfId="15067" xr:uid="{942A633E-8BE5-4A33-A9D3-A97A4ABAD343}"/>
    <cellStyle name="Comma 40 5 4 2" xfId="15068" xr:uid="{C5878A92-43D9-4FCF-AFB6-C68BD530A708}"/>
    <cellStyle name="Comma 40 5 5" xfId="15069" xr:uid="{E15E0DE6-564B-45E3-B215-157F5177744F}"/>
    <cellStyle name="Comma 40 5 6" xfId="15070" xr:uid="{FE095531-6FEF-4ED8-9AE7-2DC91A6BF432}"/>
    <cellStyle name="Comma 40 6" xfId="15071" xr:uid="{95E1F4BB-B12D-4E81-8A7D-57893775DCF2}"/>
    <cellStyle name="Comma 40 6 2" xfId="15072" xr:uid="{C4FF998C-B1B5-4B0B-A2BD-FDCC0C021D02}"/>
    <cellStyle name="Comma 40 6 2 2" xfId="15073" xr:uid="{9C80AC19-1B79-40DD-BD6A-375EDB0EF9BA}"/>
    <cellStyle name="Comma 40 6 2 2 2" xfId="15074" xr:uid="{F2801322-1E81-49CF-8E49-8CEFE3AE30C4}"/>
    <cellStyle name="Comma 40 6 2 3" xfId="15075" xr:uid="{035C969E-F833-445B-A2BF-5569DD4AA0C9}"/>
    <cellStyle name="Comma 40 6 3" xfId="15076" xr:uid="{AFAF8AFD-9B54-46DF-BF85-F9F0539490B1}"/>
    <cellStyle name="Comma 40 6 3 2" xfId="15077" xr:uid="{3F284A0F-29E4-45CD-ACFC-13265834CEA7}"/>
    <cellStyle name="Comma 40 6 4" xfId="15078" xr:uid="{40DB79F3-6441-45E1-92EF-731971018A34}"/>
    <cellStyle name="Comma 40 6 5" xfId="15079" xr:uid="{F1DD7B24-EA3C-4791-A063-A0412CB48B87}"/>
    <cellStyle name="Comma 40 7" xfId="15080" xr:uid="{A0E904AB-3E62-4831-9ED0-4EA20C572137}"/>
    <cellStyle name="Comma 40 7 2" xfId="15081" xr:uid="{E613199B-404E-45E6-B034-125D4227F16C}"/>
    <cellStyle name="Comma 40 7 2 2" xfId="15082" xr:uid="{84FFE3F7-F70E-4302-BEDB-0F876D86A392}"/>
    <cellStyle name="Comma 40 7 2 2 2" xfId="15083" xr:uid="{9D070AA9-B846-4571-8B6A-70B269DD54F1}"/>
    <cellStyle name="Comma 40 7 2 3" xfId="15084" xr:uid="{4737530F-09A2-41B9-B0FC-80FEFB7F024E}"/>
    <cellStyle name="Comma 40 7 3" xfId="15085" xr:uid="{F71BAB57-F087-4CD3-8442-3EF561BE49C3}"/>
    <cellStyle name="Comma 40 7 3 2" xfId="15086" xr:uid="{39CF8608-04BC-4A2C-B6F5-A43CC9DDC2CC}"/>
    <cellStyle name="Comma 40 7 4" xfId="15087" xr:uid="{052E7AF1-2BE9-4ADB-A823-1718232E3671}"/>
    <cellStyle name="Comma 40 7 5" xfId="15088" xr:uid="{3CCA094A-52F2-43B4-8D18-5D3C23527966}"/>
    <cellStyle name="Comma 40 8" xfId="15089" xr:uid="{032DAB44-5E29-42B6-BC93-EDC4584D28FD}"/>
    <cellStyle name="Comma 40 8 2" xfId="15090" xr:uid="{D6E0ECF4-9D5C-46E7-9EAE-00344F4D5675}"/>
    <cellStyle name="Comma 40 8 2 2" xfId="15091" xr:uid="{B9B11F5A-54B1-45C1-ABCE-A3277DE44611}"/>
    <cellStyle name="Comma 40 8 3" xfId="15092" xr:uid="{A13A06B9-3184-47DC-A07E-670E01ABFE08}"/>
    <cellStyle name="Comma 40 8 4" xfId="15093" xr:uid="{02221A81-1455-49C3-903B-85CD1C896C36}"/>
    <cellStyle name="Comma 40 9" xfId="15094" xr:uid="{24B05327-D697-415A-88DC-1E2AEEFFB992}"/>
    <cellStyle name="Comma 40 9 2" xfId="15095" xr:uid="{393DB101-22BE-430A-872F-F097D3A18554}"/>
    <cellStyle name="Comma 41" xfId="15096" xr:uid="{6223914A-332D-4C68-84FD-DB8BD4FB78F9}"/>
    <cellStyle name="Comma 41 10" xfId="15097" xr:uid="{573120B4-B0EE-4BBE-93DE-FF6BABFEBDCC}"/>
    <cellStyle name="Comma 41 10 2" xfId="15098" xr:uid="{01A0A960-5078-4840-A922-0A9E5CFF8FAE}"/>
    <cellStyle name="Comma 41 11" xfId="15099" xr:uid="{9FE78BFF-F8A9-499F-9467-C5548413512F}"/>
    <cellStyle name="Comma 41 2" xfId="15100" xr:uid="{EEF25BAC-E01D-45B0-AB58-E76478D1BD30}"/>
    <cellStyle name="Comma 41 2 10" xfId="15101" xr:uid="{F2BBA692-83D4-4C92-BC3E-C7001C4B352B}"/>
    <cellStyle name="Comma 41 2 2" xfId="15102" xr:uid="{4322AA57-8F9D-4F41-A05D-60659E7405DC}"/>
    <cellStyle name="Comma 41 2 2 2" xfId="15103" xr:uid="{F0AEBEAA-E3EA-4753-8098-431B8CE10347}"/>
    <cellStyle name="Comma 41 2 2 2 2" xfId="15104" xr:uid="{7AFEE80E-99AF-4C88-9708-B99A157B7EBA}"/>
    <cellStyle name="Comma 41 2 2 2 2 2" xfId="15105" xr:uid="{970E91DA-BA6F-4324-85E7-45CBC5E21CFF}"/>
    <cellStyle name="Comma 41 2 2 2 2 2 2" xfId="15106" xr:uid="{C490594D-F81D-4BB8-AAF4-5C96D1CE33EB}"/>
    <cellStyle name="Comma 41 2 2 2 2 2 2 2" xfId="15107" xr:uid="{59B984D0-3AD2-4DFB-A62C-3872726ABC85}"/>
    <cellStyle name="Comma 41 2 2 2 2 2 3" xfId="15108" xr:uid="{7FC84275-1F3A-451C-854A-D4E46754DA03}"/>
    <cellStyle name="Comma 41 2 2 2 2 3" xfId="15109" xr:uid="{5BD9AA91-FDC9-486B-81A4-6B9C63CAC469}"/>
    <cellStyle name="Comma 41 2 2 2 2 3 2" xfId="15110" xr:uid="{E28D01A5-9BF1-4D8E-BA96-B08CD6151FB5}"/>
    <cellStyle name="Comma 41 2 2 2 2 4" xfId="15111" xr:uid="{342FD0D5-44D0-4671-8818-62A817921F53}"/>
    <cellStyle name="Comma 41 2 2 2 2 5" xfId="15112" xr:uid="{C29C6B43-95F3-433E-B3E1-196BA5E2AEC8}"/>
    <cellStyle name="Comma 41 2 2 2 3" xfId="15113" xr:uid="{50A65728-668D-497A-96C4-830EC203490B}"/>
    <cellStyle name="Comma 41 2 2 2 3 2" xfId="15114" xr:uid="{301F6407-1643-4095-957E-575FEA191466}"/>
    <cellStyle name="Comma 41 2 2 2 3 2 2" xfId="15115" xr:uid="{98057944-BADE-490C-BE5B-79224A2BED08}"/>
    <cellStyle name="Comma 41 2 2 2 3 3" xfId="15116" xr:uid="{7F6E9214-BA3C-480C-AB5F-B8E9710C1CF4}"/>
    <cellStyle name="Comma 41 2 2 2 4" xfId="15117" xr:uid="{F9DA4D91-E950-4EF3-9386-73504ED38164}"/>
    <cellStyle name="Comma 41 2 2 2 4 2" xfId="15118" xr:uid="{2DE4860D-E880-45BF-8FEA-2D50D2888685}"/>
    <cellStyle name="Comma 41 2 2 2 5" xfId="15119" xr:uid="{4259138D-527A-4EDE-A8A2-23080B1E5097}"/>
    <cellStyle name="Comma 41 2 2 2 6" xfId="15120" xr:uid="{FA7262C8-71DB-44CA-B787-C441E7FAD654}"/>
    <cellStyle name="Comma 41 2 2 3" xfId="15121" xr:uid="{2E36E8DC-1B9C-4A6C-BA42-62CB031AFF92}"/>
    <cellStyle name="Comma 41 2 2 3 2" xfId="15122" xr:uid="{9CB31F5F-0D7A-4508-8853-7E51151B0086}"/>
    <cellStyle name="Comma 41 2 2 3 2 2" xfId="15123" xr:uid="{B6D52F34-5397-4487-9C59-EA182E3680D8}"/>
    <cellStyle name="Comma 41 2 2 3 2 2 2" xfId="15124" xr:uid="{AF8B5DA6-3F64-483A-8844-25DC27894423}"/>
    <cellStyle name="Comma 41 2 2 3 2 3" xfId="15125" xr:uid="{2BE0B212-7913-4E9D-AA42-848A87BA583D}"/>
    <cellStyle name="Comma 41 2 2 3 3" xfId="15126" xr:uid="{86136AED-66ED-4C9B-91C1-4EFCFDD0D313}"/>
    <cellStyle name="Comma 41 2 2 3 3 2" xfId="15127" xr:uid="{0EE6495E-CFFE-4512-91AD-00FCC8FD5344}"/>
    <cellStyle name="Comma 41 2 2 3 4" xfId="15128" xr:uid="{5E591DEF-14AE-4D58-9C07-5B1F1A9915C8}"/>
    <cellStyle name="Comma 41 2 2 3 5" xfId="15129" xr:uid="{0131897E-EF1C-49B2-9B14-32AFFE1CD55D}"/>
    <cellStyle name="Comma 41 2 2 4" xfId="15130" xr:uid="{F8A410F8-6ED3-446D-9FB0-3530F37824C7}"/>
    <cellStyle name="Comma 41 2 2 4 2" xfId="15131" xr:uid="{B53E8DC2-907A-4D60-AD11-AB1A7E053804}"/>
    <cellStyle name="Comma 41 2 2 4 2 2" xfId="15132" xr:uid="{65FE153E-7BB1-4515-A682-84C7543CC9B7}"/>
    <cellStyle name="Comma 41 2 2 4 3" xfId="15133" xr:uid="{FC57C057-0488-4877-904A-106D8E0CAF74}"/>
    <cellStyle name="Comma 41 2 2 4 4" xfId="15134" xr:uid="{BA581F05-BF85-4368-A473-4EEF5C662050}"/>
    <cellStyle name="Comma 41 2 2 5" xfId="15135" xr:uid="{D6E74E26-150C-4A5D-992A-A5BC7AEC29E7}"/>
    <cellStyle name="Comma 41 2 2 5 2" xfId="15136" xr:uid="{F7D87A2B-D134-45E3-A634-D2EADF0FB6EA}"/>
    <cellStyle name="Comma 41 2 2 6" xfId="15137" xr:uid="{ED308C7B-E1C1-4B70-B355-ECE41EC07194}"/>
    <cellStyle name="Comma 41 2 2 6 2" xfId="15138" xr:uid="{46C4A3E5-5A35-4273-B4AE-235B37FC9E77}"/>
    <cellStyle name="Comma 41 2 2 7" xfId="15139" xr:uid="{56977692-3F94-4DC4-B535-0254FA27C719}"/>
    <cellStyle name="Comma 41 2 3" xfId="15140" xr:uid="{7AE205AD-BA33-4ECF-99C1-99C9FD8145E4}"/>
    <cellStyle name="Comma 41 2 3 2" xfId="15141" xr:uid="{65EF3974-4941-4B00-B58C-C806EDB36687}"/>
    <cellStyle name="Comma 41 2 3 2 2" xfId="15142" xr:uid="{B0E56B6F-E109-4408-96B6-5624B90B52FC}"/>
    <cellStyle name="Comma 41 2 3 2 2 2" xfId="15143" xr:uid="{7020D626-3025-4366-B312-E2472AD60E89}"/>
    <cellStyle name="Comma 41 2 3 2 2 2 2" xfId="15144" xr:uid="{09AEA4B4-9A22-4958-AE4E-3F25E9C116AC}"/>
    <cellStyle name="Comma 41 2 3 2 2 2 2 2" xfId="15145" xr:uid="{C23E2204-EA16-4D20-968C-663FC0661FF8}"/>
    <cellStyle name="Comma 41 2 3 2 2 2 3" xfId="15146" xr:uid="{D011C583-9AB8-46C5-876F-39CB697D7264}"/>
    <cellStyle name="Comma 41 2 3 2 2 3" xfId="15147" xr:uid="{76BEAAA9-CDFD-4788-8EA5-2E49120215F0}"/>
    <cellStyle name="Comma 41 2 3 2 2 3 2" xfId="15148" xr:uid="{742F368F-69D9-410E-835A-2F9C05AE1E91}"/>
    <cellStyle name="Comma 41 2 3 2 2 4" xfId="15149" xr:uid="{4466ABFD-C2F2-42FB-8CB4-22F42C472445}"/>
    <cellStyle name="Comma 41 2 3 2 2 5" xfId="15150" xr:uid="{2DF9CD27-D576-4B14-8877-3AAA6A9C1C57}"/>
    <cellStyle name="Comma 41 2 3 2 3" xfId="15151" xr:uid="{7CCAB032-E20F-4536-A2C9-F969C791AE9A}"/>
    <cellStyle name="Comma 41 2 3 2 3 2" xfId="15152" xr:uid="{89FBDED0-B4D6-4C8F-A697-F1575C15AD7E}"/>
    <cellStyle name="Comma 41 2 3 2 3 2 2" xfId="15153" xr:uid="{4879BA40-F810-4D8E-94D2-D2C5D4EE45B0}"/>
    <cellStyle name="Comma 41 2 3 2 3 3" xfId="15154" xr:uid="{2DCE460B-EC07-45A0-BAE7-F5A875CF51F0}"/>
    <cellStyle name="Comma 41 2 3 2 4" xfId="15155" xr:uid="{29A3CC8E-3840-4189-8DBB-EF20DA342E25}"/>
    <cellStyle name="Comma 41 2 3 2 4 2" xfId="15156" xr:uid="{86801A08-EDC6-4B31-88DE-696F23AE9BA9}"/>
    <cellStyle name="Comma 41 2 3 2 5" xfId="15157" xr:uid="{0E3979FD-4698-474D-9BB2-530B14D59588}"/>
    <cellStyle name="Comma 41 2 3 2 6" xfId="15158" xr:uid="{3A7C397C-7615-4C1A-90DA-411836A9863D}"/>
    <cellStyle name="Comma 41 2 3 3" xfId="15159" xr:uid="{11ED93E0-E23B-4D09-ACCA-2FEA03A58332}"/>
    <cellStyle name="Comma 41 2 3 3 2" xfId="15160" xr:uid="{DB068D13-FCC0-4700-9E5F-5B46773CD1CE}"/>
    <cellStyle name="Comma 41 2 3 3 2 2" xfId="15161" xr:uid="{E9D76C07-D312-4025-8B4C-9855BCBD6FA3}"/>
    <cellStyle name="Comma 41 2 3 3 2 2 2" xfId="15162" xr:uid="{89F4BFB7-F5F1-4B98-A9B4-4BD0535BFF5D}"/>
    <cellStyle name="Comma 41 2 3 3 2 3" xfId="15163" xr:uid="{862D26FC-396E-477F-BAFE-760F4D5D41EC}"/>
    <cellStyle name="Comma 41 2 3 3 3" xfId="15164" xr:uid="{8ADB98C3-B1EE-410C-8C00-788EEE4680D0}"/>
    <cellStyle name="Comma 41 2 3 3 3 2" xfId="15165" xr:uid="{8E5BC9D7-61F9-4FA1-B8B6-DEB04B87A6B9}"/>
    <cellStyle name="Comma 41 2 3 3 4" xfId="15166" xr:uid="{1450EEE3-511C-4CF9-8099-D41C6AF51ACF}"/>
    <cellStyle name="Comma 41 2 3 3 5" xfId="15167" xr:uid="{7F4D7AE5-141F-4531-A5F9-82F2596E42F9}"/>
    <cellStyle name="Comma 41 2 3 4" xfId="15168" xr:uid="{A7AF32C7-170D-44D4-A6D0-85ED6905EA52}"/>
    <cellStyle name="Comma 41 2 3 4 2" xfId="15169" xr:uid="{9C32C884-8312-4582-8C6D-A682A5D2C384}"/>
    <cellStyle name="Comma 41 2 3 4 2 2" xfId="15170" xr:uid="{2FE40C7E-B4D6-499B-8315-4FA7E66B6888}"/>
    <cellStyle name="Comma 41 2 3 4 3" xfId="15171" xr:uid="{836592AF-6DFF-473B-9A69-1177333BB406}"/>
    <cellStyle name="Comma 41 2 3 4 4" xfId="15172" xr:uid="{1A4A385D-1D73-4359-9544-EAF820CA61CA}"/>
    <cellStyle name="Comma 41 2 3 5" xfId="15173" xr:uid="{28EB63FB-6E31-4A3B-BA34-CD38CBACECCD}"/>
    <cellStyle name="Comma 41 2 3 5 2" xfId="15174" xr:uid="{ED02D29B-A414-4675-9C4A-D863FAA6F183}"/>
    <cellStyle name="Comma 41 2 3 6" xfId="15175" xr:uid="{50B3B964-216B-486D-BB16-6C2156B19112}"/>
    <cellStyle name="Comma 41 2 3 6 2" xfId="15176" xr:uid="{B83D6C95-26DC-479F-BCB1-633B566AC94C}"/>
    <cellStyle name="Comma 41 2 3 7" xfId="15177" xr:uid="{45B50223-44AA-4FC5-9C24-BB400DB2E2D4}"/>
    <cellStyle name="Comma 41 2 4" xfId="15178" xr:uid="{CE764148-091F-4F39-9BEC-21B796CF0505}"/>
    <cellStyle name="Comma 41 2 4 2" xfId="15179" xr:uid="{3A2E8EA1-C654-4005-ABE2-5213C23CBB1A}"/>
    <cellStyle name="Comma 41 2 4 2 2" xfId="15180" xr:uid="{7713033C-342F-4804-B511-16473074D432}"/>
    <cellStyle name="Comma 41 2 4 2 2 2" xfId="15181" xr:uid="{C05A489E-D9EC-4EF3-B629-3E4DCAA81D1C}"/>
    <cellStyle name="Comma 41 2 4 2 2 2 2" xfId="15182" xr:uid="{CC94151B-7BA7-4DB2-B93A-6B49D15B12EF}"/>
    <cellStyle name="Comma 41 2 4 2 2 3" xfId="15183" xr:uid="{BB755A14-B342-41BE-83D8-5564DE1454C5}"/>
    <cellStyle name="Comma 41 2 4 2 3" xfId="15184" xr:uid="{71769F19-7CE8-47F3-AD6D-76432A4DDD4C}"/>
    <cellStyle name="Comma 41 2 4 2 3 2" xfId="15185" xr:uid="{5C7111EA-7E6E-4D49-8500-874709C12A90}"/>
    <cellStyle name="Comma 41 2 4 2 4" xfId="15186" xr:uid="{9BADA007-EECA-4F0B-B819-E1984FB5F402}"/>
    <cellStyle name="Comma 41 2 4 2 5" xfId="15187" xr:uid="{658E4C78-A0C6-41B0-B248-EF7733CB9730}"/>
    <cellStyle name="Comma 41 2 4 3" xfId="15188" xr:uid="{9B5952C3-7694-48D1-82ED-C2C9A24335A6}"/>
    <cellStyle name="Comma 41 2 4 3 2" xfId="15189" xr:uid="{6304587D-7064-41A4-9C81-401BEF83C899}"/>
    <cellStyle name="Comma 41 2 4 3 2 2" xfId="15190" xr:uid="{AEE29EF8-693C-40E3-8212-67ACF1418C1F}"/>
    <cellStyle name="Comma 41 2 4 3 3" xfId="15191" xr:uid="{E26E2269-2EB4-42F5-98E9-A8B84469683D}"/>
    <cellStyle name="Comma 41 2 4 4" xfId="15192" xr:uid="{6A811606-630F-4972-B378-F7958B8CB210}"/>
    <cellStyle name="Comma 41 2 4 4 2" xfId="15193" xr:uid="{5E972923-3B94-4219-8ECC-F05D077CC236}"/>
    <cellStyle name="Comma 41 2 4 5" xfId="15194" xr:uid="{5C1C4079-2B3D-45A0-AF5C-2C92406BECB2}"/>
    <cellStyle name="Comma 41 2 4 6" xfId="15195" xr:uid="{EB02ACB1-4861-4AB1-8D58-C372BDDBBECB}"/>
    <cellStyle name="Comma 41 2 5" xfId="15196" xr:uid="{CE7C5732-F3DB-486C-A964-6E178867B028}"/>
    <cellStyle name="Comma 41 2 5 2" xfId="15197" xr:uid="{69B743CE-4062-40FD-B2C2-D8F4350D5893}"/>
    <cellStyle name="Comma 41 2 5 2 2" xfId="15198" xr:uid="{527AE0DC-D937-4F4D-8A9D-6E8BF93A7727}"/>
    <cellStyle name="Comma 41 2 5 2 2 2" xfId="15199" xr:uid="{10912DCC-46C6-4A95-AD54-F39A256A7E07}"/>
    <cellStyle name="Comma 41 2 5 2 3" xfId="15200" xr:uid="{058C16B0-4146-43C3-A615-F283A1AF5BBD}"/>
    <cellStyle name="Comma 41 2 5 3" xfId="15201" xr:uid="{90B9E62F-7C7C-4599-A052-DA702A217CF7}"/>
    <cellStyle name="Comma 41 2 5 3 2" xfId="15202" xr:uid="{6ECEA509-B5C7-4FA2-8700-0C8D2E392DBB}"/>
    <cellStyle name="Comma 41 2 5 4" xfId="15203" xr:uid="{2E1E24A2-8297-45A3-B4A1-9822821A1177}"/>
    <cellStyle name="Comma 41 2 5 5" xfId="15204" xr:uid="{29DC441D-9CBD-4C16-80B2-459777384D71}"/>
    <cellStyle name="Comma 41 2 6" xfId="15205" xr:uid="{0A3CA137-5A25-4F8F-AE99-3250C34B33FB}"/>
    <cellStyle name="Comma 41 2 6 2" xfId="15206" xr:uid="{D4E05C4A-7466-4452-ADBF-5F1DF51E2D7F}"/>
    <cellStyle name="Comma 41 2 6 2 2" xfId="15207" xr:uid="{7245FF9A-25B3-4813-80AB-B1EC3226D998}"/>
    <cellStyle name="Comma 41 2 6 2 2 2" xfId="15208" xr:uid="{0F5B7559-E3BC-432A-805A-C1B90C5D5645}"/>
    <cellStyle name="Comma 41 2 6 2 3" xfId="15209" xr:uid="{7C263E6F-C8A2-46DD-B685-E1E6B7DA08AC}"/>
    <cellStyle name="Comma 41 2 6 3" xfId="15210" xr:uid="{3AC7062D-FC9B-4BA4-9F41-7EF4BEC75865}"/>
    <cellStyle name="Comma 41 2 6 3 2" xfId="15211" xr:uid="{FB4C34F6-C7A5-478E-9104-2246BF0CA445}"/>
    <cellStyle name="Comma 41 2 6 4" xfId="15212" xr:uid="{AB9D6BF9-4BEA-4B72-99D7-DEF188A9E732}"/>
    <cellStyle name="Comma 41 2 6 5" xfId="15213" xr:uid="{5FBB7D1B-67DD-4B24-BF68-593639E67F7E}"/>
    <cellStyle name="Comma 41 2 7" xfId="15214" xr:uid="{0F706CD3-BFEF-4D20-B158-A6778F579F23}"/>
    <cellStyle name="Comma 41 2 7 2" xfId="15215" xr:uid="{799A28D6-8C6B-4BFB-A435-D26DB6A9B62F}"/>
    <cellStyle name="Comma 41 2 7 2 2" xfId="15216" xr:uid="{FFE5AC61-27F4-4458-B31C-F47213519424}"/>
    <cellStyle name="Comma 41 2 7 3" xfId="15217" xr:uid="{E403F95D-4D8E-483E-ADC3-0ED8B2D88A65}"/>
    <cellStyle name="Comma 41 2 7 4" xfId="15218" xr:uid="{4BD965AC-0F7C-4731-8D56-B28B53448A7F}"/>
    <cellStyle name="Comma 41 2 8" xfId="15219" xr:uid="{D0C03FF2-57F2-4610-B7D8-1F47D922E2F6}"/>
    <cellStyle name="Comma 41 2 8 2" xfId="15220" xr:uid="{105D51D6-A9EC-4F77-9D34-D12B00CCDC82}"/>
    <cellStyle name="Comma 41 2 9" xfId="15221" xr:uid="{B0148B10-25E1-407A-BB76-6CD5ED9C49C0}"/>
    <cellStyle name="Comma 41 2 9 2" xfId="15222" xr:uid="{6F8E3D4A-C91C-4DC9-9526-6631D9320547}"/>
    <cellStyle name="Comma 41 3" xfId="15223" xr:uid="{47BD879A-C2EB-4FFD-8E74-2E57E83B1A12}"/>
    <cellStyle name="Comma 41 3 2" xfId="15224" xr:uid="{495FC46F-CC29-44D3-8051-3ABD4D409540}"/>
    <cellStyle name="Comma 41 3 2 2" xfId="15225" xr:uid="{EDE9B99F-A235-4F17-81BB-8B405DD3AA69}"/>
    <cellStyle name="Comma 41 3 2 2 2" xfId="15226" xr:uid="{CC5A11C6-8904-459C-9245-C592534A3168}"/>
    <cellStyle name="Comma 41 3 2 2 2 2" xfId="15227" xr:uid="{371F6044-2023-4138-8693-41415018D0DF}"/>
    <cellStyle name="Comma 41 3 2 2 2 2 2" xfId="15228" xr:uid="{9D53F960-7092-4B53-A76A-D16C85F31D71}"/>
    <cellStyle name="Comma 41 3 2 2 2 3" xfId="15229" xr:uid="{276BB2F5-4DCD-4C70-B5FA-8AB50015C24B}"/>
    <cellStyle name="Comma 41 3 2 2 3" xfId="15230" xr:uid="{7160643A-F989-48D0-8D18-326ED80F95B4}"/>
    <cellStyle name="Comma 41 3 2 2 3 2" xfId="15231" xr:uid="{0D3B23A6-AD84-44E4-88E5-E7888A35E9D9}"/>
    <cellStyle name="Comma 41 3 2 2 4" xfId="15232" xr:uid="{EEF52C3B-D710-42BB-B17E-7F3AF8A70C4D}"/>
    <cellStyle name="Comma 41 3 2 2 5" xfId="15233" xr:uid="{43031EDF-57F8-4B4F-8E5D-E8BE0580BFB0}"/>
    <cellStyle name="Comma 41 3 2 3" xfId="15234" xr:uid="{78FEEF79-FC6E-4CE2-B682-643F161F0248}"/>
    <cellStyle name="Comma 41 3 2 3 2" xfId="15235" xr:uid="{E979B0F8-4B20-4B90-8044-6E1936FC9D2C}"/>
    <cellStyle name="Comma 41 3 2 3 2 2" xfId="15236" xr:uid="{E7022837-0862-4028-A450-666223674577}"/>
    <cellStyle name="Comma 41 3 2 3 3" xfId="15237" xr:uid="{330BCBA4-E99D-4C32-8A88-A9CC005594D8}"/>
    <cellStyle name="Comma 41 3 2 4" xfId="15238" xr:uid="{44B2A0BA-F1D4-47BD-9C29-5D6BCDEB8FF8}"/>
    <cellStyle name="Comma 41 3 2 4 2" xfId="15239" xr:uid="{93780E3A-E16A-4A40-A8F4-533855E75BC0}"/>
    <cellStyle name="Comma 41 3 2 5" xfId="15240" xr:uid="{1C23DBD5-9EB5-42F7-9102-495CA38FCAD2}"/>
    <cellStyle name="Comma 41 3 2 6" xfId="15241" xr:uid="{09CA693C-AD7E-4459-872D-44A6A128A3B2}"/>
    <cellStyle name="Comma 41 3 3" xfId="15242" xr:uid="{E33EE527-BAD8-4679-B65E-043EE756D140}"/>
    <cellStyle name="Comma 41 3 3 2" xfId="15243" xr:uid="{B90CAEC7-F102-47F5-B722-2919D9DF9C30}"/>
    <cellStyle name="Comma 41 3 3 2 2" xfId="15244" xr:uid="{DFA6197C-A986-46B0-BD27-91E5F74319BB}"/>
    <cellStyle name="Comma 41 3 3 2 2 2" xfId="15245" xr:uid="{198A0E54-89FF-404E-B068-F52D6D51A446}"/>
    <cellStyle name="Comma 41 3 3 2 3" xfId="15246" xr:uid="{DCBC780A-5A00-4ACA-9408-21917042584E}"/>
    <cellStyle name="Comma 41 3 3 3" xfId="15247" xr:uid="{FB2CB495-5AB6-45E8-9567-89210DF4C4D8}"/>
    <cellStyle name="Comma 41 3 3 3 2" xfId="15248" xr:uid="{AB5CC83D-003B-40F3-A34B-2CAEB6A8B684}"/>
    <cellStyle name="Comma 41 3 3 4" xfId="15249" xr:uid="{6C0B3F8C-9E04-4661-8EEE-389F6A912A54}"/>
    <cellStyle name="Comma 41 3 3 5" xfId="15250" xr:uid="{356CCBB1-0BCE-489A-AFE5-113D15348099}"/>
    <cellStyle name="Comma 41 3 4" xfId="15251" xr:uid="{2CE4A747-7B30-4D89-8270-6914F3BCE885}"/>
    <cellStyle name="Comma 41 3 4 2" xfId="15252" xr:uid="{6D71F0EB-3D4F-464D-AC21-CBFA61D5EA37}"/>
    <cellStyle name="Comma 41 3 4 2 2" xfId="15253" xr:uid="{B6A6560A-6657-4008-8771-6A536FEEAC67}"/>
    <cellStyle name="Comma 41 3 4 3" xfId="15254" xr:uid="{0C4DB52F-D203-4A7B-8C68-8AC4725E4700}"/>
    <cellStyle name="Comma 41 3 4 4" xfId="15255" xr:uid="{002F2064-B8E0-47D8-92E6-45CCBA060DC5}"/>
    <cellStyle name="Comma 41 3 5" xfId="15256" xr:uid="{7E394728-BA71-4B2C-A8EC-0AF240A89E78}"/>
    <cellStyle name="Comma 41 3 5 2" xfId="15257" xr:uid="{1DFF27E9-8E01-487A-8A19-3112A04D7D03}"/>
    <cellStyle name="Comma 41 3 6" xfId="15258" xr:uid="{A870BA02-44BA-4F56-AC08-D1A00EB1C97F}"/>
    <cellStyle name="Comma 41 3 6 2" xfId="15259" xr:uid="{7F91E607-EB79-4181-B591-DF32C5FAFDAE}"/>
    <cellStyle name="Comma 41 3 7" xfId="15260" xr:uid="{C4F053C6-3757-40CA-91B6-8A191B526CD4}"/>
    <cellStyle name="Comma 41 4" xfId="15261" xr:uid="{DB44D31C-C2D9-4746-BEC4-072E6765B5B0}"/>
    <cellStyle name="Comma 41 4 2" xfId="15262" xr:uid="{56C838BC-51BA-4E2E-AC75-2631C2D6FD94}"/>
    <cellStyle name="Comma 41 4 2 2" xfId="15263" xr:uid="{29D24B97-FAD0-46B5-9684-5A20275042E5}"/>
    <cellStyle name="Comma 41 4 2 2 2" xfId="15264" xr:uid="{BE7FBE63-E52E-4FC5-A1F5-F0DD334862AE}"/>
    <cellStyle name="Comma 41 4 2 2 2 2" xfId="15265" xr:uid="{9ED291D2-91F6-4585-A1DF-A302EE814161}"/>
    <cellStyle name="Comma 41 4 2 2 2 2 2" xfId="15266" xr:uid="{ADADD1BF-18BE-43C6-833A-470203CDFCF4}"/>
    <cellStyle name="Comma 41 4 2 2 2 3" xfId="15267" xr:uid="{AD813732-427F-425D-B07F-A9347A4EFC9B}"/>
    <cellStyle name="Comma 41 4 2 2 3" xfId="15268" xr:uid="{B2B821CB-6F40-4C9C-98C0-05545EA24473}"/>
    <cellStyle name="Comma 41 4 2 2 3 2" xfId="15269" xr:uid="{0E1C1473-1E6F-4DD3-8914-AC4AA8628709}"/>
    <cellStyle name="Comma 41 4 2 2 4" xfId="15270" xr:uid="{8865D00D-5324-4D35-8458-EB390F1978F8}"/>
    <cellStyle name="Comma 41 4 2 2 5" xfId="15271" xr:uid="{09A53353-1674-4DD1-931F-D324A86D73F8}"/>
    <cellStyle name="Comma 41 4 2 3" xfId="15272" xr:uid="{85FD1A0F-378E-4728-88F4-78C4CD8EBAB5}"/>
    <cellStyle name="Comma 41 4 2 3 2" xfId="15273" xr:uid="{ED2C9C13-D9FF-4772-8B19-A039CFEE8C45}"/>
    <cellStyle name="Comma 41 4 2 3 2 2" xfId="15274" xr:uid="{4AF00967-37BC-49DC-8A0C-8CEC53542831}"/>
    <cellStyle name="Comma 41 4 2 3 3" xfId="15275" xr:uid="{6D4A3122-291F-452A-BBA1-DE9838AA4BE6}"/>
    <cellStyle name="Comma 41 4 2 4" xfId="15276" xr:uid="{0269547A-C2A1-4D43-A70F-0BF7A62F0EF0}"/>
    <cellStyle name="Comma 41 4 2 4 2" xfId="15277" xr:uid="{B6782E3C-BA01-42DF-B289-7CB341DD79F6}"/>
    <cellStyle name="Comma 41 4 2 5" xfId="15278" xr:uid="{C2C73B7B-A385-4F67-9AAF-79817DA549A4}"/>
    <cellStyle name="Comma 41 4 2 6" xfId="15279" xr:uid="{A87964EC-3B85-4CD1-A358-811E0D9CA9D9}"/>
    <cellStyle name="Comma 41 4 3" xfId="15280" xr:uid="{A0B2BF03-8015-412A-B912-5884897F69D1}"/>
    <cellStyle name="Comma 41 4 3 2" xfId="15281" xr:uid="{F7A236B0-F937-4041-A435-1D5B7C147BCC}"/>
    <cellStyle name="Comma 41 4 3 2 2" xfId="15282" xr:uid="{03D0B58D-61BC-4432-96BD-FD3208CDBEEA}"/>
    <cellStyle name="Comma 41 4 3 2 2 2" xfId="15283" xr:uid="{D647FC64-7B7E-482A-9708-426508C6A200}"/>
    <cellStyle name="Comma 41 4 3 2 3" xfId="15284" xr:uid="{80C9E066-31C1-4043-B2B1-C158705FE934}"/>
    <cellStyle name="Comma 41 4 3 3" xfId="15285" xr:uid="{5853048A-A78C-4FFC-B7D4-4DE89CAC06F5}"/>
    <cellStyle name="Comma 41 4 3 3 2" xfId="15286" xr:uid="{C7DAE00F-E8D3-49B3-94A7-F58EA54D669E}"/>
    <cellStyle name="Comma 41 4 3 4" xfId="15287" xr:uid="{ED0838A0-1FB9-4E25-A3A0-B540C76B3073}"/>
    <cellStyle name="Comma 41 4 3 5" xfId="15288" xr:uid="{C29E3DF6-CE2A-44C7-8718-C7BCAD0F5478}"/>
    <cellStyle name="Comma 41 4 4" xfId="15289" xr:uid="{0BFDEEC0-1274-4DE7-A919-847031E6DB6D}"/>
    <cellStyle name="Comma 41 4 4 2" xfId="15290" xr:uid="{A0D9C8A1-44BD-4CB8-AE2C-D4AF23EE8B67}"/>
    <cellStyle name="Comma 41 4 4 2 2" xfId="15291" xr:uid="{0BAB31FE-8808-498C-84A9-10E190976B34}"/>
    <cellStyle name="Comma 41 4 4 3" xfId="15292" xr:uid="{C9983399-A5AF-4EE2-AD07-E03DB7382955}"/>
    <cellStyle name="Comma 41 4 4 4" xfId="15293" xr:uid="{D91656A7-0E5D-4B60-84EE-3FA8F43C9B19}"/>
    <cellStyle name="Comma 41 4 5" xfId="15294" xr:uid="{48848FCB-1D30-47E8-B92F-618561099AD2}"/>
    <cellStyle name="Comma 41 4 5 2" xfId="15295" xr:uid="{8EC42509-D288-46DC-B441-407F54B61CB3}"/>
    <cellStyle name="Comma 41 4 6" xfId="15296" xr:uid="{C727CFCA-EEE2-4834-BE1D-0417A4B625BE}"/>
    <cellStyle name="Comma 41 4 6 2" xfId="15297" xr:uid="{D3336FC8-6F09-4410-95E8-39F57AD22925}"/>
    <cellStyle name="Comma 41 4 7" xfId="15298" xr:uid="{F43A1B1A-5922-49EB-AB3F-E62A8DB49E87}"/>
    <cellStyle name="Comma 41 5" xfId="15299" xr:uid="{7B334007-E8A5-4C96-B9DC-4244829E57F3}"/>
    <cellStyle name="Comma 41 5 2" xfId="15300" xr:uid="{2C07EA40-B65E-4DFB-94EB-272C667F05AA}"/>
    <cellStyle name="Comma 41 5 2 2" xfId="15301" xr:uid="{88010C6B-78D9-4DDF-AB90-96B9F47B6953}"/>
    <cellStyle name="Comma 41 5 2 2 2" xfId="15302" xr:uid="{B579880F-6FA6-41F4-9790-E6AFBC481AE0}"/>
    <cellStyle name="Comma 41 5 2 2 2 2" xfId="15303" xr:uid="{E2AEF73D-F745-4239-BE78-651E8E40DFA9}"/>
    <cellStyle name="Comma 41 5 2 2 3" xfId="15304" xr:uid="{2DCEEE68-F3CC-4537-946D-64CED6270D30}"/>
    <cellStyle name="Comma 41 5 2 3" xfId="15305" xr:uid="{EBD0D04D-77FB-4641-BC5B-AF53E43BBF38}"/>
    <cellStyle name="Comma 41 5 2 3 2" xfId="15306" xr:uid="{9BBFB7AC-1E6A-4909-904D-30E39D0F0388}"/>
    <cellStyle name="Comma 41 5 2 4" xfId="15307" xr:uid="{40D72DF4-88B8-47F7-99A2-DD635567067E}"/>
    <cellStyle name="Comma 41 5 2 5" xfId="15308" xr:uid="{2260D05C-DE08-4DC7-98C9-53C17F6952D4}"/>
    <cellStyle name="Comma 41 5 3" xfId="15309" xr:uid="{176C2395-ED83-4239-A971-2D1899D49CC3}"/>
    <cellStyle name="Comma 41 5 3 2" xfId="15310" xr:uid="{DE70F804-1CE6-485E-AA1F-029EDE889A94}"/>
    <cellStyle name="Comma 41 5 3 2 2" xfId="15311" xr:uid="{85D5A235-5134-4EF3-AA3A-5F3F0239FB0D}"/>
    <cellStyle name="Comma 41 5 3 3" xfId="15312" xr:uid="{DBC9FBB8-05FA-4477-8E66-97DD5060D6CA}"/>
    <cellStyle name="Comma 41 5 4" xfId="15313" xr:uid="{B7C033AD-F47D-4CC0-A0D8-ED9A65A73ED6}"/>
    <cellStyle name="Comma 41 5 4 2" xfId="15314" xr:uid="{32DEF412-D201-4A5F-91EC-C3D6855CB31F}"/>
    <cellStyle name="Comma 41 5 5" xfId="15315" xr:uid="{1587F3EF-966B-4E5F-91B0-17ADED1B72C7}"/>
    <cellStyle name="Comma 41 5 6" xfId="15316" xr:uid="{7A64F2B6-9676-4565-AB39-8A69FC09DB00}"/>
    <cellStyle name="Comma 41 6" xfId="15317" xr:uid="{AD356884-46A4-4E17-8978-3642D824F499}"/>
    <cellStyle name="Comma 41 6 2" xfId="15318" xr:uid="{EEE85446-530A-49DD-9090-AE65899044E1}"/>
    <cellStyle name="Comma 41 6 2 2" xfId="15319" xr:uid="{80DFE2AA-C5DF-435F-AB25-6E675F7AE288}"/>
    <cellStyle name="Comma 41 6 2 2 2" xfId="15320" xr:uid="{45442CE7-5144-474E-81E9-D3251431F10B}"/>
    <cellStyle name="Comma 41 6 2 3" xfId="15321" xr:uid="{5856196E-23E3-4512-A2C9-761CE9C38FE7}"/>
    <cellStyle name="Comma 41 6 3" xfId="15322" xr:uid="{4971063D-9442-4BF6-B05B-4DAC03D83CC0}"/>
    <cellStyle name="Comma 41 6 3 2" xfId="15323" xr:uid="{28DB7A82-D1DB-4720-953D-3199B6F2F075}"/>
    <cellStyle name="Comma 41 6 4" xfId="15324" xr:uid="{5D5659E0-B63D-41EB-83DA-74CB8B344351}"/>
    <cellStyle name="Comma 41 6 5" xfId="15325" xr:uid="{DF21AAB3-7F64-4F8F-935E-5724ACE52DDC}"/>
    <cellStyle name="Comma 41 7" xfId="15326" xr:uid="{9E5B4BED-2C68-4CAE-B0F1-4F72E890EAE4}"/>
    <cellStyle name="Comma 41 7 2" xfId="15327" xr:uid="{818ECC14-F225-407A-B12E-5B53C4C9BE8A}"/>
    <cellStyle name="Comma 41 7 2 2" xfId="15328" xr:uid="{D1943437-2E85-49D9-9B8A-2BC587F335A9}"/>
    <cellStyle name="Comma 41 7 2 2 2" xfId="15329" xr:uid="{0E5A1C54-558C-443A-9372-B43AD22EB722}"/>
    <cellStyle name="Comma 41 7 2 3" xfId="15330" xr:uid="{6BEC4E60-873F-49ED-94E9-BA47D0873884}"/>
    <cellStyle name="Comma 41 7 3" xfId="15331" xr:uid="{DFE5DCC3-8ACE-4A10-872C-746518A0D25C}"/>
    <cellStyle name="Comma 41 7 3 2" xfId="15332" xr:uid="{B4FD0AF5-E244-47D3-A15D-B578BE566F04}"/>
    <cellStyle name="Comma 41 7 4" xfId="15333" xr:uid="{F3881C83-1452-4911-BA95-C0E4BF36D333}"/>
    <cellStyle name="Comma 41 7 5" xfId="15334" xr:uid="{B8B96047-E1D3-4F39-BD5F-3F628EA9DDDE}"/>
    <cellStyle name="Comma 41 8" xfId="15335" xr:uid="{347F719B-C9F1-47A6-9161-54BB9E11EB6E}"/>
    <cellStyle name="Comma 41 8 2" xfId="15336" xr:uid="{2E926404-404E-49A8-873E-33B266A9AE83}"/>
    <cellStyle name="Comma 41 8 2 2" xfId="15337" xr:uid="{494E21E1-543A-4E32-B1AE-6F01260C2C7B}"/>
    <cellStyle name="Comma 41 8 3" xfId="15338" xr:uid="{CB8DB90E-59AE-4E9A-84A4-291990210DE4}"/>
    <cellStyle name="Comma 41 8 4" xfId="15339" xr:uid="{75A61FA1-A978-417C-B092-12B9C5B53F46}"/>
    <cellStyle name="Comma 41 9" xfId="15340" xr:uid="{8D3987D0-7651-4D2D-A9AC-0563855CAB03}"/>
    <cellStyle name="Comma 41 9 2" xfId="15341" xr:uid="{5556FDAE-0E16-4643-B9A7-A7690D1E8204}"/>
    <cellStyle name="Comma 42" xfId="15342" xr:uid="{C85B6987-42CA-4C36-B69C-900A74FF4FA4}"/>
    <cellStyle name="Comma 42 10" xfId="15343" xr:uid="{29523941-4EF0-40D1-B76D-7523A6D2DA2C}"/>
    <cellStyle name="Comma 42 10 2" xfId="15344" xr:uid="{518FFDF1-E2D9-47F4-A456-9CA1B755F902}"/>
    <cellStyle name="Comma 42 11" xfId="15345" xr:uid="{F082E566-9F52-413E-B508-7924A3504415}"/>
    <cellStyle name="Comma 42 2" xfId="15346" xr:uid="{73CC9B81-9CA8-4E53-AE0D-EF45079F5D15}"/>
    <cellStyle name="Comma 42 2 10" xfId="15347" xr:uid="{244716E3-4342-48F0-B890-871E84303C12}"/>
    <cellStyle name="Comma 42 2 2" xfId="15348" xr:uid="{172918DA-1C34-4299-87D1-6C3C27A71927}"/>
    <cellStyle name="Comma 42 2 2 2" xfId="15349" xr:uid="{B10F1693-18A1-4BED-953D-5FA0D96E870C}"/>
    <cellStyle name="Comma 42 2 2 2 2" xfId="15350" xr:uid="{CB861E7C-602F-43EB-B70B-84211D2C0C8E}"/>
    <cellStyle name="Comma 42 2 2 2 2 2" xfId="15351" xr:uid="{A05701A7-7E7E-4079-8CA2-6DD00D19BB13}"/>
    <cellStyle name="Comma 42 2 2 2 2 2 2" xfId="15352" xr:uid="{8D024FB4-775B-4FB1-8C30-052C03098991}"/>
    <cellStyle name="Comma 42 2 2 2 2 2 2 2" xfId="15353" xr:uid="{FAD6C724-C723-4E95-AE95-284EAA399AB0}"/>
    <cellStyle name="Comma 42 2 2 2 2 2 3" xfId="15354" xr:uid="{775571AF-EE3A-4F6D-A3DE-F6219BE21B55}"/>
    <cellStyle name="Comma 42 2 2 2 2 3" xfId="15355" xr:uid="{328C3646-85C2-4EEA-93F8-0F04DEE90423}"/>
    <cellStyle name="Comma 42 2 2 2 2 3 2" xfId="15356" xr:uid="{5CA26116-35F3-4EE1-9A67-673151A597FF}"/>
    <cellStyle name="Comma 42 2 2 2 2 4" xfId="15357" xr:uid="{65CBDEA8-6C8E-4560-8233-7779D9D40649}"/>
    <cellStyle name="Comma 42 2 2 2 2 5" xfId="15358" xr:uid="{FEA3CF8D-B7A9-456C-AF9E-6E6FCB370CF4}"/>
    <cellStyle name="Comma 42 2 2 2 3" xfId="15359" xr:uid="{8C6B4690-83CA-4A9B-84A2-497BBBC59961}"/>
    <cellStyle name="Comma 42 2 2 2 3 2" xfId="15360" xr:uid="{4E62B7AC-A2EE-4805-8E51-A4AE57D0DB49}"/>
    <cellStyle name="Comma 42 2 2 2 3 2 2" xfId="15361" xr:uid="{12E2E90E-69F9-4DDA-8CF4-201699CA4910}"/>
    <cellStyle name="Comma 42 2 2 2 3 3" xfId="15362" xr:uid="{23FBDEC3-A917-4BD5-BE64-5C33EE172DFE}"/>
    <cellStyle name="Comma 42 2 2 2 4" xfId="15363" xr:uid="{DB5CC883-5B18-486A-BF11-27332B25727F}"/>
    <cellStyle name="Comma 42 2 2 2 4 2" xfId="15364" xr:uid="{9AA9FB78-2BC5-4478-8EFE-6DA55AB8BA45}"/>
    <cellStyle name="Comma 42 2 2 2 5" xfId="15365" xr:uid="{72825BE7-1EDE-4F6F-9AE7-33D90499DC7D}"/>
    <cellStyle name="Comma 42 2 2 2 6" xfId="15366" xr:uid="{DE81FC97-7BC7-4F61-ADA3-C75CE25A597D}"/>
    <cellStyle name="Comma 42 2 2 3" xfId="15367" xr:uid="{007D5D84-4A0B-49D1-8A19-ED27A2E24D4A}"/>
    <cellStyle name="Comma 42 2 2 3 2" xfId="15368" xr:uid="{D4ECD0AC-0228-4AC1-BE8F-90A07EB10287}"/>
    <cellStyle name="Comma 42 2 2 3 2 2" xfId="15369" xr:uid="{93EF23BD-E075-4EBC-A91E-B830549D98E0}"/>
    <cellStyle name="Comma 42 2 2 3 2 2 2" xfId="15370" xr:uid="{DF83CC91-D8E2-4F9E-868A-0B0F597F5A11}"/>
    <cellStyle name="Comma 42 2 2 3 2 3" xfId="15371" xr:uid="{0BC4449A-3AF2-4C80-8B73-5E803D01DF56}"/>
    <cellStyle name="Comma 42 2 2 3 3" xfId="15372" xr:uid="{0D8B860B-CA73-41AE-A99A-9EC022E27E64}"/>
    <cellStyle name="Comma 42 2 2 3 3 2" xfId="15373" xr:uid="{C37A1EE2-A4CC-4C38-9899-B4E09596EA9B}"/>
    <cellStyle name="Comma 42 2 2 3 4" xfId="15374" xr:uid="{06164C01-08FB-440B-82C9-4B92B19715C3}"/>
    <cellStyle name="Comma 42 2 2 3 5" xfId="15375" xr:uid="{1FF7B579-5B82-47D9-A75C-808BCC01917D}"/>
    <cellStyle name="Comma 42 2 2 4" xfId="15376" xr:uid="{30FF79F5-EC8B-45D2-837B-D4696590A0F5}"/>
    <cellStyle name="Comma 42 2 2 4 2" xfId="15377" xr:uid="{A81026F3-AD0B-45FF-95B9-6D63B6D6FDC3}"/>
    <cellStyle name="Comma 42 2 2 4 2 2" xfId="15378" xr:uid="{0DCE2461-91FC-45CB-9292-B199709261B9}"/>
    <cellStyle name="Comma 42 2 2 4 3" xfId="15379" xr:uid="{A2979AEC-AEBC-4570-A87F-FCD7D4C4991D}"/>
    <cellStyle name="Comma 42 2 2 4 4" xfId="15380" xr:uid="{E456FC12-28DD-44C5-B230-93560B5004A0}"/>
    <cellStyle name="Comma 42 2 2 5" xfId="15381" xr:uid="{44050575-9EB7-4581-BF7F-9027F0677F21}"/>
    <cellStyle name="Comma 42 2 2 5 2" xfId="15382" xr:uid="{D6C20FB7-84CE-405D-855D-29E9511059A6}"/>
    <cellStyle name="Comma 42 2 2 6" xfId="15383" xr:uid="{B31E0348-3786-4BD4-90C1-CCA54282044A}"/>
    <cellStyle name="Comma 42 2 2 6 2" xfId="15384" xr:uid="{2BE46785-77BE-4B5D-99F6-5F2F02907DC4}"/>
    <cellStyle name="Comma 42 2 2 7" xfId="15385" xr:uid="{1C3F725E-F730-45D2-B8B6-3B68802FD062}"/>
    <cellStyle name="Comma 42 2 3" xfId="15386" xr:uid="{CFB5DF4C-DCD8-4025-922E-080327C4B1FE}"/>
    <cellStyle name="Comma 42 2 3 2" xfId="15387" xr:uid="{87323A6F-C947-4FDD-8A44-DDD4E5038180}"/>
    <cellStyle name="Comma 42 2 3 2 2" xfId="15388" xr:uid="{18AD4541-BBA3-4036-BAB0-9668EB54D859}"/>
    <cellStyle name="Comma 42 2 3 2 2 2" xfId="15389" xr:uid="{D499BBC3-BBA5-460E-864B-3C00701AE59F}"/>
    <cellStyle name="Comma 42 2 3 2 2 2 2" xfId="15390" xr:uid="{277548B2-8195-419C-95CC-C0A8B0168245}"/>
    <cellStyle name="Comma 42 2 3 2 2 2 2 2" xfId="15391" xr:uid="{7520CE3C-DA5E-4B9B-B4B7-23EB6602433A}"/>
    <cellStyle name="Comma 42 2 3 2 2 2 3" xfId="15392" xr:uid="{FEB6040E-A5B7-4226-9F31-F696384E7CDE}"/>
    <cellStyle name="Comma 42 2 3 2 2 3" xfId="15393" xr:uid="{BAF48539-597B-465B-81D8-45A9C3CF23E6}"/>
    <cellStyle name="Comma 42 2 3 2 2 3 2" xfId="15394" xr:uid="{40AAB5B6-5A28-49E1-A132-8AC602A54706}"/>
    <cellStyle name="Comma 42 2 3 2 2 4" xfId="15395" xr:uid="{1F1DA0DF-F88E-4EB6-BE2F-AB15A770A7AD}"/>
    <cellStyle name="Comma 42 2 3 2 2 5" xfId="15396" xr:uid="{2243A3DE-2860-4E27-8EB6-C7AF3559A324}"/>
    <cellStyle name="Comma 42 2 3 2 3" xfId="15397" xr:uid="{EBEA25A5-E02D-4212-999C-5E1E1455388C}"/>
    <cellStyle name="Comma 42 2 3 2 3 2" xfId="15398" xr:uid="{F7FD83A9-6B43-4443-BE43-9E8E7E23B39C}"/>
    <cellStyle name="Comma 42 2 3 2 3 2 2" xfId="15399" xr:uid="{264F7A5F-E8AB-4913-A491-07CA0536CC73}"/>
    <cellStyle name="Comma 42 2 3 2 3 3" xfId="15400" xr:uid="{98E74A30-2F73-4655-A419-DBB51143DF8C}"/>
    <cellStyle name="Comma 42 2 3 2 4" xfId="15401" xr:uid="{CDCBAA7F-0F21-41DE-8A70-5189D3C6F9CF}"/>
    <cellStyle name="Comma 42 2 3 2 4 2" xfId="15402" xr:uid="{69A01DAD-F90B-4A2B-A63B-93CFAE235D93}"/>
    <cellStyle name="Comma 42 2 3 2 5" xfId="15403" xr:uid="{84CFEE3A-EA87-42D3-BF73-C1FEDB504464}"/>
    <cellStyle name="Comma 42 2 3 2 6" xfId="15404" xr:uid="{E4FD3292-C1F0-4953-897F-B763E3DD47BC}"/>
    <cellStyle name="Comma 42 2 3 3" xfId="15405" xr:uid="{9A72048C-EFFF-4005-8951-4789DB5F93E7}"/>
    <cellStyle name="Comma 42 2 3 3 2" xfId="15406" xr:uid="{8A79F922-EF57-4B64-86D5-451ECE81A186}"/>
    <cellStyle name="Comma 42 2 3 3 2 2" xfId="15407" xr:uid="{E6137C8C-B127-40E0-8F28-B0AA5ACB8B4E}"/>
    <cellStyle name="Comma 42 2 3 3 2 2 2" xfId="15408" xr:uid="{BB3AC206-EFC6-4D86-9BA5-15BB17D63C8E}"/>
    <cellStyle name="Comma 42 2 3 3 2 3" xfId="15409" xr:uid="{8BD64197-9107-4B93-A33E-77AF90D9200C}"/>
    <cellStyle name="Comma 42 2 3 3 3" xfId="15410" xr:uid="{0B9E8CB9-12AA-4E60-BD61-244032C682E0}"/>
    <cellStyle name="Comma 42 2 3 3 3 2" xfId="15411" xr:uid="{F907106F-DF71-4FD4-BADD-CDC5A19BD834}"/>
    <cellStyle name="Comma 42 2 3 3 4" xfId="15412" xr:uid="{9320B680-BCB5-4FB5-92EC-C17A3EA5FACD}"/>
    <cellStyle name="Comma 42 2 3 3 5" xfId="15413" xr:uid="{BE3B44B5-5245-418F-A76E-7FEA606473C5}"/>
    <cellStyle name="Comma 42 2 3 4" xfId="15414" xr:uid="{BE362D49-117F-43E9-AB74-41097CD759B4}"/>
    <cellStyle name="Comma 42 2 3 4 2" xfId="15415" xr:uid="{9E7CD2ED-6AE1-43F7-A167-6845F2F94591}"/>
    <cellStyle name="Comma 42 2 3 4 2 2" xfId="15416" xr:uid="{AF9101B1-DE2B-40F1-8045-DA5E0DA92548}"/>
    <cellStyle name="Comma 42 2 3 4 3" xfId="15417" xr:uid="{6CB4D0E7-F597-45CD-B016-C964BCF70889}"/>
    <cellStyle name="Comma 42 2 3 4 4" xfId="15418" xr:uid="{FB0C7BAB-FED1-472C-87C6-41887150B8BB}"/>
    <cellStyle name="Comma 42 2 3 5" xfId="15419" xr:uid="{4BC76457-F334-42C8-95E2-C56E9F588419}"/>
    <cellStyle name="Comma 42 2 3 5 2" xfId="15420" xr:uid="{DFD92B76-5D3C-4D44-AC24-3D75113D4F50}"/>
    <cellStyle name="Comma 42 2 3 6" xfId="15421" xr:uid="{A6A95A45-AE41-4D8C-BDE1-2F20723DD9A8}"/>
    <cellStyle name="Comma 42 2 3 6 2" xfId="15422" xr:uid="{0F418DF5-943F-432C-AB1E-85A84B879A46}"/>
    <cellStyle name="Comma 42 2 3 7" xfId="15423" xr:uid="{CAC2923D-F46F-4B77-B0B0-4BD93C6EBDD0}"/>
    <cellStyle name="Comma 42 2 4" xfId="15424" xr:uid="{569CEBE6-F354-4BF0-85AD-276212A0D6C4}"/>
    <cellStyle name="Comma 42 2 4 2" xfId="15425" xr:uid="{662AAC36-79D2-4F1C-A609-712E90EDD775}"/>
    <cellStyle name="Comma 42 2 4 2 2" xfId="15426" xr:uid="{46922448-24C4-479D-9846-1E1C71BACCDD}"/>
    <cellStyle name="Comma 42 2 4 2 2 2" xfId="15427" xr:uid="{0E91B0A9-6117-4EDA-AD8A-C2CF13143154}"/>
    <cellStyle name="Comma 42 2 4 2 2 2 2" xfId="15428" xr:uid="{D29CAD53-0491-444B-B3C3-2746FBCD7B32}"/>
    <cellStyle name="Comma 42 2 4 2 2 3" xfId="15429" xr:uid="{F3A3ADF6-8FA0-4B61-AF1E-6D913B4F9E4F}"/>
    <cellStyle name="Comma 42 2 4 2 3" xfId="15430" xr:uid="{BB0E375D-0B2D-4650-81C4-159FE8AEDD52}"/>
    <cellStyle name="Comma 42 2 4 2 3 2" xfId="15431" xr:uid="{FD283DFC-AFD2-41E2-BE84-BBA11334D1D8}"/>
    <cellStyle name="Comma 42 2 4 2 4" xfId="15432" xr:uid="{AA205EBE-5285-4F9C-9A33-13634DF86705}"/>
    <cellStyle name="Comma 42 2 4 2 5" xfId="15433" xr:uid="{E180FDD3-4DF3-48ED-ADD3-7AF5BD8A8C41}"/>
    <cellStyle name="Comma 42 2 4 3" xfId="15434" xr:uid="{29F171D7-72C0-4901-8F5E-22A39CD70BAC}"/>
    <cellStyle name="Comma 42 2 4 3 2" xfId="15435" xr:uid="{861BFFE7-C546-4A20-B411-8A6E2B0F16C3}"/>
    <cellStyle name="Comma 42 2 4 3 2 2" xfId="15436" xr:uid="{1DEC9D6D-4903-402D-BD15-655C817C903F}"/>
    <cellStyle name="Comma 42 2 4 3 3" xfId="15437" xr:uid="{721DADB8-D8B6-4A68-AFF8-2EC2AF510600}"/>
    <cellStyle name="Comma 42 2 4 4" xfId="15438" xr:uid="{AF3BDB6F-CF38-4E20-AC4A-A77131EC370E}"/>
    <cellStyle name="Comma 42 2 4 4 2" xfId="15439" xr:uid="{D5E61535-E1B7-4ED6-90BB-32A953A3E1C4}"/>
    <cellStyle name="Comma 42 2 4 5" xfId="15440" xr:uid="{22C950BF-3EF5-436A-8845-F07154E60B3A}"/>
    <cellStyle name="Comma 42 2 4 6" xfId="15441" xr:uid="{3740A6CE-B379-44CB-A61E-C9BED40B51F5}"/>
    <cellStyle name="Comma 42 2 5" xfId="15442" xr:uid="{49BC79A7-2216-4141-A32C-15684C0591AC}"/>
    <cellStyle name="Comma 42 2 5 2" xfId="15443" xr:uid="{79155C45-7349-4F15-9995-F54370D2C91A}"/>
    <cellStyle name="Comma 42 2 5 2 2" xfId="15444" xr:uid="{23EA795D-2A54-439F-A06D-050A65290C57}"/>
    <cellStyle name="Comma 42 2 5 2 2 2" xfId="15445" xr:uid="{BAA86EBF-5AF1-42FC-B013-CA6787FF40BF}"/>
    <cellStyle name="Comma 42 2 5 2 3" xfId="15446" xr:uid="{BB7472E6-99A6-44D7-8A9D-E4948A8CDD3A}"/>
    <cellStyle name="Comma 42 2 5 3" xfId="15447" xr:uid="{43026EF3-B2FD-42FC-8403-E7D63F92E247}"/>
    <cellStyle name="Comma 42 2 5 3 2" xfId="15448" xr:uid="{520705BF-7121-4A6B-8012-920D13D0CD62}"/>
    <cellStyle name="Comma 42 2 5 4" xfId="15449" xr:uid="{BE54BAA4-A14C-4F7B-807D-EDE355C4B249}"/>
    <cellStyle name="Comma 42 2 5 5" xfId="15450" xr:uid="{AFAD2E31-B35E-4AA6-8B72-CEEBC7B37520}"/>
    <cellStyle name="Comma 42 2 6" xfId="15451" xr:uid="{FEA5A07B-DC38-47D1-B582-CCCC0618EC70}"/>
    <cellStyle name="Comma 42 2 6 2" xfId="15452" xr:uid="{27D56B15-FE1C-4E0E-ADAC-C27C3DE70E34}"/>
    <cellStyle name="Comma 42 2 6 2 2" xfId="15453" xr:uid="{04603A37-D307-4C25-AAD4-8282570EB7BF}"/>
    <cellStyle name="Comma 42 2 6 2 2 2" xfId="15454" xr:uid="{209A8E5B-DC1C-4059-961E-6227274CE821}"/>
    <cellStyle name="Comma 42 2 6 2 3" xfId="15455" xr:uid="{8B71A708-380D-4770-99F5-B6D1085D0170}"/>
    <cellStyle name="Comma 42 2 6 3" xfId="15456" xr:uid="{0F02AE28-C521-4C25-A836-4CEB99E82FF6}"/>
    <cellStyle name="Comma 42 2 6 3 2" xfId="15457" xr:uid="{F53ACBCC-F8A3-4DC4-A9DE-B4DD6EA55ACB}"/>
    <cellStyle name="Comma 42 2 6 4" xfId="15458" xr:uid="{985B6D27-2564-4A05-A70A-3DF68E6D341A}"/>
    <cellStyle name="Comma 42 2 6 5" xfId="15459" xr:uid="{0B11FE38-EAEE-4A21-8928-0419EC05A992}"/>
    <cellStyle name="Comma 42 2 7" xfId="15460" xr:uid="{E75C9221-4CE0-4B2F-A09F-84D1715DA6BF}"/>
    <cellStyle name="Comma 42 2 7 2" xfId="15461" xr:uid="{65286990-D068-4FD5-BF12-89824B68842F}"/>
    <cellStyle name="Comma 42 2 7 2 2" xfId="15462" xr:uid="{19A30C2B-9687-4700-8A32-EA8564D4EE0E}"/>
    <cellStyle name="Comma 42 2 7 3" xfId="15463" xr:uid="{E7E85374-BDAC-4910-9B8A-00C7CFC1B4A5}"/>
    <cellStyle name="Comma 42 2 7 4" xfId="15464" xr:uid="{8B1D8C1E-AED5-484C-8283-5BAFA50DD73B}"/>
    <cellStyle name="Comma 42 2 8" xfId="15465" xr:uid="{77CB1927-A290-4A28-A905-FB30BB4599EF}"/>
    <cellStyle name="Comma 42 2 8 2" xfId="15466" xr:uid="{C347B6FB-709D-49DA-8175-EAA056C68C42}"/>
    <cellStyle name="Comma 42 2 9" xfId="15467" xr:uid="{CB97A8EC-448E-496B-9FBE-926C06E8782C}"/>
    <cellStyle name="Comma 42 2 9 2" xfId="15468" xr:uid="{4593E5C3-6DA2-4ED6-AD33-3AF9B1AF354A}"/>
    <cellStyle name="Comma 42 3" xfId="15469" xr:uid="{1D2DC35C-D1C4-47D0-9D54-55B9DCD689F5}"/>
    <cellStyle name="Comma 42 3 2" xfId="15470" xr:uid="{72CB68E4-8670-448D-9945-5B9F1D8A304D}"/>
    <cellStyle name="Comma 42 3 2 2" xfId="15471" xr:uid="{752671B4-28D0-43BA-B3C2-6129C1FC60A0}"/>
    <cellStyle name="Comma 42 3 2 2 2" xfId="15472" xr:uid="{D47607F2-F52C-4691-878D-8FCCE1E465B1}"/>
    <cellStyle name="Comma 42 3 2 2 2 2" xfId="15473" xr:uid="{7CD1A8CB-4656-42F1-93AB-F92A973641AE}"/>
    <cellStyle name="Comma 42 3 2 2 2 2 2" xfId="15474" xr:uid="{09E7123E-4857-49D3-8585-59D38E9E9E0E}"/>
    <cellStyle name="Comma 42 3 2 2 2 3" xfId="15475" xr:uid="{E7F37C30-8C1D-426E-ADF7-6BB8B499F198}"/>
    <cellStyle name="Comma 42 3 2 2 3" xfId="15476" xr:uid="{67618F65-2816-43DE-919E-2F407248E52D}"/>
    <cellStyle name="Comma 42 3 2 2 3 2" xfId="15477" xr:uid="{275F8487-CFD4-4E51-AA44-6FD19D926923}"/>
    <cellStyle name="Comma 42 3 2 2 4" xfId="15478" xr:uid="{BE2B5AC8-F324-431C-9E39-30891AF04E28}"/>
    <cellStyle name="Comma 42 3 2 2 5" xfId="15479" xr:uid="{1B65B2A9-8A5A-4E97-B3AE-4D2E1DF10B61}"/>
    <cellStyle name="Comma 42 3 2 3" xfId="15480" xr:uid="{74C7FC2E-660F-47B1-B3D2-90549D15D626}"/>
    <cellStyle name="Comma 42 3 2 3 2" xfId="15481" xr:uid="{DE57C136-73F8-42CE-B892-F5D3E0805B92}"/>
    <cellStyle name="Comma 42 3 2 3 2 2" xfId="15482" xr:uid="{2D991593-EC56-4EE5-8874-16CC3397283A}"/>
    <cellStyle name="Comma 42 3 2 3 3" xfId="15483" xr:uid="{32C9E7E2-E8F9-49AF-A6BD-8F13E46DFA64}"/>
    <cellStyle name="Comma 42 3 2 4" xfId="15484" xr:uid="{2E403A3E-F3C2-4AA8-A77C-342DDF41116F}"/>
    <cellStyle name="Comma 42 3 2 4 2" xfId="15485" xr:uid="{F5C6E440-2E4A-47FF-87CD-3CECA2F49248}"/>
    <cellStyle name="Comma 42 3 2 5" xfId="15486" xr:uid="{FAA41EF0-7097-4D60-ABF1-867A0E2F75FE}"/>
    <cellStyle name="Comma 42 3 2 6" xfId="15487" xr:uid="{FCD06146-1D77-4D65-AC94-7D7CD6A3DC2C}"/>
    <cellStyle name="Comma 42 3 3" xfId="15488" xr:uid="{35165316-CB2F-4692-B21E-8FF298535304}"/>
    <cellStyle name="Comma 42 3 3 2" xfId="15489" xr:uid="{D08F0C43-3453-4246-9D40-A122EA18DE3B}"/>
    <cellStyle name="Comma 42 3 3 2 2" xfId="15490" xr:uid="{665E29A7-83B2-428B-9E1B-95AE54431005}"/>
    <cellStyle name="Comma 42 3 3 2 2 2" xfId="15491" xr:uid="{D1F7DDC2-3820-4C00-BFE4-B285BE9CAD03}"/>
    <cellStyle name="Comma 42 3 3 2 3" xfId="15492" xr:uid="{618080DE-7425-4C2A-971F-AE48FEC244A7}"/>
    <cellStyle name="Comma 42 3 3 3" xfId="15493" xr:uid="{45E93FDA-3251-4007-9815-2D2AE5CFF670}"/>
    <cellStyle name="Comma 42 3 3 3 2" xfId="15494" xr:uid="{92218CD0-FBA5-471B-A46F-65E5E4E66065}"/>
    <cellStyle name="Comma 42 3 3 4" xfId="15495" xr:uid="{B40BAB09-19FF-43A7-869B-D2F775EB8164}"/>
    <cellStyle name="Comma 42 3 3 5" xfId="15496" xr:uid="{413F2FEF-C49E-41B1-A0BF-486B7EDD8BC7}"/>
    <cellStyle name="Comma 42 3 4" xfId="15497" xr:uid="{38BF2A98-D07B-4016-A043-0619A19BA17A}"/>
    <cellStyle name="Comma 42 3 4 2" xfId="15498" xr:uid="{059E6291-46A5-44B5-A997-6989A0517FB5}"/>
    <cellStyle name="Comma 42 3 4 2 2" xfId="15499" xr:uid="{12A31EFC-E45B-4CAB-A335-2489692A0B6E}"/>
    <cellStyle name="Comma 42 3 4 3" xfId="15500" xr:uid="{B2A1A98C-11C1-4259-893F-7B8FD0E70F17}"/>
    <cellStyle name="Comma 42 3 4 4" xfId="15501" xr:uid="{AC016185-DBB6-448E-847D-B7C7E92FAA0D}"/>
    <cellStyle name="Comma 42 3 5" xfId="15502" xr:uid="{43A9E943-A4BC-4133-831E-158B0E3B33F1}"/>
    <cellStyle name="Comma 42 3 5 2" xfId="15503" xr:uid="{FB5EAC71-30A1-44BD-AEE0-BDA0F0EDEF60}"/>
    <cellStyle name="Comma 42 3 6" xfId="15504" xr:uid="{669418A3-B07B-4486-9056-D04B69FEEAB2}"/>
    <cellStyle name="Comma 42 3 6 2" xfId="15505" xr:uid="{26581A61-D6D2-4BAB-8B4C-C2158DD787AA}"/>
    <cellStyle name="Comma 42 3 7" xfId="15506" xr:uid="{C12B75B7-4225-40D5-8ACA-E6E4582D9446}"/>
    <cellStyle name="Comma 42 4" xfId="15507" xr:uid="{9EF905AF-9373-4964-A623-B08078F300F1}"/>
    <cellStyle name="Comma 42 4 2" xfId="15508" xr:uid="{FB695DAE-C4A0-4DAA-98E6-571E67E3EDB9}"/>
    <cellStyle name="Comma 42 4 2 2" xfId="15509" xr:uid="{87EAB78F-64A8-49BC-9B54-F49C8C5C402F}"/>
    <cellStyle name="Comma 42 4 2 2 2" xfId="15510" xr:uid="{0AA23649-28CC-4376-B703-48E6D731BFF6}"/>
    <cellStyle name="Comma 42 4 2 2 2 2" xfId="15511" xr:uid="{062FB4BC-92E5-42E7-9B97-5A3F3D3A4936}"/>
    <cellStyle name="Comma 42 4 2 2 2 2 2" xfId="15512" xr:uid="{C020AFFC-139F-4C36-BAA8-03B0FFCC2073}"/>
    <cellStyle name="Comma 42 4 2 2 2 3" xfId="15513" xr:uid="{B5117354-7F4F-49BD-A51A-0CCD606ACB2B}"/>
    <cellStyle name="Comma 42 4 2 2 3" xfId="15514" xr:uid="{7A65DA8B-177D-4825-B2FB-4AF6D5A43FCD}"/>
    <cellStyle name="Comma 42 4 2 2 3 2" xfId="15515" xr:uid="{FC86F20A-E06B-4D72-BAAE-EBE0E18C9747}"/>
    <cellStyle name="Comma 42 4 2 2 4" xfId="15516" xr:uid="{FD16A6F4-6A78-4A40-8A11-599C067B3634}"/>
    <cellStyle name="Comma 42 4 2 2 5" xfId="15517" xr:uid="{8E3865B3-26D3-4581-ADBB-DB29E9F6DC43}"/>
    <cellStyle name="Comma 42 4 2 3" xfId="15518" xr:uid="{0C0E1511-0BAB-4154-B422-590AD6EC99F9}"/>
    <cellStyle name="Comma 42 4 2 3 2" xfId="15519" xr:uid="{E37CDAF2-1A2C-4FD5-B035-A2F93229864D}"/>
    <cellStyle name="Comma 42 4 2 3 2 2" xfId="15520" xr:uid="{FE333604-5866-4041-A5E0-2BCFD9244A99}"/>
    <cellStyle name="Comma 42 4 2 3 3" xfId="15521" xr:uid="{C6A63467-B602-40D2-BCB5-4342AAD3C6E3}"/>
    <cellStyle name="Comma 42 4 2 4" xfId="15522" xr:uid="{5BF7922C-3ADE-42DF-BBC3-05AEE6703897}"/>
    <cellStyle name="Comma 42 4 2 4 2" xfId="15523" xr:uid="{AF1077EC-0AF4-4104-ABCF-2C3A6C99BBD4}"/>
    <cellStyle name="Comma 42 4 2 5" xfId="15524" xr:uid="{D7924D7F-AD83-44B6-8614-8D76552F7B5D}"/>
    <cellStyle name="Comma 42 4 2 6" xfId="15525" xr:uid="{4BFEB57B-1083-4214-B4B9-F1D7FC2A07E7}"/>
    <cellStyle name="Comma 42 4 3" xfId="15526" xr:uid="{E637CE4E-E466-45F1-9CF0-952FE6F2D71A}"/>
    <cellStyle name="Comma 42 4 3 2" xfId="15527" xr:uid="{EADAE59F-BA0B-4521-B521-EADB0B830A54}"/>
    <cellStyle name="Comma 42 4 3 2 2" xfId="15528" xr:uid="{E268B559-C65A-41C4-94B1-59647EC405FD}"/>
    <cellStyle name="Comma 42 4 3 2 2 2" xfId="15529" xr:uid="{4254A0A5-7D04-4B4F-8948-C5C0D3C8FB7D}"/>
    <cellStyle name="Comma 42 4 3 2 3" xfId="15530" xr:uid="{50505E7A-5913-403C-B019-EBE801B82A29}"/>
    <cellStyle name="Comma 42 4 3 3" xfId="15531" xr:uid="{7FB20FAA-9A64-45CC-AA95-521E9F22591B}"/>
    <cellStyle name="Comma 42 4 3 3 2" xfId="15532" xr:uid="{490081D6-C950-4876-9FA0-88956C4DCFFE}"/>
    <cellStyle name="Comma 42 4 3 4" xfId="15533" xr:uid="{843421D4-138B-4D3F-8328-198B6166468A}"/>
    <cellStyle name="Comma 42 4 3 5" xfId="15534" xr:uid="{16E23D6E-7BDA-4994-B2FF-4BB58665B090}"/>
    <cellStyle name="Comma 42 4 4" xfId="15535" xr:uid="{7FBCF778-30CA-4EEB-BC24-6601D8EDE93E}"/>
    <cellStyle name="Comma 42 4 4 2" xfId="15536" xr:uid="{8C8814C9-409B-4259-8CDC-3E7DA8F235B7}"/>
    <cellStyle name="Comma 42 4 4 2 2" xfId="15537" xr:uid="{B439E19B-36A6-464C-9CD2-23D3FF3B7357}"/>
    <cellStyle name="Comma 42 4 4 3" xfId="15538" xr:uid="{82575821-3E21-4A21-8C2D-60EBAB616CF7}"/>
    <cellStyle name="Comma 42 4 4 4" xfId="15539" xr:uid="{CCE59D58-4A03-4F8E-99C9-383AB809A003}"/>
    <cellStyle name="Comma 42 4 5" xfId="15540" xr:uid="{E92C1C1D-6476-42CF-93E2-8E1C4E8D0A5A}"/>
    <cellStyle name="Comma 42 4 5 2" xfId="15541" xr:uid="{0C74C046-E1BD-4C24-97D7-773603B2FAA2}"/>
    <cellStyle name="Comma 42 4 6" xfId="15542" xr:uid="{CFB2FE8C-9242-4294-9EC2-CC7B5401AE00}"/>
    <cellStyle name="Comma 42 4 6 2" xfId="15543" xr:uid="{1620C5BD-2E76-4271-A851-3CDD5E3E0B03}"/>
    <cellStyle name="Comma 42 4 7" xfId="15544" xr:uid="{075D0A3A-7027-49C5-8A79-8C887CD118C4}"/>
    <cellStyle name="Comma 42 5" xfId="15545" xr:uid="{C6EB7795-2E38-400A-B84A-E09636F31FC0}"/>
    <cellStyle name="Comma 42 5 2" xfId="15546" xr:uid="{ACE50E28-46EB-4587-8D12-6C989B0FD1C1}"/>
    <cellStyle name="Comma 42 5 2 2" xfId="15547" xr:uid="{B55DD516-083E-447B-A35E-356EFAFC47D9}"/>
    <cellStyle name="Comma 42 5 2 2 2" xfId="15548" xr:uid="{5B4DEA3E-DC9B-4755-944C-0F08C9D34933}"/>
    <cellStyle name="Comma 42 5 2 2 2 2" xfId="15549" xr:uid="{0F88FA11-80AB-4C59-9A3C-EF9C6FF2346C}"/>
    <cellStyle name="Comma 42 5 2 2 3" xfId="15550" xr:uid="{7259D572-D0B8-4D01-8A71-9F0525832F06}"/>
    <cellStyle name="Comma 42 5 2 3" xfId="15551" xr:uid="{B244BC1C-B47B-4CCC-AC6D-A7F7E9E48D88}"/>
    <cellStyle name="Comma 42 5 2 3 2" xfId="15552" xr:uid="{B95AE694-F7B1-4177-BC64-AA11F769F6C8}"/>
    <cellStyle name="Comma 42 5 2 4" xfId="15553" xr:uid="{FDC39EE2-5762-4C8D-B04F-A553A11B967D}"/>
    <cellStyle name="Comma 42 5 2 5" xfId="15554" xr:uid="{2CA3D948-2AED-4D3D-AF3D-F57F4537AED3}"/>
    <cellStyle name="Comma 42 5 3" xfId="15555" xr:uid="{17B52DEA-2058-4448-9DF8-83D5861F2964}"/>
    <cellStyle name="Comma 42 5 3 2" xfId="15556" xr:uid="{369D357B-78B1-4D96-A7CC-19BBE357F376}"/>
    <cellStyle name="Comma 42 5 3 2 2" xfId="15557" xr:uid="{B2BB5B6E-303E-44DB-A2AD-C9C9020588FC}"/>
    <cellStyle name="Comma 42 5 3 3" xfId="15558" xr:uid="{34BA8574-7750-4168-876E-B5B332363A37}"/>
    <cellStyle name="Comma 42 5 4" xfId="15559" xr:uid="{3505BA2B-925C-4ECC-9240-B961A5345673}"/>
    <cellStyle name="Comma 42 5 4 2" xfId="15560" xr:uid="{8B83A1C4-A2D0-449A-9F58-84E99E81A847}"/>
    <cellStyle name="Comma 42 5 5" xfId="15561" xr:uid="{D2532381-8C42-49BE-AE6C-EAB902D550D2}"/>
    <cellStyle name="Comma 42 5 6" xfId="15562" xr:uid="{95462F83-5624-48CB-8CCA-655A23D9C71C}"/>
    <cellStyle name="Comma 42 6" xfId="15563" xr:uid="{A0FF3533-833F-46E6-A263-7EA28185860E}"/>
    <cellStyle name="Comma 42 6 2" xfId="15564" xr:uid="{FF82C352-67EA-495A-B125-62A80A5F21F1}"/>
    <cellStyle name="Comma 42 6 2 2" xfId="15565" xr:uid="{9FBD626B-6554-42AC-BC7C-0B5069B9B64D}"/>
    <cellStyle name="Comma 42 6 2 2 2" xfId="15566" xr:uid="{9223360B-B503-4F68-8884-FB4DFDC058AC}"/>
    <cellStyle name="Comma 42 6 2 3" xfId="15567" xr:uid="{B262699E-6D9D-4F18-A333-E14113B158D0}"/>
    <cellStyle name="Comma 42 6 3" xfId="15568" xr:uid="{E9076BB5-3B7D-4942-9D8A-237C424E74A6}"/>
    <cellStyle name="Comma 42 6 3 2" xfId="15569" xr:uid="{F4FCAF3A-FF9A-49B1-94BA-9B0670D14E4A}"/>
    <cellStyle name="Comma 42 6 4" xfId="15570" xr:uid="{1E8C817F-AAB4-4ACD-A5FC-4AE5CC11F587}"/>
    <cellStyle name="Comma 42 6 5" xfId="15571" xr:uid="{858450A4-C42B-44BD-8CBB-1F2B56644B84}"/>
    <cellStyle name="Comma 42 7" xfId="15572" xr:uid="{17969C8A-B01C-4718-A42E-D4428065B2E6}"/>
    <cellStyle name="Comma 42 7 2" xfId="15573" xr:uid="{3C0992F1-A7D7-4CE4-A12B-6F2D038AA5A2}"/>
    <cellStyle name="Comma 42 7 2 2" xfId="15574" xr:uid="{00555E75-9C2F-4FE2-B5EB-E01A67D324C9}"/>
    <cellStyle name="Comma 42 7 2 2 2" xfId="15575" xr:uid="{A031CB87-2B0B-4FAC-A1B5-8E921BC725BD}"/>
    <cellStyle name="Comma 42 7 2 3" xfId="15576" xr:uid="{958E1A5B-9464-496D-9CCB-48EB3CC7151B}"/>
    <cellStyle name="Comma 42 7 3" xfId="15577" xr:uid="{0F5F97B8-7DC0-4F31-BAE8-AB40DD739DEA}"/>
    <cellStyle name="Comma 42 7 3 2" xfId="15578" xr:uid="{C1F3EC45-2ACF-4589-8DA7-97F8AAD220E7}"/>
    <cellStyle name="Comma 42 7 4" xfId="15579" xr:uid="{5616CB2C-99A5-47C8-B095-13F70A4EB447}"/>
    <cellStyle name="Comma 42 7 5" xfId="15580" xr:uid="{9DC8E810-B1A4-41F8-8DFA-20FC01453702}"/>
    <cellStyle name="Comma 42 8" xfId="15581" xr:uid="{E246B6DB-7309-4B83-815B-561C10997C5A}"/>
    <cellStyle name="Comma 42 8 2" xfId="15582" xr:uid="{1321C5A5-EB72-45DB-B621-347FA74C493D}"/>
    <cellStyle name="Comma 42 8 2 2" xfId="15583" xr:uid="{9F409A54-0942-41F0-B7F6-302EDED845A4}"/>
    <cellStyle name="Comma 42 8 3" xfId="15584" xr:uid="{AAF8C2D9-8F93-493F-BD28-C259B1FE0FE2}"/>
    <cellStyle name="Comma 42 8 4" xfId="15585" xr:uid="{DB0534B7-8541-4EDC-B511-E730ED9562C2}"/>
    <cellStyle name="Comma 42 9" xfId="15586" xr:uid="{7B2FA5C6-0A18-4E96-99B2-ACC4A269BEA0}"/>
    <cellStyle name="Comma 42 9 2" xfId="15587" xr:uid="{869F3B53-14FB-4C85-80F5-35E384E8F447}"/>
    <cellStyle name="Comma 43" xfId="15588" xr:uid="{D094703E-733B-4897-8469-7C08998DC438}"/>
    <cellStyle name="Comma 43 10" xfId="15589" xr:uid="{0E864B8F-58B0-4161-A9BB-8AB83B9E635D}"/>
    <cellStyle name="Comma 43 10 2" xfId="15590" xr:uid="{929D21C5-C791-4E30-9EAC-37D92C83DA7B}"/>
    <cellStyle name="Comma 43 11" xfId="15591" xr:uid="{ED938601-EF95-41AD-B363-80631E71DA9D}"/>
    <cellStyle name="Comma 43 2" xfId="15592" xr:uid="{F0809421-5CC8-41DB-9C4E-CA0EC06543D1}"/>
    <cellStyle name="Comma 43 2 10" xfId="15593" xr:uid="{E46E4461-9269-4F21-B184-23684111D0B6}"/>
    <cellStyle name="Comma 43 2 2" xfId="15594" xr:uid="{BF04E00E-BADC-4BCC-9924-999A60733E55}"/>
    <cellStyle name="Comma 43 2 2 2" xfId="15595" xr:uid="{B1316077-69C9-4677-B02E-B29BA563F47A}"/>
    <cellStyle name="Comma 43 2 2 2 2" xfId="15596" xr:uid="{8BEEA820-CCE1-459A-A235-61D2B10A8206}"/>
    <cellStyle name="Comma 43 2 2 2 2 2" xfId="15597" xr:uid="{0FB8424D-C7EA-4BB7-B872-A81A3A8D9301}"/>
    <cellStyle name="Comma 43 2 2 2 2 2 2" xfId="15598" xr:uid="{6146B454-C070-49AE-9610-38D2982CC77A}"/>
    <cellStyle name="Comma 43 2 2 2 2 2 2 2" xfId="15599" xr:uid="{7F729BF5-E432-44D8-94DD-D5B46B9411DE}"/>
    <cellStyle name="Comma 43 2 2 2 2 2 3" xfId="15600" xr:uid="{5750E4E5-10B2-47E5-B5AC-20027B5A21AC}"/>
    <cellStyle name="Comma 43 2 2 2 2 3" xfId="15601" xr:uid="{5E8A704F-B471-4548-84FB-27A7D3871546}"/>
    <cellStyle name="Comma 43 2 2 2 2 3 2" xfId="15602" xr:uid="{C6327E95-3976-46E3-865E-882D9C2BC2BE}"/>
    <cellStyle name="Comma 43 2 2 2 2 4" xfId="15603" xr:uid="{1E560A0F-1C7B-4273-BB3B-649544C3A9A9}"/>
    <cellStyle name="Comma 43 2 2 2 2 5" xfId="15604" xr:uid="{2BDD90FE-9BF3-4D39-B969-ABF8F5A0C66B}"/>
    <cellStyle name="Comma 43 2 2 2 3" xfId="15605" xr:uid="{DC64DDA9-4DEF-4B65-BCD8-56A886078192}"/>
    <cellStyle name="Comma 43 2 2 2 3 2" xfId="15606" xr:uid="{55A2749D-3DA8-4D67-BB95-0B29CFA9F012}"/>
    <cellStyle name="Comma 43 2 2 2 3 2 2" xfId="15607" xr:uid="{5E3FA5AB-2DB2-4FC8-8B73-F1F3F0F3D3EB}"/>
    <cellStyle name="Comma 43 2 2 2 3 3" xfId="15608" xr:uid="{DD5A4D0A-74D6-4A0B-A8E8-69FE0185D826}"/>
    <cellStyle name="Comma 43 2 2 2 4" xfId="15609" xr:uid="{173BDA0A-1AF4-4964-8FA1-42A4D1EE0EF8}"/>
    <cellStyle name="Comma 43 2 2 2 4 2" xfId="15610" xr:uid="{4CE73181-84F9-403C-BA32-A067CFD0735A}"/>
    <cellStyle name="Comma 43 2 2 2 5" xfId="15611" xr:uid="{B02BEEC3-DF2E-435B-9C7E-3D7874AE687E}"/>
    <cellStyle name="Comma 43 2 2 2 6" xfId="15612" xr:uid="{D44B50E1-D5C7-40BC-A283-34C82C019A37}"/>
    <cellStyle name="Comma 43 2 2 3" xfId="15613" xr:uid="{74F84B5C-C5DD-4EFF-AD8A-C8EF59C2380B}"/>
    <cellStyle name="Comma 43 2 2 3 2" xfId="15614" xr:uid="{85B995B9-2D76-42C8-8F50-FFBF90F32365}"/>
    <cellStyle name="Comma 43 2 2 3 2 2" xfId="15615" xr:uid="{0F09E05D-2253-47AE-9E95-59C025C28EB0}"/>
    <cellStyle name="Comma 43 2 2 3 2 2 2" xfId="15616" xr:uid="{AF38B0FE-1128-4698-8769-B3DCB534FEA1}"/>
    <cellStyle name="Comma 43 2 2 3 2 3" xfId="15617" xr:uid="{1C4BBFF3-4DCF-4269-94DA-F48129C08B19}"/>
    <cellStyle name="Comma 43 2 2 3 3" xfId="15618" xr:uid="{9968F9E1-6A03-43F8-BA5D-DCCE3FC5F437}"/>
    <cellStyle name="Comma 43 2 2 3 3 2" xfId="15619" xr:uid="{E736E7F0-C98B-4660-9E04-2579FC9CA60D}"/>
    <cellStyle name="Comma 43 2 2 3 4" xfId="15620" xr:uid="{EC82AAE9-B180-4F44-9A69-4461A7F3100D}"/>
    <cellStyle name="Comma 43 2 2 3 5" xfId="15621" xr:uid="{9C10997B-734C-45A2-BB19-529C21F0E091}"/>
    <cellStyle name="Comma 43 2 2 4" xfId="15622" xr:uid="{0FA3FDBD-762B-4089-8842-C093ED4759A5}"/>
    <cellStyle name="Comma 43 2 2 4 2" xfId="15623" xr:uid="{4CAE5F7C-E046-4C99-8C6C-17728B957D11}"/>
    <cellStyle name="Comma 43 2 2 4 2 2" xfId="15624" xr:uid="{85E71106-F007-4DAB-BD4B-58586D6C1E23}"/>
    <cellStyle name="Comma 43 2 2 4 3" xfId="15625" xr:uid="{9B4D064E-B395-44D0-B53A-A33B3D17D0D5}"/>
    <cellStyle name="Comma 43 2 2 4 4" xfId="15626" xr:uid="{FBE3E613-38CD-48B5-9CAD-58E6C9A7CF44}"/>
    <cellStyle name="Comma 43 2 2 5" xfId="15627" xr:uid="{B212C2ED-A6B5-4237-9A0F-26F210802FB1}"/>
    <cellStyle name="Comma 43 2 2 5 2" xfId="15628" xr:uid="{B7AC3245-A6D8-4B6B-A9B5-DF8A3F9A767B}"/>
    <cellStyle name="Comma 43 2 2 6" xfId="15629" xr:uid="{64C3C869-0FDD-4278-83FB-792636C2BA8A}"/>
    <cellStyle name="Comma 43 2 2 6 2" xfId="15630" xr:uid="{EDAA10A2-093A-41EC-9D2C-7C11AE98A6CB}"/>
    <cellStyle name="Comma 43 2 2 7" xfId="15631" xr:uid="{3A14EF85-C2AA-4CC7-BA4D-E7E5BF6C7172}"/>
    <cellStyle name="Comma 43 2 3" xfId="15632" xr:uid="{AA955720-1A8A-473D-B62C-274D9A842967}"/>
    <cellStyle name="Comma 43 2 3 2" xfId="15633" xr:uid="{98520062-35FF-4EF9-8F29-C19A75E159C1}"/>
    <cellStyle name="Comma 43 2 3 2 2" xfId="15634" xr:uid="{BD74655B-5C59-4CDE-AB6E-70D447F0DABD}"/>
    <cellStyle name="Comma 43 2 3 2 2 2" xfId="15635" xr:uid="{EB5FC3E5-42A4-4CC7-990B-A37911DD1758}"/>
    <cellStyle name="Comma 43 2 3 2 2 2 2" xfId="15636" xr:uid="{AD521BDF-E614-4B36-BD3A-0821CB7C36E3}"/>
    <cellStyle name="Comma 43 2 3 2 2 2 2 2" xfId="15637" xr:uid="{9C585891-DEC7-4E5D-9B2C-627E2E005876}"/>
    <cellStyle name="Comma 43 2 3 2 2 2 3" xfId="15638" xr:uid="{39345565-BEAD-4FD9-960C-32CFBDFAB762}"/>
    <cellStyle name="Comma 43 2 3 2 2 3" xfId="15639" xr:uid="{0308FAD4-A5B9-43A5-A484-63AF02D2E558}"/>
    <cellStyle name="Comma 43 2 3 2 2 3 2" xfId="15640" xr:uid="{7DBA2AB1-5AB5-467D-A2FD-8C4113E4A1B5}"/>
    <cellStyle name="Comma 43 2 3 2 2 4" xfId="15641" xr:uid="{CCCFFBB8-2E55-44C2-8DBD-935CED6D8894}"/>
    <cellStyle name="Comma 43 2 3 2 2 5" xfId="15642" xr:uid="{9DDCB95B-9CCC-4572-9C85-9A20D04F2A7C}"/>
    <cellStyle name="Comma 43 2 3 2 3" xfId="15643" xr:uid="{6268B2C5-675B-48BE-95B5-43A41ADB0F7A}"/>
    <cellStyle name="Comma 43 2 3 2 3 2" xfId="15644" xr:uid="{E0A5C3A3-9653-4A42-9122-CF4C3E6DFA12}"/>
    <cellStyle name="Comma 43 2 3 2 3 2 2" xfId="15645" xr:uid="{A2425172-CFDC-4B0E-B0FE-FA92123D0F90}"/>
    <cellStyle name="Comma 43 2 3 2 3 3" xfId="15646" xr:uid="{836D8499-AD70-467F-87FA-01D7ACF2A4BB}"/>
    <cellStyle name="Comma 43 2 3 2 4" xfId="15647" xr:uid="{399B21DC-4895-4CE8-BB82-6E20245D3275}"/>
    <cellStyle name="Comma 43 2 3 2 4 2" xfId="15648" xr:uid="{A603B8F3-C437-4CDC-9D44-888AD16B3598}"/>
    <cellStyle name="Comma 43 2 3 2 5" xfId="15649" xr:uid="{2A06CF97-DAEC-4729-BEC5-4A2FB5583114}"/>
    <cellStyle name="Comma 43 2 3 2 6" xfId="15650" xr:uid="{51E39B8D-4E83-4DB5-A3B8-3F90DBD6B1E2}"/>
    <cellStyle name="Comma 43 2 3 3" xfId="15651" xr:uid="{964DA980-80FC-43F0-BFB9-F391A1D0F7EF}"/>
    <cellStyle name="Comma 43 2 3 3 2" xfId="15652" xr:uid="{4ADA265B-DA12-48ED-9C40-4A99E42B9F5F}"/>
    <cellStyle name="Comma 43 2 3 3 2 2" xfId="15653" xr:uid="{E55D9D32-CCB0-4195-8C5A-33AAF7613CCC}"/>
    <cellStyle name="Comma 43 2 3 3 2 2 2" xfId="15654" xr:uid="{BD7C1914-1342-405C-87C9-46B098B3266A}"/>
    <cellStyle name="Comma 43 2 3 3 2 3" xfId="15655" xr:uid="{28ACB3A9-EB37-4AD5-945E-8953DBA4C567}"/>
    <cellStyle name="Comma 43 2 3 3 3" xfId="15656" xr:uid="{A41B46D4-FDC1-4AFA-A884-39AA44187C5E}"/>
    <cellStyle name="Comma 43 2 3 3 3 2" xfId="15657" xr:uid="{724D3208-2CD4-4247-9B9C-563FD627D31C}"/>
    <cellStyle name="Comma 43 2 3 3 4" xfId="15658" xr:uid="{793E8C8B-077F-4427-92A5-6299678CAF93}"/>
    <cellStyle name="Comma 43 2 3 3 5" xfId="15659" xr:uid="{0476C9F7-7252-40E3-9E53-CBDDE554598E}"/>
    <cellStyle name="Comma 43 2 3 4" xfId="15660" xr:uid="{5944E558-1D69-438B-A973-CC1B6F973D8C}"/>
    <cellStyle name="Comma 43 2 3 4 2" xfId="15661" xr:uid="{8F23257C-2CEF-453F-B2D2-3DEA4A5405D6}"/>
    <cellStyle name="Comma 43 2 3 4 2 2" xfId="15662" xr:uid="{17CFD383-138C-4B36-BD91-C49827D87411}"/>
    <cellStyle name="Comma 43 2 3 4 3" xfId="15663" xr:uid="{FF117FDD-259D-4DA3-9B4A-6457378DFFF9}"/>
    <cellStyle name="Comma 43 2 3 4 4" xfId="15664" xr:uid="{C20E5E40-531F-4307-8379-8777E01B2BD5}"/>
    <cellStyle name="Comma 43 2 3 5" xfId="15665" xr:uid="{40833396-B6BF-41BC-8711-AAF667820C7B}"/>
    <cellStyle name="Comma 43 2 3 5 2" xfId="15666" xr:uid="{208A15E1-D76C-45D5-93F1-BF4DBD77BD46}"/>
    <cellStyle name="Comma 43 2 3 6" xfId="15667" xr:uid="{4BE75E3A-D4FC-44FA-BB3B-8E660AA3DF85}"/>
    <cellStyle name="Comma 43 2 3 6 2" xfId="15668" xr:uid="{8667AAF6-52CC-47FF-B2F0-205AF7812765}"/>
    <cellStyle name="Comma 43 2 3 7" xfId="15669" xr:uid="{CCD36048-F437-4DC3-8ED8-7C1BC3D7C0C0}"/>
    <cellStyle name="Comma 43 2 4" xfId="15670" xr:uid="{4EF423CB-C641-408F-8F83-4464A6FF7959}"/>
    <cellStyle name="Comma 43 2 4 2" xfId="15671" xr:uid="{D74D36EE-D362-4DF3-9613-E49E6251CD17}"/>
    <cellStyle name="Comma 43 2 4 2 2" xfId="15672" xr:uid="{8EE901D7-3481-46CB-9F11-411D41E584A8}"/>
    <cellStyle name="Comma 43 2 4 2 2 2" xfId="15673" xr:uid="{B7A5FE3F-D932-4B2C-A840-94EC468C9048}"/>
    <cellStyle name="Comma 43 2 4 2 2 2 2" xfId="15674" xr:uid="{8A50F681-5CF4-4320-82DC-BC1F31C0BDFD}"/>
    <cellStyle name="Comma 43 2 4 2 2 3" xfId="15675" xr:uid="{AC853AEC-972C-47A6-BE03-DAF8B16D6347}"/>
    <cellStyle name="Comma 43 2 4 2 3" xfId="15676" xr:uid="{6CACD45C-4083-4EE2-B493-DAFB3E90E56E}"/>
    <cellStyle name="Comma 43 2 4 2 3 2" xfId="15677" xr:uid="{C36FBD7A-A68E-4CF5-B696-126BF9139610}"/>
    <cellStyle name="Comma 43 2 4 2 4" xfId="15678" xr:uid="{9914B99F-D4FB-409F-BAAB-39E3BB92CA5C}"/>
    <cellStyle name="Comma 43 2 4 2 5" xfId="15679" xr:uid="{EC4CA0A8-D755-43C2-B0AF-A2CD70BF897E}"/>
    <cellStyle name="Comma 43 2 4 3" xfId="15680" xr:uid="{73D153A7-F4BA-42FA-A91D-5003DF7D3A10}"/>
    <cellStyle name="Comma 43 2 4 3 2" xfId="15681" xr:uid="{E59A7943-1E2C-4C10-BF6D-F7D75283B44E}"/>
    <cellStyle name="Comma 43 2 4 3 2 2" xfId="15682" xr:uid="{BBC4B342-F316-431C-ADD3-F070D2CCEFD2}"/>
    <cellStyle name="Comma 43 2 4 3 3" xfId="15683" xr:uid="{5C7D055A-B709-4D8D-A1DD-37239AB7E7CF}"/>
    <cellStyle name="Comma 43 2 4 4" xfId="15684" xr:uid="{5536830F-2B17-4C67-B270-A0E824E6B9AB}"/>
    <cellStyle name="Comma 43 2 4 4 2" xfId="15685" xr:uid="{67CBAD7B-BD4A-4BDF-9C0F-A0E8E5564677}"/>
    <cellStyle name="Comma 43 2 4 5" xfId="15686" xr:uid="{F8E94580-8D70-45F5-898E-ED407B88CB14}"/>
    <cellStyle name="Comma 43 2 4 6" xfId="15687" xr:uid="{B935F7CF-8609-43AB-9535-0C68C4CF928A}"/>
    <cellStyle name="Comma 43 2 5" xfId="15688" xr:uid="{0D7AFAB9-AD17-4574-B22F-B56D6C2B4BFD}"/>
    <cellStyle name="Comma 43 2 5 2" xfId="15689" xr:uid="{3B799DC0-6E70-425D-8DDB-00B4E59997A3}"/>
    <cellStyle name="Comma 43 2 5 2 2" xfId="15690" xr:uid="{5FACEE0F-DF2E-41A4-89C0-6B9FE8815C86}"/>
    <cellStyle name="Comma 43 2 5 2 2 2" xfId="15691" xr:uid="{9CAE254F-7950-4B38-B9A0-A01CD1B58747}"/>
    <cellStyle name="Comma 43 2 5 2 3" xfId="15692" xr:uid="{FDA16189-BA3A-4451-A547-52D169FB5C17}"/>
    <cellStyle name="Comma 43 2 5 3" xfId="15693" xr:uid="{7B7311C3-9702-407B-9C7F-226A9FA5D539}"/>
    <cellStyle name="Comma 43 2 5 3 2" xfId="15694" xr:uid="{DA294C65-3E21-44E1-8487-1914BC8EE1BF}"/>
    <cellStyle name="Comma 43 2 5 4" xfId="15695" xr:uid="{FA0EF0EC-2F1D-408D-9EE8-F00D4A743C9B}"/>
    <cellStyle name="Comma 43 2 5 5" xfId="15696" xr:uid="{904E619A-7B91-4F91-BC24-9EFA94FC7406}"/>
    <cellStyle name="Comma 43 2 6" xfId="15697" xr:uid="{3EFC9CDD-F056-467F-A0B8-B194C1137F8E}"/>
    <cellStyle name="Comma 43 2 6 2" xfId="15698" xr:uid="{5860E52E-796D-4AD8-A9F2-001C3D9DD318}"/>
    <cellStyle name="Comma 43 2 6 2 2" xfId="15699" xr:uid="{AE4BAFA8-3776-4943-8526-BD6CB53F78ED}"/>
    <cellStyle name="Comma 43 2 6 2 2 2" xfId="15700" xr:uid="{206B0647-7DF5-4D48-86BD-359B962D670C}"/>
    <cellStyle name="Comma 43 2 6 2 3" xfId="15701" xr:uid="{7ED38B85-901D-485E-8E3C-B2F7C1FC92E9}"/>
    <cellStyle name="Comma 43 2 6 3" xfId="15702" xr:uid="{1DBE96B7-490F-4537-B310-5E089993B520}"/>
    <cellStyle name="Comma 43 2 6 3 2" xfId="15703" xr:uid="{7F85D5B9-A025-4496-A7AC-699AEA774687}"/>
    <cellStyle name="Comma 43 2 6 4" xfId="15704" xr:uid="{71B826D3-36A2-4A53-A4CA-01CC0AAED9B3}"/>
    <cellStyle name="Comma 43 2 6 5" xfId="15705" xr:uid="{55EFDA34-E768-4ADC-8E71-F228872F244F}"/>
    <cellStyle name="Comma 43 2 7" xfId="15706" xr:uid="{E0D33736-0A3C-4081-AEA0-594AC6B9218F}"/>
    <cellStyle name="Comma 43 2 7 2" xfId="15707" xr:uid="{0E92B6E1-4071-4AB4-B8C2-57978A65EC00}"/>
    <cellStyle name="Comma 43 2 7 2 2" xfId="15708" xr:uid="{CAC74C1D-9022-4681-BA34-C89DED3FEDB5}"/>
    <cellStyle name="Comma 43 2 7 3" xfId="15709" xr:uid="{C940F592-9C4D-498A-B173-7FBD98168D1E}"/>
    <cellStyle name="Comma 43 2 7 4" xfId="15710" xr:uid="{464251F4-167D-406D-91B4-DD4F53AB764D}"/>
    <cellStyle name="Comma 43 2 8" xfId="15711" xr:uid="{0A8B90FA-756D-4EBA-9DDC-B7ABF554234A}"/>
    <cellStyle name="Comma 43 2 8 2" xfId="15712" xr:uid="{5232614D-0B01-43B3-8459-5CD6D3A88872}"/>
    <cellStyle name="Comma 43 2 9" xfId="15713" xr:uid="{05172F55-509D-47EB-B7DD-87985359BB27}"/>
    <cellStyle name="Comma 43 2 9 2" xfId="15714" xr:uid="{C62A6070-951F-48AC-9CAF-048EF417F78D}"/>
    <cellStyle name="Comma 43 3" xfId="15715" xr:uid="{472AF20C-8BDF-4F25-AB3E-B9AAE812EE35}"/>
    <cellStyle name="Comma 43 3 2" xfId="15716" xr:uid="{12C22645-DC30-4291-9B61-BD2FEC1BE889}"/>
    <cellStyle name="Comma 43 3 2 2" xfId="15717" xr:uid="{0D125160-A0BD-4E41-A2D2-D523491C23CB}"/>
    <cellStyle name="Comma 43 3 2 2 2" xfId="15718" xr:uid="{8D698BE6-882F-4387-9845-1375BEEDAC01}"/>
    <cellStyle name="Comma 43 3 2 2 2 2" xfId="15719" xr:uid="{B77880CA-4E49-4211-BAFA-9EA2B481D8C5}"/>
    <cellStyle name="Comma 43 3 2 2 2 2 2" xfId="15720" xr:uid="{98FAD83F-8FEF-4DEA-8F08-136D2DCC1C79}"/>
    <cellStyle name="Comma 43 3 2 2 2 3" xfId="15721" xr:uid="{835E6425-F116-40B5-B91C-A2430A736DA1}"/>
    <cellStyle name="Comma 43 3 2 2 3" xfId="15722" xr:uid="{0CC77125-E605-4127-A673-4A3E09AA692A}"/>
    <cellStyle name="Comma 43 3 2 2 3 2" xfId="15723" xr:uid="{973C7CF3-9FE8-48AC-BFAE-AA66BC0EEF43}"/>
    <cellStyle name="Comma 43 3 2 2 4" xfId="15724" xr:uid="{DF4EF26F-2AB5-4F78-BAD3-83384A1AD26D}"/>
    <cellStyle name="Comma 43 3 2 2 5" xfId="15725" xr:uid="{3D386D37-3B18-4A42-B933-157F2F4E0489}"/>
    <cellStyle name="Comma 43 3 2 3" xfId="15726" xr:uid="{660AA67E-39B0-4652-8002-D6CB36A8BD9B}"/>
    <cellStyle name="Comma 43 3 2 3 2" xfId="15727" xr:uid="{F4FDB6A0-8D77-4DCE-ABD6-18EEBBAF2ADF}"/>
    <cellStyle name="Comma 43 3 2 3 2 2" xfId="15728" xr:uid="{6C825F94-07E3-4D24-B27F-F82EF88A7ABE}"/>
    <cellStyle name="Comma 43 3 2 3 3" xfId="15729" xr:uid="{F28BF602-86E8-42D3-961A-47CDC9ACB98C}"/>
    <cellStyle name="Comma 43 3 2 4" xfId="15730" xr:uid="{418CDC57-862D-4B47-9712-A0E54F185C57}"/>
    <cellStyle name="Comma 43 3 2 4 2" xfId="15731" xr:uid="{6274C3E6-9BD2-44CB-87A0-166736837AF1}"/>
    <cellStyle name="Comma 43 3 2 5" xfId="15732" xr:uid="{656757EE-ECD2-492F-A70A-B7840D128F59}"/>
    <cellStyle name="Comma 43 3 2 6" xfId="15733" xr:uid="{5F915DB2-7A7D-42AA-898D-1D5BA60B43FD}"/>
    <cellStyle name="Comma 43 3 3" xfId="15734" xr:uid="{D4411932-AC46-45E5-AAE1-527C69CCDDA8}"/>
    <cellStyle name="Comma 43 3 3 2" xfId="15735" xr:uid="{5A3EC2EE-FBD5-47AF-A0C5-89DDD10F87E0}"/>
    <cellStyle name="Comma 43 3 3 2 2" xfId="15736" xr:uid="{E5909AE5-07C0-44A5-B468-C1E5922BD7DD}"/>
    <cellStyle name="Comma 43 3 3 2 2 2" xfId="15737" xr:uid="{56045770-3DE4-47AB-A30D-EBA95025DE38}"/>
    <cellStyle name="Comma 43 3 3 2 3" xfId="15738" xr:uid="{83A80425-D5FB-4A3F-B8F1-BF3541B64108}"/>
    <cellStyle name="Comma 43 3 3 3" xfId="15739" xr:uid="{783E539B-2324-4C65-86CA-4D2C2C0B8B6A}"/>
    <cellStyle name="Comma 43 3 3 3 2" xfId="15740" xr:uid="{E2C02066-F67A-4848-8034-8302DD789800}"/>
    <cellStyle name="Comma 43 3 3 4" xfId="15741" xr:uid="{C656B8F9-B95C-47C9-9963-DF0223BFBCC0}"/>
    <cellStyle name="Comma 43 3 3 5" xfId="15742" xr:uid="{E4A019E8-7743-48A1-AA1F-8A09AE012130}"/>
    <cellStyle name="Comma 43 3 4" xfId="15743" xr:uid="{B751F591-D2CD-4052-9D4E-A4EFF040AB73}"/>
    <cellStyle name="Comma 43 3 4 2" xfId="15744" xr:uid="{86B69781-C468-436D-B6B7-A17AFFDC990B}"/>
    <cellStyle name="Comma 43 3 4 2 2" xfId="15745" xr:uid="{36E5ACD5-EF19-442B-B506-47219CBD702C}"/>
    <cellStyle name="Comma 43 3 4 3" xfId="15746" xr:uid="{CECB1F04-B42A-4A5B-AA0D-5BC71E575EB3}"/>
    <cellStyle name="Comma 43 3 4 4" xfId="15747" xr:uid="{0641D80E-3621-4441-919D-6A1F5F4DD4D0}"/>
    <cellStyle name="Comma 43 3 5" xfId="15748" xr:uid="{96D79D41-B24F-4FCD-801B-4DAE2FB336BB}"/>
    <cellStyle name="Comma 43 3 5 2" xfId="15749" xr:uid="{E20DCB06-DBEF-4DC4-B0B9-F1F2BEA53767}"/>
    <cellStyle name="Comma 43 3 6" xfId="15750" xr:uid="{4A35549C-F75A-4485-A7AD-F6E092C40E75}"/>
    <cellStyle name="Comma 43 3 6 2" xfId="15751" xr:uid="{07015D06-3D27-4AE1-8807-C572F78B9205}"/>
    <cellStyle name="Comma 43 3 7" xfId="15752" xr:uid="{7F8AAF0A-6511-413B-8AE4-81DF10F969D5}"/>
    <cellStyle name="Comma 43 4" xfId="15753" xr:uid="{D64BE5D1-74A8-4234-A5DC-0C5B43E60C94}"/>
    <cellStyle name="Comma 43 4 2" xfId="15754" xr:uid="{F5D63869-0A9A-40AE-B3EF-91524733457A}"/>
    <cellStyle name="Comma 43 4 2 2" xfId="15755" xr:uid="{672A9693-AA90-4B97-9EB4-229FC16BA209}"/>
    <cellStyle name="Comma 43 4 2 2 2" xfId="15756" xr:uid="{DEF8A7E3-4852-48BF-B88B-E5939704FB39}"/>
    <cellStyle name="Comma 43 4 2 2 2 2" xfId="15757" xr:uid="{982ACFA5-3469-4398-B38E-CA7733ACCDDF}"/>
    <cellStyle name="Comma 43 4 2 2 2 2 2" xfId="15758" xr:uid="{8739042A-4CAF-4B0F-A97B-F91BDB3DCB5A}"/>
    <cellStyle name="Comma 43 4 2 2 2 3" xfId="15759" xr:uid="{81EFD0D0-8119-4637-8CEA-1E6E7E58C927}"/>
    <cellStyle name="Comma 43 4 2 2 3" xfId="15760" xr:uid="{64F2499B-3F71-427F-AC3E-D8C070F1C917}"/>
    <cellStyle name="Comma 43 4 2 2 3 2" xfId="15761" xr:uid="{58DF8EC1-4154-4023-9C4C-F17549853017}"/>
    <cellStyle name="Comma 43 4 2 2 4" xfId="15762" xr:uid="{8D9B6E51-A504-4360-8632-19B0DC220349}"/>
    <cellStyle name="Comma 43 4 2 2 5" xfId="15763" xr:uid="{96B7127A-91CA-45C2-8FD1-7EB245F7444B}"/>
    <cellStyle name="Comma 43 4 2 3" xfId="15764" xr:uid="{5E508519-9FE4-4D82-9892-A2B5BDA28F4C}"/>
    <cellStyle name="Comma 43 4 2 3 2" xfId="15765" xr:uid="{30FF9253-081C-452D-8224-D568EFFFA802}"/>
    <cellStyle name="Comma 43 4 2 3 2 2" xfId="15766" xr:uid="{005AEC87-37FE-4A5C-B3CA-5EF76A5E4BF4}"/>
    <cellStyle name="Comma 43 4 2 3 3" xfId="15767" xr:uid="{943E91B9-FCFC-4132-A6BE-16F1953AC37C}"/>
    <cellStyle name="Comma 43 4 2 4" xfId="15768" xr:uid="{6D149DC6-4832-4E76-82D4-311D4A9F5D43}"/>
    <cellStyle name="Comma 43 4 2 4 2" xfId="15769" xr:uid="{35E99BFA-56AA-4F1A-AF11-40072427D45E}"/>
    <cellStyle name="Comma 43 4 2 5" xfId="15770" xr:uid="{F3743415-F613-4A93-B773-D5D7709A33BD}"/>
    <cellStyle name="Comma 43 4 2 6" xfId="15771" xr:uid="{A4287D58-C876-4670-AAF5-D5CF8E20E164}"/>
    <cellStyle name="Comma 43 4 3" xfId="15772" xr:uid="{1B20C8D0-AE38-438A-AC78-4362E9FB17C1}"/>
    <cellStyle name="Comma 43 4 3 2" xfId="15773" xr:uid="{AA9E07D8-E54D-4144-9753-9F2C14763803}"/>
    <cellStyle name="Comma 43 4 3 2 2" xfId="15774" xr:uid="{1C3828A2-AA56-4D0D-BA41-B39769281C26}"/>
    <cellStyle name="Comma 43 4 3 2 2 2" xfId="15775" xr:uid="{FAF0721A-E863-44AE-B349-0B63F92D378A}"/>
    <cellStyle name="Comma 43 4 3 2 3" xfId="15776" xr:uid="{D77E9B77-E7C5-4C25-ADF8-10E7EFDABE5F}"/>
    <cellStyle name="Comma 43 4 3 3" xfId="15777" xr:uid="{CD483840-7D9A-44BE-8BF2-5CF1691E614C}"/>
    <cellStyle name="Comma 43 4 3 3 2" xfId="15778" xr:uid="{31827269-667D-45AC-B637-F940C73010B2}"/>
    <cellStyle name="Comma 43 4 3 4" xfId="15779" xr:uid="{7FF0F54B-3F02-4A1D-B6DE-C14FBCE739F5}"/>
    <cellStyle name="Comma 43 4 3 5" xfId="15780" xr:uid="{FC7C068F-B6CB-4508-BFD5-586E1F1413DA}"/>
    <cellStyle name="Comma 43 4 4" xfId="15781" xr:uid="{28EB99BD-ACE0-4721-8236-E0B5898FBD02}"/>
    <cellStyle name="Comma 43 4 4 2" xfId="15782" xr:uid="{3FEE7512-16BF-425B-94A9-C4208C826648}"/>
    <cellStyle name="Comma 43 4 4 2 2" xfId="15783" xr:uid="{1AF0704E-C9F9-4986-ACE0-1F469C8F43E5}"/>
    <cellStyle name="Comma 43 4 4 3" xfId="15784" xr:uid="{935F53CA-F8AC-4995-B076-6D5F3F4DADB0}"/>
    <cellStyle name="Comma 43 4 4 4" xfId="15785" xr:uid="{000AE1D7-2DE0-4A97-B8EC-368ACB395AA5}"/>
    <cellStyle name="Comma 43 4 5" xfId="15786" xr:uid="{3055F4D4-5B40-4D16-9B5F-C495CD4379BD}"/>
    <cellStyle name="Comma 43 4 5 2" xfId="15787" xr:uid="{6127DE02-9C72-4BDD-AA9B-9D20ED78A7C4}"/>
    <cellStyle name="Comma 43 4 6" xfId="15788" xr:uid="{3111A359-95E3-4CF6-B4A5-D6909E6899D4}"/>
    <cellStyle name="Comma 43 4 6 2" xfId="15789" xr:uid="{D8408F6B-E8BC-4108-A891-7F15A35CE012}"/>
    <cellStyle name="Comma 43 4 7" xfId="15790" xr:uid="{D4F1725E-983A-4890-900C-092A0967A273}"/>
    <cellStyle name="Comma 43 5" xfId="15791" xr:uid="{ACA42C5C-DFB9-4F2B-BB57-815ABD629720}"/>
    <cellStyle name="Comma 43 5 2" xfId="15792" xr:uid="{EAA2435A-30E3-463B-9B0D-13F564B46449}"/>
    <cellStyle name="Comma 43 5 2 2" xfId="15793" xr:uid="{17260B96-81A7-482F-A716-8B4F8F6E6BC8}"/>
    <cellStyle name="Comma 43 5 2 2 2" xfId="15794" xr:uid="{5F15688A-619F-4C12-9FBD-35D5FD1EB7B4}"/>
    <cellStyle name="Comma 43 5 2 2 2 2" xfId="15795" xr:uid="{5FB27AEE-546D-45C4-8BE1-571DB8969ADF}"/>
    <cellStyle name="Comma 43 5 2 2 3" xfId="15796" xr:uid="{96F3370E-96E7-4B4F-9FFC-C49FC1F39E66}"/>
    <cellStyle name="Comma 43 5 2 3" xfId="15797" xr:uid="{A6E72F85-8EFD-4A64-8983-BBBBE5EA9A43}"/>
    <cellStyle name="Comma 43 5 2 3 2" xfId="15798" xr:uid="{3F649571-5061-431D-A867-579D277B03A3}"/>
    <cellStyle name="Comma 43 5 2 4" xfId="15799" xr:uid="{1A2A45B7-4B62-4C0E-AC12-3ED1142AB187}"/>
    <cellStyle name="Comma 43 5 2 5" xfId="15800" xr:uid="{605F29E1-E451-4AC7-9A06-62634BCE7B96}"/>
    <cellStyle name="Comma 43 5 3" xfId="15801" xr:uid="{ACA4D919-8E43-4E44-B678-2CAB8938F3AB}"/>
    <cellStyle name="Comma 43 5 3 2" xfId="15802" xr:uid="{DF5F1210-A0BD-4D2A-94BE-5E00F85899C7}"/>
    <cellStyle name="Comma 43 5 3 2 2" xfId="15803" xr:uid="{9CC6F9FE-F5E7-46B4-AC56-9FF04405F6D6}"/>
    <cellStyle name="Comma 43 5 3 3" xfId="15804" xr:uid="{5178CC1F-EF72-4BEF-AB6D-B55D29145D67}"/>
    <cellStyle name="Comma 43 5 4" xfId="15805" xr:uid="{AC3C3096-8C69-4C28-AEC1-EAA156704AF9}"/>
    <cellStyle name="Comma 43 5 4 2" xfId="15806" xr:uid="{A76A5CE1-511C-470F-804A-35C7146938E2}"/>
    <cellStyle name="Comma 43 5 5" xfId="15807" xr:uid="{617324A7-C6A8-41F9-AB40-C3842E948E57}"/>
    <cellStyle name="Comma 43 5 6" xfId="15808" xr:uid="{2134CFC5-043A-4182-9735-E1B5282E7238}"/>
    <cellStyle name="Comma 43 6" xfId="15809" xr:uid="{95872877-67F8-4325-A921-ECC09AA223F0}"/>
    <cellStyle name="Comma 43 6 2" xfId="15810" xr:uid="{9DC63057-C618-43FD-B581-649012FAA7C8}"/>
    <cellStyle name="Comma 43 6 2 2" xfId="15811" xr:uid="{C87B7840-9E80-4C95-A64E-464BAB055F0A}"/>
    <cellStyle name="Comma 43 6 2 2 2" xfId="15812" xr:uid="{BF4C23B4-6513-4AE8-8330-CA639085BEB1}"/>
    <cellStyle name="Comma 43 6 2 3" xfId="15813" xr:uid="{514713E6-7FE1-4E31-A632-7E4F06EAE38A}"/>
    <cellStyle name="Comma 43 6 3" xfId="15814" xr:uid="{741E126F-1A5D-4F67-B4FE-53CBCE954B89}"/>
    <cellStyle name="Comma 43 6 3 2" xfId="15815" xr:uid="{70494BD2-73A5-4952-BB30-EAE4CA5FDB55}"/>
    <cellStyle name="Comma 43 6 4" xfId="15816" xr:uid="{A734057E-9D73-42A4-88FB-A3FB78B99497}"/>
    <cellStyle name="Comma 43 6 5" xfId="15817" xr:uid="{1C5035A8-6ADD-4701-9D3B-2BD1E0F747F7}"/>
    <cellStyle name="Comma 43 7" xfId="15818" xr:uid="{67F113F3-F013-45E7-B90F-A72F2DF72C53}"/>
    <cellStyle name="Comma 43 7 2" xfId="15819" xr:uid="{3FD9208D-C2FB-4CAF-A9DF-36D5DCF025E2}"/>
    <cellStyle name="Comma 43 7 2 2" xfId="15820" xr:uid="{D6635106-7599-4F5B-95D5-2D47692C38E3}"/>
    <cellStyle name="Comma 43 7 2 2 2" xfId="15821" xr:uid="{D5279FFF-749E-4C82-B178-4E9147C9443A}"/>
    <cellStyle name="Comma 43 7 2 3" xfId="15822" xr:uid="{9EEF9D8F-5AAE-4E2B-B9E9-1D5F4C66C3AE}"/>
    <cellStyle name="Comma 43 7 3" xfId="15823" xr:uid="{7182190A-B3A6-4199-907B-3B8563AD645A}"/>
    <cellStyle name="Comma 43 7 3 2" xfId="15824" xr:uid="{E4DA8BC6-E8F3-4928-A191-14B4CE3AE208}"/>
    <cellStyle name="Comma 43 7 4" xfId="15825" xr:uid="{4BED6A55-A6AD-46F3-9EE2-B6948498C9C9}"/>
    <cellStyle name="Comma 43 7 5" xfId="15826" xr:uid="{D14ECC7B-A9F6-4F7E-862B-34590DC16AE7}"/>
    <cellStyle name="Comma 43 8" xfId="15827" xr:uid="{5EFB777D-E47E-420E-A4EE-CF6A9DB7ABA0}"/>
    <cellStyle name="Comma 43 8 2" xfId="15828" xr:uid="{5E7C34DC-4631-41C1-9524-6942E207FBD4}"/>
    <cellStyle name="Comma 43 8 2 2" xfId="15829" xr:uid="{FF25DAEA-B5C6-4C3C-8467-A4660E2841D7}"/>
    <cellStyle name="Comma 43 8 3" xfId="15830" xr:uid="{82BBEEA7-5909-4A19-A4B6-C12E6C2ECB43}"/>
    <cellStyle name="Comma 43 8 4" xfId="15831" xr:uid="{F1B9D61B-079A-4729-9324-DA235B341DE8}"/>
    <cellStyle name="Comma 43 9" xfId="15832" xr:uid="{A051175F-6E56-4412-8FD8-9561FF76E5CB}"/>
    <cellStyle name="Comma 43 9 2" xfId="15833" xr:uid="{22C3AF36-5762-4E29-8375-08E5A5D044BD}"/>
    <cellStyle name="Comma 44" xfId="15834" xr:uid="{530C2F4B-B4B4-4F69-83DA-F6E88DFC7410}"/>
    <cellStyle name="Comma 44 10" xfId="15835" xr:uid="{B56B3877-B8D8-4C38-A814-AED1A9374A8F}"/>
    <cellStyle name="Comma 44 10 2" xfId="15836" xr:uid="{EACEA324-A2CA-4064-B018-1A37D553A937}"/>
    <cellStyle name="Comma 44 11" xfId="15837" xr:uid="{17D68E89-170A-4B48-A403-2E1E78656E1F}"/>
    <cellStyle name="Comma 44 2" xfId="15838" xr:uid="{B91E2560-486C-4177-842C-3389D5AC60DC}"/>
    <cellStyle name="Comma 44 2 10" xfId="15839" xr:uid="{D0AD0E20-87CE-462A-A9D8-2F106911B8F8}"/>
    <cellStyle name="Comma 44 2 2" xfId="15840" xr:uid="{B36A2D1B-E3B6-47A2-9801-00AE79DAE63C}"/>
    <cellStyle name="Comma 44 2 2 2" xfId="15841" xr:uid="{0655373D-F1D3-42A5-86EC-4BB51609FDB4}"/>
    <cellStyle name="Comma 44 2 2 2 2" xfId="15842" xr:uid="{CF5D64D8-C0FF-4CAB-A26B-3BC079AD13D9}"/>
    <cellStyle name="Comma 44 2 2 2 2 2" xfId="15843" xr:uid="{BCA4020B-6103-42AB-AF25-A92C27F3DC71}"/>
    <cellStyle name="Comma 44 2 2 2 2 2 2" xfId="15844" xr:uid="{63B9D364-E0DF-4F07-9D22-2F95BEB8D2DE}"/>
    <cellStyle name="Comma 44 2 2 2 2 2 2 2" xfId="15845" xr:uid="{67635161-BA0F-4818-AF8A-FC87EFE56052}"/>
    <cellStyle name="Comma 44 2 2 2 2 2 3" xfId="15846" xr:uid="{FF770A08-FC81-46A3-A20B-D1B056124B3E}"/>
    <cellStyle name="Comma 44 2 2 2 2 3" xfId="15847" xr:uid="{508D9916-48C6-4FAE-9B4B-9B53F8A9C9FE}"/>
    <cellStyle name="Comma 44 2 2 2 2 3 2" xfId="15848" xr:uid="{ACC83B4B-DF1D-4130-B98C-C9D789E92835}"/>
    <cellStyle name="Comma 44 2 2 2 2 4" xfId="15849" xr:uid="{10B2DD82-71B9-4DE3-9DB0-1A767509244A}"/>
    <cellStyle name="Comma 44 2 2 2 2 5" xfId="15850" xr:uid="{B958D53D-0D73-4FBE-B9A3-300746BC57A0}"/>
    <cellStyle name="Comma 44 2 2 2 3" xfId="15851" xr:uid="{ED527AFB-E7E0-4892-B2FF-445D3F312BE8}"/>
    <cellStyle name="Comma 44 2 2 2 3 2" xfId="15852" xr:uid="{C1AEB058-E4BA-49E0-B341-08533CCBBFA3}"/>
    <cellStyle name="Comma 44 2 2 2 3 2 2" xfId="15853" xr:uid="{6C1A538B-4B96-43EE-B3B7-13F9DB583415}"/>
    <cellStyle name="Comma 44 2 2 2 3 3" xfId="15854" xr:uid="{C42B1B6D-8763-485F-867A-B40C6AE288F6}"/>
    <cellStyle name="Comma 44 2 2 2 4" xfId="15855" xr:uid="{C6CEDA98-3D30-4C51-9973-13C4E5665C6F}"/>
    <cellStyle name="Comma 44 2 2 2 4 2" xfId="15856" xr:uid="{973E4C69-119B-482C-B872-EBC2A4BF98AE}"/>
    <cellStyle name="Comma 44 2 2 2 5" xfId="15857" xr:uid="{9C383947-1D54-44F2-A2DC-6371EDCF2CEE}"/>
    <cellStyle name="Comma 44 2 2 2 6" xfId="15858" xr:uid="{53F715EC-812B-4B2B-8041-548906682351}"/>
    <cellStyle name="Comma 44 2 2 3" xfId="15859" xr:uid="{C9A22819-034A-46EF-BCA2-3FEDD269EF4C}"/>
    <cellStyle name="Comma 44 2 2 3 2" xfId="15860" xr:uid="{91A88EFE-EF98-40BF-A6CD-58593D988274}"/>
    <cellStyle name="Comma 44 2 2 3 2 2" xfId="15861" xr:uid="{008AA146-38EC-4CD5-B318-8650F0CE0690}"/>
    <cellStyle name="Comma 44 2 2 3 2 2 2" xfId="15862" xr:uid="{B872F673-5442-4754-BDEA-5E16B10A0D7C}"/>
    <cellStyle name="Comma 44 2 2 3 2 3" xfId="15863" xr:uid="{3C7B73AF-ACC1-43FD-A064-53AF8CEAFC44}"/>
    <cellStyle name="Comma 44 2 2 3 3" xfId="15864" xr:uid="{D7C534EC-40CA-4594-90A9-5604D43DAD7E}"/>
    <cellStyle name="Comma 44 2 2 3 3 2" xfId="15865" xr:uid="{5E9D14C9-D601-4A85-94A6-812392D2A2AE}"/>
    <cellStyle name="Comma 44 2 2 3 4" xfId="15866" xr:uid="{BBC9579E-1401-4BD6-AB83-327AE151D842}"/>
    <cellStyle name="Comma 44 2 2 3 5" xfId="15867" xr:uid="{128AE506-CB44-4112-95C6-92DF9D133283}"/>
    <cellStyle name="Comma 44 2 2 4" xfId="15868" xr:uid="{97D7497B-4655-415A-8ECA-A9FBB2B214CB}"/>
    <cellStyle name="Comma 44 2 2 4 2" xfId="15869" xr:uid="{CDD0A91B-DAA9-410A-8D00-422D4B1D0044}"/>
    <cellStyle name="Comma 44 2 2 4 2 2" xfId="15870" xr:uid="{E0387FFD-3397-47EA-A15F-2E065EAA7132}"/>
    <cellStyle name="Comma 44 2 2 4 3" xfId="15871" xr:uid="{66004A81-47E0-4B8C-91DD-933F71BB4444}"/>
    <cellStyle name="Comma 44 2 2 4 4" xfId="15872" xr:uid="{66566678-08D6-4C15-A053-77077A63349B}"/>
    <cellStyle name="Comma 44 2 2 5" xfId="15873" xr:uid="{A5663A88-DD65-432F-BCFB-97964A046378}"/>
    <cellStyle name="Comma 44 2 2 5 2" xfId="15874" xr:uid="{01B96585-6D58-4FA3-BAAF-2A55DA7A84C1}"/>
    <cellStyle name="Comma 44 2 2 6" xfId="15875" xr:uid="{A92ACDE7-A787-4553-8F14-9D47BDE1522D}"/>
    <cellStyle name="Comma 44 2 2 6 2" xfId="15876" xr:uid="{D2DADA43-8DBD-4B22-BCC9-51EA69B0D259}"/>
    <cellStyle name="Comma 44 2 2 7" xfId="15877" xr:uid="{ED440281-3474-4BA6-8D05-D301D881670B}"/>
    <cellStyle name="Comma 44 2 3" xfId="15878" xr:uid="{A2CDB957-DCED-4ACB-93E0-016CFDAABFA9}"/>
    <cellStyle name="Comma 44 2 3 2" xfId="15879" xr:uid="{FAFFA567-0F53-4CCB-BFCE-68ED5E546FBB}"/>
    <cellStyle name="Comma 44 2 3 2 2" xfId="15880" xr:uid="{4F717A49-5327-4A75-806A-2B3B8FC375C5}"/>
    <cellStyle name="Comma 44 2 3 2 2 2" xfId="15881" xr:uid="{36400061-3852-4AB4-8485-21C463D099AD}"/>
    <cellStyle name="Comma 44 2 3 2 2 2 2" xfId="15882" xr:uid="{95117949-EFE4-4760-BC50-B344B7DAFEB5}"/>
    <cellStyle name="Comma 44 2 3 2 2 2 2 2" xfId="15883" xr:uid="{101FD7AF-C326-464D-AA29-3C39F74823B1}"/>
    <cellStyle name="Comma 44 2 3 2 2 2 3" xfId="15884" xr:uid="{BA7F1BEA-70B6-40F6-BB87-CE5E0154BC51}"/>
    <cellStyle name="Comma 44 2 3 2 2 3" xfId="15885" xr:uid="{EA7E61D8-03EA-4844-A883-D7434E01C4EB}"/>
    <cellStyle name="Comma 44 2 3 2 2 3 2" xfId="15886" xr:uid="{63C966D3-6CDA-43ED-BB71-F77E7A759FDC}"/>
    <cellStyle name="Comma 44 2 3 2 2 4" xfId="15887" xr:uid="{98B2C33C-9847-423E-B5A0-14B7D436145C}"/>
    <cellStyle name="Comma 44 2 3 2 2 5" xfId="15888" xr:uid="{07B1344E-A33B-4FAA-9541-3AB3414DD3AE}"/>
    <cellStyle name="Comma 44 2 3 2 3" xfId="15889" xr:uid="{5D369722-2C45-4D28-96CA-3861A1453AEB}"/>
    <cellStyle name="Comma 44 2 3 2 3 2" xfId="15890" xr:uid="{D01466AC-B531-4782-BCAA-7A7243BD134A}"/>
    <cellStyle name="Comma 44 2 3 2 3 2 2" xfId="15891" xr:uid="{CD1C539B-03AE-43CF-B77D-878B7ABBA6B3}"/>
    <cellStyle name="Comma 44 2 3 2 3 3" xfId="15892" xr:uid="{04A41A76-A637-42CC-B6AA-43D4297095C4}"/>
    <cellStyle name="Comma 44 2 3 2 4" xfId="15893" xr:uid="{F2330975-C884-4A80-B0CD-7BB63F3E4479}"/>
    <cellStyle name="Comma 44 2 3 2 4 2" xfId="15894" xr:uid="{B846B29D-1F98-449C-A1B5-4D91142367AD}"/>
    <cellStyle name="Comma 44 2 3 2 5" xfId="15895" xr:uid="{58BE618A-536B-4F01-A928-633AD9DFC038}"/>
    <cellStyle name="Comma 44 2 3 2 6" xfId="15896" xr:uid="{EA387C67-6635-4901-BC96-3D49D00500A2}"/>
    <cellStyle name="Comma 44 2 3 3" xfId="15897" xr:uid="{A748B1E6-1C4D-48EB-B070-15C5CBB7A493}"/>
    <cellStyle name="Comma 44 2 3 3 2" xfId="15898" xr:uid="{1459E813-78BA-4607-BBFF-FD19AF2576CD}"/>
    <cellStyle name="Comma 44 2 3 3 2 2" xfId="15899" xr:uid="{3F5C98AA-BC28-4572-BA77-5707174DBBB1}"/>
    <cellStyle name="Comma 44 2 3 3 2 2 2" xfId="15900" xr:uid="{A7BDF06E-14F4-47B0-8B24-0B6355127F96}"/>
    <cellStyle name="Comma 44 2 3 3 2 3" xfId="15901" xr:uid="{FB13D5A4-D9EC-4AE6-8510-11AFAC492C98}"/>
    <cellStyle name="Comma 44 2 3 3 3" xfId="15902" xr:uid="{C9F6EADB-1367-46A4-A53E-9DDED751FCAC}"/>
    <cellStyle name="Comma 44 2 3 3 3 2" xfId="15903" xr:uid="{5873E28A-4D57-4161-86FA-E3BDB4D16379}"/>
    <cellStyle name="Comma 44 2 3 3 4" xfId="15904" xr:uid="{B08D9688-5015-455B-852E-D4806E84C976}"/>
    <cellStyle name="Comma 44 2 3 3 5" xfId="15905" xr:uid="{496F54E0-C85C-4E07-A2B1-FE3E3ABB136A}"/>
    <cellStyle name="Comma 44 2 3 4" xfId="15906" xr:uid="{3CFA60C2-243C-4A67-9BBB-9D1CD91344AA}"/>
    <cellStyle name="Comma 44 2 3 4 2" xfId="15907" xr:uid="{A936123F-C88E-4139-9E92-EE865C9436BD}"/>
    <cellStyle name="Comma 44 2 3 4 2 2" xfId="15908" xr:uid="{B7D82F18-522C-46D8-9AFC-A6E529C59807}"/>
    <cellStyle name="Comma 44 2 3 4 3" xfId="15909" xr:uid="{ABAE2C78-93FA-4FB6-9033-C72C4F0EAF56}"/>
    <cellStyle name="Comma 44 2 3 4 4" xfId="15910" xr:uid="{61F93AB7-4098-443A-B6C8-569D89760F36}"/>
    <cellStyle name="Comma 44 2 3 5" xfId="15911" xr:uid="{1F689742-3468-4DBB-A4CC-D5F1496B2625}"/>
    <cellStyle name="Comma 44 2 3 5 2" xfId="15912" xr:uid="{1853F72B-40D6-4C44-A020-98761175596D}"/>
    <cellStyle name="Comma 44 2 3 6" xfId="15913" xr:uid="{F78674FB-DF67-4A50-BFC9-BBF9457951DD}"/>
    <cellStyle name="Comma 44 2 3 6 2" xfId="15914" xr:uid="{8A0F36F7-ACFB-4CBD-8798-FBD401782D2E}"/>
    <cellStyle name="Comma 44 2 3 7" xfId="15915" xr:uid="{6C466A1F-BC36-4F7B-B210-4A49C34DC3CF}"/>
    <cellStyle name="Comma 44 2 4" xfId="15916" xr:uid="{2A8BB8D1-5BF6-4520-80A7-28090B13A2FF}"/>
    <cellStyle name="Comma 44 2 4 2" xfId="15917" xr:uid="{B2F92B7B-A0F5-428B-9F74-8BA95EAEB42C}"/>
    <cellStyle name="Comma 44 2 4 2 2" xfId="15918" xr:uid="{0D8FDEDF-45E9-495D-B0EE-5365E1FFF89E}"/>
    <cellStyle name="Comma 44 2 4 2 2 2" xfId="15919" xr:uid="{7FE0C0B7-489F-4F5B-B8F7-037885B8E9A9}"/>
    <cellStyle name="Comma 44 2 4 2 2 2 2" xfId="15920" xr:uid="{BB2CAB43-4D04-40E7-A4EB-C961BA150CC8}"/>
    <cellStyle name="Comma 44 2 4 2 2 3" xfId="15921" xr:uid="{C57D4904-B2A2-4ADA-9993-5685A3221AC7}"/>
    <cellStyle name="Comma 44 2 4 2 3" xfId="15922" xr:uid="{9E4A0406-C137-4823-BF09-0DDBC9FBA7C7}"/>
    <cellStyle name="Comma 44 2 4 2 3 2" xfId="15923" xr:uid="{64F306C7-1822-4B03-B66D-C27B7DB0D16D}"/>
    <cellStyle name="Comma 44 2 4 2 4" xfId="15924" xr:uid="{E2D710C9-1682-45D7-8D78-A768D552053D}"/>
    <cellStyle name="Comma 44 2 4 2 5" xfId="15925" xr:uid="{AC56AD99-78FB-407A-AFEB-E169BC731A1D}"/>
    <cellStyle name="Comma 44 2 4 3" xfId="15926" xr:uid="{D9AF465A-C327-4F16-8ADD-8AEEF47AF3EB}"/>
    <cellStyle name="Comma 44 2 4 3 2" xfId="15927" xr:uid="{5545457C-DC6F-47B6-BB1A-DACE34AFB609}"/>
    <cellStyle name="Comma 44 2 4 3 2 2" xfId="15928" xr:uid="{A2800283-F977-4EFC-A5D2-F9EC727EAEAC}"/>
    <cellStyle name="Comma 44 2 4 3 3" xfId="15929" xr:uid="{AA9940FF-A58F-4F90-8C20-B382B9CF8BE5}"/>
    <cellStyle name="Comma 44 2 4 4" xfId="15930" xr:uid="{C4C1160D-7D0C-4D8B-9D14-58597967D969}"/>
    <cellStyle name="Comma 44 2 4 4 2" xfId="15931" xr:uid="{9B3F7FD1-8A84-4493-AC69-660440D4B7C3}"/>
    <cellStyle name="Comma 44 2 4 5" xfId="15932" xr:uid="{D6174A5F-5D1B-41D1-A590-2F3C2EB67704}"/>
    <cellStyle name="Comma 44 2 4 6" xfId="15933" xr:uid="{175BF2B2-8064-4EA7-96C3-C660888AE272}"/>
    <cellStyle name="Comma 44 2 5" xfId="15934" xr:uid="{2425D63D-C751-479A-B70E-9252584857EE}"/>
    <cellStyle name="Comma 44 2 5 2" xfId="15935" xr:uid="{B2FBE2B0-D841-41BC-A8D3-070811D2B56D}"/>
    <cellStyle name="Comma 44 2 5 2 2" xfId="15936" xr:uid="{F5564982-C529-498A-903B-14BA0DDC8217}"/>
    <cellStyle name="Comma 44 2 5 2 2 2" xfId="15937" xr:uid="{5CA0822D-D397-42F5-9584-8F8EEE5DB851}"/>
    <cellStyle name="Comma 44 2 5 2 3" xfId="15938" xr:uid="{EF797200-EF4D-456D-9C87-C10D22F0D512}"/>
    <cellStyle name="Comma 44 2 5 3" xfId="15939" xr:uid="{9A41E053-09A5-4FAE-9B99-864D3763E001}"/>
    <cellStyle name="Comma 44 2 5 3 2" xfId="15940" xr:uid="{95C661D8-6957-4C02-9B5E-C4F4CB593EE5}"/>
    <cellStyle name="Comma 44 2 5 4" xfId="15941" xr:uid="{82734EA2-5A5A-4D37-9C5D-3F4001900E46}"/>
    <cellStyle name="Comma 44 2 5 5" xfId="15942" xr:uid="{C21ACD82-B039-40A6-8B79-BA60BB0C9E54}"/>
    <cellStyle name="Comma 44 2 6" xfId="15943" xr:uid="{F4413CAA-AC91-4387-B83F-B104556B8271}"/>
    <cellStyle name="Comma 44 2 6 2" xfId="15944" xr:uid="{A290DC3E-67D0-47A4-9A3B-D5E6B181E61C}"/>
    <cellStyle name="Comma 44 2 6 2 2" xfId="15945" xr:uid="{46ADEBEB-44C1-4917-9537-61C7FE0CEC17}"/>
    <cellStyle name="Comma 44 2 6 2 2 2" xfId="15946" xr:uid="{053FCC17-62E5-4333-B04E-6585B6E9B21C}"/>
    <cellStyle name="Comma 44 2 6 2 3" xfId="15947" xr:uid="{CD260B38-5949-4A64-8F00-B758B899893C}"/>
    <cellStyle name="Comma 44 2 6 3" xfId="15948" xr:uid="{B855FD13-8DC2-49FD-ADF6-FC614B34C417}"/>
    <cellStyle name="Comma 44 2 6 3 2" xfId="15949" xr:uid="{FE93B19B-DD80-4507-9E4B-7D43590A742C}"/>
    <cellStyle name="Comma 44 2 6 4" xfId="15950" xr:uid="{D86CB2C4-5FBA-446C-9306-235174667C2F}"/>
    <cellStyle name="Comma 44 2 6 5" xfId="15951" xr:uid="{4F86CCFD-EF3C-44EB-9D2B-2E5B38850D5C}"/>
    <cellStyle name="Comma 44 2 7" xfId="15952" xr:uid="{229F032E-6749-43F0-99B6-4A09E11CBDFB}"/>
    <cellStyle name="Comma 44 2 7 2" xfId="15953" xr:uid="{FE41D6D0-EB6C-43B2-92ED-8EC8B3BB43D6}"/>
    <cellStyle name="Comma 44 2 7 2 2" xfId="15954" xr:uid="{8B05A638-09ED-43A2-AD0F-734EA0E351C2}"/>
    <cellStyle name="Comma 44 2 7 3" xfId="15955" xr:uid="{D6F0D7AB-65CE-452C-BEF7-A269DAFA5A77}"/>
    <cellStyle name="Comma 44 2 7 4" xfId="15956" xr:uid="{7B0E48BE-4850-4B8D-8A26-D17C8B1B2469}"/>
    <cellStyle name="Comma 44 2 8" xfId="15957" xr:uid="{28D48F4B-2332-4C78-8E99-C1207D130339}"/>
    <cellStyle name="Comma 44 2 8 2" xfId="15958" xr:uid="{34E36663-BC5A-4767-A620-9F170DB5CF5D}"/>
    <cellStyle name="Comma 44 2 9" xfId="15959" xr:uid="{2DD42981-8886-4B6E-81DE-2F6C3F70E71C}"/>
    <cellStyle name="Comma 44 2 9 2" xfId="15960" xr:uid="{5AFC9778-D9BC-4F59-BFE4-CEB8759D903F}"/>
    <cellStyle name="Comma 44 3" xfId="15961" xr:uid="{E304F970-C12C-42E0-B26F-774008304FC0}"/>
    <cellStyle name="Comma 44 3 2" xfId="15962" xr:uid="{81E3164B-926C-40C5-898E-A53B394F3F93}"/>
    <cellStyle name="Comma 44 3 2 2" xfId="15963" xr:uid="{17D06382-407A-4471-A85F-3BE06DED085C}"/>
    <cellStyle name="Comma 44 3 2 2 2" xfId="15964" xr:uid="{873577BC-AB09-4C27-8FB3-5747737AE715}"/>
    <cellStyle name="Comma 44 3 2 2 2 2" xfId="15965" xr:uid="{9A05B2AB-8E54-412A-B522-625D15C0D7DD}"/>
    <cellStyle name="Comma 44 3 2 2 2 2 2" xfId="15966" xr:uid="{E7F8C132-1920-4C30-8E9A-98E5F5AAF40B}"/>
    <cellStyle name="Comma 44 3 2 2 2 3" xfId="15967" xr:uid="{F152A99D-CF10-46E9-8ABC-6F8C974DAC9E}"/>
    <cellStyle name="Comma 44 3 2 2 3" xfId="15968" xr:uid="{D64EF182-EE00-43EF-806A-D868E218482F}"/>
    <cellStyle name="Comma 44 3 2 2 3 2" xfId="15969" xr:uid="{C237F083-C3B3-472A-B662-7C8458885A44}"/>
    <cellStyle name="Comma 44 3 2 2 4" xfId="15970" xr:uid="{33A4B690-AE82-4E87-B738-5834E78B14A9}"/>
    <cellStyle name="Comma 44 3 2 2 5" xfId="15971" xr:uid="{ECE2A602-8A8E-4459-BD55-7D6CFE2275C9}"/>
    <cellStyle name="Comma 44 3 2 3" xfId="15972" xr:uid="{2A64DFF7-07E1-456E-960C-6BA1ACA3AE91}"/>
    <cellStyle name="Comma 44 3 2 3 2" xfId="15973" xr:uid="{BB2F6C81-3A72-432C-AC0B-CC1EB49C0DD4}"/>
    <cellStyle name="Comma 44 3 2 3 2 2" xfId="15974" xr:uid="{4681D929-7B44-4F34-B752-49EAE047EDCA}"/>
    <cellStyle name="Comma 44 3 2 3 3" xfId="15975" xr:uid="{7126616E-9836-4853-B7AB-6AB08814A0B7}"/>
    <cellStyle name="Comma 44 3 2 4" xfId="15976" xr:uid="{319942D8-E6EA-4EBA-9142-7F3C008FA10C}"/>
    <cellStyle name="Comma 44 3 2 4 2" xfId="15977" xr:uid="{AE32A82F-05E9-4786-B65E-88A7AF5FBCFC}"/>
    <cellStyle name="Comma 44 3 2 5" xfId="15978" xr:uid="{02940911-9D51-470F-81CA-A8917B979555}"/>
    <cellStyle name="Comma 44 3 2 6" xfId="15979" xr:uid="{F615C0E7-2CAB-4C79-B9B6-80FEBD11E60F}"/>
    <cellStyle name="Comma 44 3 3" xfId="15980" xr:uid="{21AE79C6-B6A3-4A99-A2C8-5C9F06C2CF6B}"/>
    <cellStyle name="Comma 44 3 3 2" xfId="15981" xr:uid="{66F59C28-5ACC-4BD2-98B5-8510259034B1}"/>
    <cellStyle name="Comma 44 3 3 2 2" xfId="15982" xr:uid="{FCFD8BA7-5F54-4AC0-BFA3-DEF11086ED3F}"/>
    <cellStyle name="Comma 44 3 3 2 2 2" xfId="15983" xr:uid="{C293E67B-FFDD-4B88-ACA3-AB869E5683E0}"/>
    <cellStyle name="Comma 44 3 3 2 3" xfId="15984" xr:uid="{B3D48B12-1D50-4D9E-BDC9-8F657F298B9B}"/>
    <cellStyle name="Comma 44 3 3 3" xfId="15985" xr:uid="{A6CA7BA2-1E9D-4050-AD49-6E0D7062EEC2}"/>
    <cellStyle name="Comma 44 3 3 3 2" xfId="15986" xr:uid="{21D327C5-4864-49B2-BEAF-445D5E91C411}"/>
    <cellStyle name="Comma 44 3 3 4" xfId="15987" xr:uid="{4C58433B-A50E-48C8-A65C-4E9809532DA0}"/>
    <cellStyle name="Comma 44 3 3 5" xfId="15988" xr:uid="{01F2B855-4FDC-4C6C-A20F-0AFBE219C507}"/>
    <cellStyle name="Comma 44 3 4" xfId="15989" xr:uid="{B803C9C9-972B-4F84-8230-4FA69D5B28DB}"/>
    <cellStyle name="Comma 44 3 4 2" xfId="15990" xr:uid="{97B46555-A85E-46EC-AE05-F44C4E6C177D}"/>
    <cellStyle name="Comma 44 3 4 2 2" xfId="15991" xr:uid="{5DD951E2-4C6C-4C43-83D3-038F1C4FA4A1}"/>
    <cellStyle name="Comma 44 3 4 3" xfId="15992" xr:uid="{DE7EDD0C-8C75-4674-AE6D-D84B461565D5}"/>
    <cellStyle name="Comma 44 3 4 4" xfId="15993" xr:uid="{B55E7B0B-981E-46F7-8613-347F08AA7834}"/>
    <cellStyle name="Comma 44 3 5" xfId="15994" xr:uid="{9730A3F3-EECC-4B5C-8507-D3D8461E9D0A}"/>
    <cellStyle name="Comma 44 3 5 2" xfId="15995" xr:uid="{7DBC66BD-282C-4E58-ADBC-0027B74DD63D}"/>
    <cellStyle name="Comma 44 3 6" xfId="15996" xr:uid="{B1338C15-4B5B-4550-A596-C08C64C921FB}"/>
    <cellStyle name="Comma 44 3 6 2" xfId="15997" xr:uid="{3BFEC254-EC1D-4564-80BA-85901A40C94B}"/>
    <cellStyle name="Comma 44 3 7" xfId="15998" xr:uid="{CD05A129-3740-4B0D-822A-63E356CFA832}"/>
    <cellStyle name="Comma 44 4" xfId="15999" xr:uid="{CF55A1BA-E6D8-40AF-8E9A-76759E970B61}"/>
    <cellStyle name="Comma 44 4 2" xfId="16000" xr:uid="{28B3E46A-DAC6-471E-B33D-61D1DDD99CA8}"/>
    <cellStyle name="Comma 44 4 2 2" xfId="16001" xr:uid="{218FCB63-58F0-48D7-A2BB-A7B88804311E}"/>
    <cellStyle name="Comma 44 4 2 2 2" xfId="16002" xr:uid="{99691B5A-D719-42B1-BD33-A303B0549BCE}"/>
    <cellStyle name="Comma 44 4 2 2 2 2" xfId="16003" xr:uid="{4636574B-9C8E-48C4-A0B1-62F3F7553C1B}"/>
    <cellStyle name="Comma 44 4 2 2 2 2 2" xfId="16004" xr:uid="{CCE9A67E-A5B3-4DF4-BB37-3D59B831CC56}"/>
    <cellStyle name="Comma 44 4 2 2 2 3" xfId="16005" xr:uid="{473AD59C-0F7E-4C79-9FCB-CD7ECBB85F1E}"/>
    <cellStyle name="Comma 44 4 2 2 3" xfId="16006" xr:uid="{949B49D2-4C1E-4E9A-ADF2-A3884D34DF4A}"/>
    <cellStyle name="Comma 44 4 2 2 3 2" xfId="16007" xr:uid="{62E4502E-2245-4EA0-9C85-9AE17BB5B32E}"/>
    <cellStyle name="Comma 44 4 2 2 4" xfId="16008" xr:uid="{B0D14340-721A-467C-B717-0E845FD0EBC0}"/>
    <cellStyle name="Comma 44 4 2 2 5" xfId="16009" xr:uid="{A0D75CF0-0C1F-4D8D-B956-BDC6E268A2A9}"/>
    <cellStyle name="Comma 44 4 2 3" xfId="16010" xr:uid="{B5256CB1-FDD0-4EED-9122-C9FA55CA93DD}"/>
    <cellStyle name="Comma 44 4 2 3 2" xfId="16011" xr:uid="{BFAF063C-3D62-4D4E-ADDB-F4B603795370}"/>
    <cellStyle name="Comma 44 4 2 3 2 2" xfId="16012" xr:uid="{DD042C79-9BBA-40F6-BA05-24B8AEF58629}"/>
    <cellStyle name="Comma 44 4 2 3 3" xfId="16013" xr:uid="{F79AF610-4754-480A-9092-3A4E5AE2E041}"/>
    <cellStyle name="Comma 44 4 2 4" xfId="16014" xr:uid="{7A449224-2C34-4208-9B04-07D68FAC1C3C}"/>
    <cellStyle name="Comma 44 4 2 4 2" xfId="16015" xr:uid="{B28079A5-9237-4D2F-9A8C-0ED2F0FEC56E}"/>
    <cellStyle name="Comma 44 4 2 5" xfId="16016" xr:uid="{2809ABEA-9D01-43D3-854D-5EA172BE0A21}"/>
    <cellStyle name="Comma 44 4 2 6" xfId="16017" xr:uid="{18037A87-37F5-4B4C-86CD-458AF818AFDD}"/>
    <cellStyle name="Comma 44 4 3" xfId="16018" xr:uid="{47F84234-B868-48E4-AEFA-F4A6053C073C}"/>
    <cellStyle name="Comma 44 4 3 2" xfId="16019" xr:uid="{FA734EB9-730E-4496-839C-6DBE3B528BEE}"/>
    <cellStyle name="Comma 44 4 3 2 2" xfId="16020" xr:uid="{B2122DA1-4E2F-4E14-9D61-6C7BFE192C66}"/>
    <cellStyle name="Comma 44 4 3 2 2 2" xfId="16021" xr:uid="{9D43F8DA-498F-4440-A10D-0775D88D357B}"/>
    <cellStyle name="Comma 44 4 3 2 3" xfId="16022" xr:uid="{A49483EC-B190-4BB2-A070-A3B6EC388F0C}"/>
    <cellStyle name="Comma 44 4 3 3" xfId="16023" xr:uid="{8A3910B4-6599-486E-9CB3-835A37D3407C}"/>
    <cellStyle name="Comma 44 4 3 3 2" xfId="16024" xr:uid="{DF6826BF-58DC-456A-8745-09D137422AE5}"/>
    <cellStyle name="Comma 44 4 3 4" xfId="16025" xr:uid="{D857AF30-16CA-481E-8115-4F2C54B2BBD4}"/>
    <cellStyle name="Comma 44 4 3 5" xfId="16026" xr:uid="{E375B76D-3EDF-48A1-8F54-2930CB1FAEC6}"/>
    <cellStyle name="Comma 44 4 4" xfId="16027" xr:uid="{8558D84F-FFD2-463B-A0D2-F734E297F0DA}"/>
    <cellStyle name="Comma 44 4 4 2" xfId="16028" xr:uid="{C9914D06-2C4A-4C58-BFB7-5D19BA56ADA2}"/>
    <cellStyle name="Comma 44 4 4 2 2" xfId="16029" xr:uid="{15E8679E-DDDE-4710-A4E7-5AA302DEB4C6}"/>
    <cellStyle name="Comma 44 4 4 3" xfId="16030" xr:uid="{C5CB170A-6E9D-4F25-AD09-A4E3232E14B0}"/>
    <cellStyle name="Comma 44 4 4 4" xfId="16031" xr:uid="{1F5CAFEB-8A7B-4EB4-B997-C52D6D62CA61}"/>
    <cellStyle name="Comma 44 4 5" xfId="16032" xr:uid="{DA2CF201-2662-44DE-8C2E-E3ED51EF3BF0}"/>
    <cellStyle name="Comma 44 4 5 2" xfId="16033" xr:uid="{CA84D04B-2CF5-4274-AAE6-41EDD3E2D6E0}"/>
    <cellStyle name="Comma 44 4 6" xfId="16034" xr:uid="{BD5799AE-6FA1-4F66-B5DD-A5296A520F70}"/>
    <cellStyle name="Comma 44 4 6 2" xfId="16035" xr:uid="{7DE9DD33-3DE9-42C7-B355-663F45A37544}"/>
    <cellStyle name="Comma 44 4 7" xfId="16036" xr:uid="{47E8F9C0-EA79-45EB-91F2-0F67CDBB55B7}"/>
    <cellStyle name="Comma 44 5" xfId="16037" xr:uid="{196A7283-C371-4FF7-8E0A-89DA9D40EBA1}"/>
    <cellStyle name="Comma 44 5 2" xfId="16038" xr:uid="{D38DDC84-D46E-413A-BD84-32CFBBB22A9D}"/>
    <cellStyle name="Comma 44 5 2 2" xfId="16039" xr:uid="{FF1D14F4-8958-47AA-AD85-CA334E0CFC28}"/>
    <cellStyle name="Comma 44 5 2 2 2" xfId="16040" xr:uid="{41E28355-4CF6-4AFF-ABAD-C17D8A757878}"/>
    <cellStyle name="Comma 44 5 2 2 2 2" xfId="16041" xr:uid="{6758F726-E02B-450A-AB2C-A176BEA923B7}"/>
    <cellStyle name="Comma 44 5 2 2 3" xfId="16042" xr:uid="{67624511-682C-4EBC-AC1B-0631AF73C655}"/>
    <cellStyle name="Comma 44 5 2 3" xfId="16043" xr:uid="{AC8B1E38-0448-4373-A1EB-042F201BF5E8}"/>
    <cellStyle name="Comma 44 5 2 3 2" xfId="16044" xr:uid="{06406475-E263-4278-A48E-DE5CE5042EA8}"/>
    <cellStyle name="Comma 44 5 2 4" xfId="16045" xr:uid="{3A280F83-6F32-420F-98A8-C7A83E91614B}"/>
    <cellStyle name="Comma 44 5 2 5" xfId="16046" xr:uid="{3FDCA4FB-C487-4CAE-A59B-656F69886525}"/>
    <cellStyle name="Comma 44 5 3" xfId="16047" xr:uid="{F6E200A9-17D7-4BFF-B03D-E29C3ACCA3BD}"/>
    <cellStyle name="Comma 44 5 3 2" xfId="16048" xr:uid="{4DB15A6C-CB47-41A9-BB4B-16B6D681E6D5}"/>
    <cellStyle name="Comma 44 5 3 2 2" xfId="16049" xr:uid="{B88C3B3B-0AF1-4F42-8034-A8567EE3D162}"/>
    <cellStyle name="Comma 44 5 3 3" xfId="16050" xr:uid="{D4763BCD-D464-42CE-904B-83654EFA13B1}"/>
    <cellStyle name="Comma 44 5 4" xfId="16051" xr:uid="{B3C50953-A2C9-4DD8-8939-AFF6B333A111}"/>
    <cellStyle name="Comma 44 5 4 2" xfId="16052" xr:uid="{6CA9A797-A978-4DB8-BA18-A91D634357C0}"/>
    <cellStyle name="Comma 44 5 5" xfId="16053" xr:uid="{E2DCF4D9-571D-4F30-8384-34CBA9C67C02}"/>
    <cellStyle name="Comma 44 5 6" xfId="16054" xr:uid="{5B149568-BC5C-4B12-BB0F-A5E3AF940A11}"/>
    <cellStyle name="Comma 44 6" xfId="16055" xr:uid="{4879E8BB-1077-4C29-9A5C-2AEC66AE647F}"/>
    <cellStyle name="Comma 44 6 2" xfId="16056" xr:uid="{A9053445-E925-46BC-AF41-565BA0FDA835}"/>
    <cellStyle name="Comma 44 6 2 2" xfId="16057" xr:uid="{7868A015-4596-4526-B98B-D5032D803EEC}"/>
    <cellStyle name="Comma 44 6 2 2 2" xfId="16058" xr:uid="{1C93F8C3-E2E5-40AF-9CF4-6FFC81BB143A}"/>
    <cellStyle name="Comma 44 6 2 3" xfId="16059" xr:uid="{80674A04-293E-4C35-B23F-3949580CCF2F}"/>
    <cellStyle name="Comma 44 6 3" xfId="16060" xr:uid="{D4519D28-85E0-4CF1-B38D-F1EB4609CC13}"/>
    <cellStyle name="Comma 44 6 3 2" xfId="16061" xr:uid="{24D9F273-896C-423C-BD8D-5523FDD92E30}"/>
    <cellStyle name="Comma 44 6 4" xfId="16062" xr:uid="{FE996F93-C0CA-4465-8442-CBDC95B8AB33}"/>
    <cellStyle name="Comma 44 6 5" xfId="16063" xr:uid="{248521CA-03E9-489B-BF04-767AAC8FBFD0}"/>
    <cellStyle name="Comma 44 7" xfId="16064" xr:uid="{1109C9F9-EF8E-4BD0-962F-2478EE890A1D}"/>
    <cellStyle name="Comma 44 7 2" xfId="16065" xr:uid="{18970FAF-1AB2-4B63-B27B-6D0C919EEE75}"/>
    <cellStyle name="Comma 44 7 2 2" xfId="16066" xr:uid="{6F8F295E-9DDD-4CE6-9B35-0ACBCB502D67}"/>
    <cellStyle name="Comma 44 7 2 2 2" xfId="16067" xr:uid="{5ABC4995-3EF5-415A-8AA0-95100241A6B9}"/>
    <cellStyle name="Comma 44 7 2 3" xfId="16068" xr:uid="{6A498893-F513-4036-A1C3-552C6268D06F}"/>
    <cellStyle name="Comma 44 7 3" xfId="16069" xr:uid="{DAC5491B-E88C-4534-9033-10FE158881EC}"/>
    <cellStyle name="Comma 44 7 3 2" xfId="16070" xr:uid="{A59C90F1-0914-40DB-A7C2-C1BBEB42F5F6}"/>
    <cellStyle name="Comma 44 7 4" xfId="16071" xr:uid="{95B6BE2F-AE26-4290-84E8-5E9CAF28DC9D}"/>
    <cellStyle name="Comma 44 7 5" xfId="16072" xr:uid="{7DD9E6D4-06B1-4852-851E-47211F273A00}"/>
    <cellStyle name="Comma 44 8" xfId="16073" xr:uid="{1E0E039E-7F98-448E-9CCC-D6BCD6EEB377}"/>
    <cellStyle name="Comma 44 8 2" xfId="16074" xr:uid="{CAB25C80-54DB-4152-ABCB-24510C4AD8D7}"/>
    <cellStyle name="Comma 44 8 2 2" xfId="16075" xr:uid="{9E1EE943-095D-4E9B-AA6F-550206191423}"/>
    <cellStyle name="Comma 44 8 3" xfId="16076" xr:uid="{8E0734FF-34B0-4273-92EC-BCD9DDD559E6}"/>
    <cellStyle name="Comma 44 8 4" xfId="16077" xr:uid="{98E8AF46-6E17-4541-8F28-66B9D94D1B4A}"/>
    <cellStyle name="Comma 44 9" xfId="16078" xr:uid="{E63C1310-77FF-4401-AB87-2980700678BB}"/>
    <cellStyle name="Comma 44 9 2" xfId="16079" xr:uid="{4928E77A-BC00-4554-AF42-965F0E30B379}"/>
    <cellStyle name="Comma 45" xfId="16080" xr:uid="{3C769859-2101-4B88-A22A-CCBF5FDB6D8A}"/>
    <cellStyle name="Comma 45 10" xfId="16081" xr:uid="{341C22BB-AEE1-47F4-8555-0F1C7DD70C9E}"/>
    <cellStyle name="Comma 45 10 2" xfId="16082" xr:uid="{68B28483-86C9-4D5B-AC58-9B1CCC918CCE}"/>
    <cellStyle name="Comma 45 11" xfId="16083" xr:uid="{E3B439E5-9FA5-4C2F-B7FF-58E00C454C87}"/>
    <cellStyle name="Comma 45 2" xfId="16084" xr:uid="{FA745D16-074C-48E8-80C6-373C9CEC4262}"/>
    <cellStyle name="Comma 45 2 10" xfId="16085" xr:uid="{0C6AFB51-3C99-43BC-A51B-0AC3849F8C2B}"/>
    <cellStyle name="Comma 45 2 2" xfId="16086" xr:uid="{A8867F38-3FFC-425C-9D4B-4ED3832057DF}"/>
    <cellStyle name="Comma 45 2 2 2" xfId="16087" xr:uid="{85BFBFD1-C623-43E8-A0D3-9E9E1B6BF66B}"/>
    <cellStyle name="Comma 45 2 2 2 2" xfId="16088" xr:uid="{B323FED6-F3CD-46F5-AB03-F9F913E79B3F}"/>
    <cellStyle name="Comma 45 2 2 2 2 2" xfId="16089" xr:uid="{79A8D105-EECF-4915-A2CE-169E8CB21876}"/>
    <cellStyle name="Comma 45 2 2 2 2 2 2" xfId="16090" xr:uid="{19C7521E-911B-4143-BF7F-11D598F449C0}"/>
    <cellStyle name="Comma 45 2 2 2 2 2 2 2" xfId="16091" xr:uid="{25DBA729-D38C-4C39-9E07-92629699F962}"/>
    <cellStyle name="Comma 45 2 2 2 2 2 3" xfId="16092" xr:uid="{107B069F-ACE9-4381-9BDC-557E5455CB07}"/>
    <cellStyle name="Comma 45 2 2 2 2 3" xfId="16093" xr:uid="{DCA32068-B65D-42F1-99E2-54F4991E5752}"/>
    <cellStyle name="Comma 45 2 2 2 2 3 2" xfId="16094" xr:uid="{2B0B412B-A326-4855-BED1-837CA309BD66}"/>
    <cellStyle name="Comma 45 2 2 2 2 4" xfId="16095" xr:uid="{CC2BAC79-19FD-4E53-B72C-364B5C47FB7D}"/>
    <cellStyle name="Comma 45 2 2 2 2 5" xfId="16096" xr:uid="{324321DF-C122-4F91-9B36-E1E52A6D2166}"/>
    <cellStyle name="Comma 45 2 2 2 3" xfId="16097" xr:uid="{CBE13CC0-EE91-49D3-A6DC-988D21582CD5}"/>
    <cellStyle name="Comma 45 2 2 2 3 2" xfId="16098" xr:uid="{36A72AE1-E1B1-41F1-873B-355A1315C9E1}"/>
    <cellStyle name="Comma 45 2 2 2 3 2 2" xfId="16099" xr:uid="{34D81215-BD95-45D2-B0B9-9439A303E360}"/>
    <cellStyle name="Comma 45 2 2 2 3 3" xfId="16100" xr:uid="{6C9867D6-953A-489B-B22D-B214AC9E67EF}"/>
    <cellStyle name="Comma 45 2 2 2 4" xfId="16101" xr:uid="{4322B2A0-EB2A-410B-9DBE-F7670CDA6FC0}"/>
    <cellStyle name="Comma 45 2 2 2 4 2" xfId="16102" xr:uid="{8D002B2F-5187-43E7-904B-5227E64472CF}"/>
    <cellStyle name="Comma 45 2 2 2 5" xfId="16103" xr:uid="{A19942BE-2A60-4C1D-A21F-3F75CA835C7A}"/>
    <cellStyle name="Comma 45 2 2 2 6" xfId="16104" xr:uid="{40AF79EC-D251-490D-BC59-7714FCBFC4FA}"/>
    <cellStyle name="Comma 45 2 2 3" xfId="16105" xr:uid="{6F9E5E72-684F-41FE-AD84-147C150E4471}"/>
    <cellStyle name="Comma 45 2 2 3 2" xfId="16106" xr:uid="{9A6CFDA0-D70B-481C-8729-D3296A2115BB}"/>
    <cellStyle name="Comma 45 2 2 3 2 2" xfId="16107" xr:uid="{42895B9E-084C-4F43-AB0F-6E303A9782C7}"/>
    <cellStyle name="Comma 45 2 2 3 2 2 2" xfId="16108" xr:uid="{27F19163-0E97-426E-A7AA-F32E75A7A056}"/>
    <cellStyle name="Comma 45 2 2 3 2 3" xfId="16109" xr:uid="{DA92BA30-0887-4C0A-BCA0-F80FB96328C6}"/>
    <cellStyle name="Comma 45 2 2 3 3" xfId="16110" xr:uid="{6D3D423F-5EAD-48EB-9190-97824A60E02D}"/>
    <cellStyle name="Comma 45 2 2 3 3 2" xfId="16111" xr:uid="{AEC32DC8-3A63-4F81-BCF3-8EA586CC5C7A}"/>
    <cellStyle name="Comma 45 2 2 3 4" xfId="16112" xr:uid="{BF5B58B5-02AB-478A-AFF6-403145E6EE28}"/>
    <cellStyle name="Comma 45 2 2 3 5" xfId="16113" xr:uid="{0E0B8760-F966-4F0D-B787-ACDF8E1244A3}"/>
    <cellStyle name="Comma 45 2 2 4" xfId="16114" xr:uid="{7E1D337F-842F-41DB-B9C7-C800ABD0BE97}"/>
    <cellStyle name="Comma 45 2 2 4 2" xfId="16115" xr:uid="{1EBB5519-1B67-46E6-9F44-1E4C47793E26}"/>
    <cellStyle name="Comma 45 2 2 4 2 2" xfId="16116" xr:uid="{4CAC2878-65DD-40F8-B2BD-07CAC0D3CFDE}"/>
    <cellStyle name="Comma 45 2 2 4 3" xfId="16117" xr:uid="{8D1FB2C2-8921-46C2-BB7D-9274599E831A}"/>
    <cellStyle name="Comma 45 2 2 4 4" xfId="16118" xr:uid="{CA922185-7D02-43A6-944F-32BFD74D1F5F}"/>
    <cellStyle name="Comma 45 2 2 5" xfId="16119" xr:uid="{24CB3AE2-2B78-4E77-ABCC-96482C9C9A6B}"/>
    <cellStyle name="Comma 45 2 2 5 2" xfId="16120" xr:uid="{9C3CB3F1-CBF3-4572-8D3D-AD62DC14FC40}"/>
    <cellStyle name="Comma 45 2 2 6" xfId="16121" xr:uid="{D7641F1F-47E7-4612-9176-5A9204B035F7}"/>
    <cellStyle name="Comma 45 2 2 6 2" xfId="16122" xr:uid="{788F52C7-54D1-4BBA-9B42-399ABF0646DF}"/>
    <cellStyle name="Comma 45 2 2 7" xfId="16123" xr:uid="{6C77592D-3CFD-4FD2-A2A6-B1A552474C9C}"/>
    <cellStyle name="Comma 45 2 3" xfId="16124" xr:uid="{905EF5FE-D208-433F-B496-EBE58ECF862B}"/>
    <cellStyle name="Comma 45 2 3 2" xfId="16125" xr:uid="{08B47A80-350A-4E1B-9F3A-AB21F3620A4E}"/>
    <cellStyle name="Comma 45 2 3 2 2" xfId="16126" xr:uid="{5A270735-8BF4-43C2-86C4-CDE3407E1A90}"/>
    <cellStyle name="Comma 45 2 3 2 2 2" xfId="16127" xr:uid="{C1D8DEBE-8442-4FD3-BFAD-743A19772B09}"/>
    <cellStyle name="Comma 45 2 3 2 2 2 2" xfId="16128" xr:uid="{093CB578-A1A5-433F-B51C-51A05FCB31C2}"/>
    <cellStyle name="Comma 45 2 3 2 2 2 2 2" xfId="16129" xr:uid="{EB66391C-C4DF-4C74-B4E6-EBEF63CC275B}"/>
    <cellStyle name="Comma 45 2 3 2 2 2 3" xfId="16130" xr:uid="{4DC54245-C8D6-4AA0-BC4F-25E52F95F17F}"/>
    <cellStyle name="Comma 45 2 3 2 2 3" xfId="16131" xr:uid="{1BADAD70-4096-46CD-8DA2-ADE09E8518E4}"/>
    <cellStyle name="Comma 45 2 3 2 2 3 2" xfId="16132" xr:uid="{9A2124DD-1F86-4F17-92F8-DEAB881E6FEF}"/>
    <cellStyle name="Comma 45 2 3 2 2 4" xfId="16133" xr:uid="{8195E7BA-DBD5-4925-BEC8-059D47A7867D}"/>
    <cellStyle name="Comma 45 2 3 2 2 5" xfId="16134" xr:uid="{3A318EC9-5FC2-4B0D-A518-451DA2D2EC37}"/>
    <cellStyle name="Comma 45 2 3 2 3" xfId="16135" xr:uid="{3EBBB4B8-B8D0-4FC2-908B-41618523FE8C}"/>
    <cellStyle name="Comma 45 2 3 2 3 2" xfId="16136" xr:uid="{41E2BDD1-1131-4DD9-B38E-42E3807BFA30}"/>
    <cellStyle name="Comma 45 2 3 2 3 2 2" xfId="16137" xr:uid="{8051269B-8E53-4934-9799-C0BA83F57DCA}"/>
    <cellStyle name="Comma 45 2 3 2 3 3" xfId="16138" xr:uid="{A46A4B21-BA43-4EC3-902A-4238BB5D2A57}"/>
    <cellStyle name="Comma 45 2 3 2 4" xfId="16139" xr:uid="{8CA3FF61-CADE-4DF0-8B86-56331FFB0FB7}"/>
    <cellStyle name="Comma 45 2 3 2 4 2" xfId="16140" xr:uid="{EEC93D0A-FE75-4632-AD4D-9D68CEA9283C}"/>
    <cellStyle name="Comma 45 2 3 2 5" xfId="16141" xr:uid="{1BC4FD7F-9705-496E-A069-6DAE5F04D2F3}"/>
    <cellStyle name="Comma 45 2 3 2 6" xfId="16142" xr:uid="{C98FB4C0-B366-4D5D-93F8-324AE0C2DD6E}"/>
    <cellStyle name="Comma 45 2 3 3" xfId="16143" xr:uid="{90A2696B-3C49-4292-B1A8-EF7802FB8904}"/>
    <cellStyle name="Comma 45 2 3 3 2" xfId="16144" xr:uid="{40AB688C-C010-4249-95E9-ADA819AEFA43}"/>
    <cellStyle name="Comma 45 2 3 3 2 2" xfId="16145" xr:uid="{332585EE-A893-4772-AC72-B89A81DE5E1E}"/>
    <cellStyle name="Comma 45 2 3 3 2 2 2" xfId="16146" xr:uid="{8A2F62DC-E490-49AB-8425-57762E735A96}"/>
    <cellStyle name="Comma 45 2 3 3 2 3" xfId="16147" xr:uid="{3EB8421E-2F63-411D-9D79-1B72ED51A7B0}"/>
    <cellStyle name="Comma 45 2 3 3 3" xfId="16148" xr:uid="{458423C1-3C3D-4922-A35D-60EC8433EBC0}"/>
    <cellStyle name="Comma 45 2 3 3 3 2" xfId="16149" xr:uid="{5AE933B0-680A-49EF-8EC3-8D1A45015EC4}"/>
    <cellStyle name="Comma 45 2 3 3 4" xfId="16150" xr:uid="{A67CC515-B4B6-4231-B66B-E48B982F9E67}"/>
    <cellStyle name="Comma 45 2 3 3 5" xfId="16151" xr:uid="{E1D0ABE3-D2C7-46D3-86D0-3801910825A1}"/>
    <cellStyle name="Comma 45 2 3 4" xfId="16152" xr:uid="{16EE609B-854B-441D-9402-1FA42FDE815C}"/>
    <cellStyle name="Comma 45 2 3 4 2" xfId="16153" xr:uid="{3EC59AD2-5C11-44F3-81A0-02D4636D40D0}"/>
    <cellStyle name="Comma 45 2 3 4 2 2" xfId="16154" xr:uid="{406FB3AC-8665-4715-9D6D-EC921591B299}"/>
    <cellStyle name="Comma 45 2 3 4 3" xfId="16155" xr:uid="{0153443D-8F6A-476B-843E-F4898D0EF142}"/>
    <cellStyle name="Comma 45 2 3 4 4" xfId="16156" xr:uid="{9007BAA1-85F8-414B-8B06-05A15B4DC1B2}"/>
    <cellStyle name="Comma 45 2 3 5" xfId="16157" xr:uid="{8ACCE012-F721-45A1-8328-80669F828918}"/>
    <cellStyle name="Comma 45 2 3 5 2" xfId="16158" xr:uid="{9F3E74ED-9099-4F23-A44C-8659986581AE}"/>
    <cellStyle name="Comma 45 2 3 6" xfId="16159" xr:uid="{51712DC3-ED06-4266-B735-D6CC5F907657}"/>
    <cellStyle name="Comma 45 2 3 6 2" xfId="16160" xr:uid="{689925D1-E0D8-4EFE-821B-DAE0C65B1EB6}"/>
    <cellStyle name="Comma 45 2 3 7" xfId="16161" xr:uid="{15FC3396-8ABD-4D39-A4A4-14473A39BDCA}"/>
    <cellStyle name="Comma 45 2 4" xfId="16162" xr:uid="{DE61FEDA-15E8-43A3-A5D6-BED785DDABCE}"/>
    <cellStyle name="Comma 45 2 4 2" xfId="16163" xr:uid="{2A3F1267-D107-489C-85DC-F4DBEE9558C9}"/>
    <cellStyle name="Comma 45 2 4 2 2" xfId="16164" xr:uid="{C05C8176-24FA-424D-AF90-26DC0CE871E2}"/>
    <cellStyle name="Comma 45 2 4 2 2 2" xfId="16165" xr:uid="{C41C615A-AC77-49C3-ACFB-5710028A02FE}"/>
    <cellStyle name="Comma 45 2 4 2 2 2 2" xfId="16166" xr:uid="{743012C8-F2E7-4E69-A19A-E4E4386EEC07}"/>
    <cellStyle name="Comma 45 2 4 2 2 3" xfId="16167" xr:uid="{42B4451C-1A33-4049-852B-828DD7A45A80}"/>
    <cellStyle name="Comma 45 2 4 2 3" xfId="16168" xr:uid="{84FFE4CC-71D1-47DA-A373-B59C5B92081C}"/>
    <cellStyle name="Comma 45 2 4 2 3 2" xfId="16169" xr:uid="{8201D15E-3A61-426D-8A22-5A2FAA047265}"/>
    <cellStyle name="Comma 45 2 4 2 4" xfId="16170" xr:uid="{7FE4F9BF-C102-4ABA-9B50-D7FD2D21A692}"/>
    <cellStyle name="Comma 45 2 4 2 5" xfId="16171" xr:uid="{AC4CF90D-06F3-4E9A-BA38-24E65620D909}"/>
    <cellStyle name="Comma 45 2 4 3" xfId="16172" xr:uid="{9456801A-BB19-4B1F-9603-CD715F06F680}"/>
    <cellStyle name="Comma 45 2 4 3 2" xfId="16173" xr:uid="{298C4141-04CD-46C9-B7D1-C3FAC9E1FD3A}"/>
    <cellStyle name="Comma 45 2 4 3 2 2" xfId="16174" xr:uid="{847BFCE6-55F0-4871-918B-453810B28A61}"/>
    <cellStyle name="Comma 45 2 4 3 3" xfId="16175" xr:uid="{40B1BFE0-DD28-44BE-B341-BA4A8A01FAC4}"/>
    <cellStyle name="Comma 45 2 4 4" xfId="16176" xr:uid="{DCD765D4-37AC-4781-9D6E-379224D29FBD}"/>
    <cellStyle name="Comma 45 2 4 4 2" xfId="16177" xr:uid="{9E57F58B-0329-4A38-80A4-6F5F400826CA}"/>
    <cellStyle name="Comma 45 2 4 5" xfId="16178" xr:uid="{774834B4-573F-4E69-9F82-026407A44F4F}"/>
    <cellStyle name="Comma 45 2 4 6" xfId="16179" xr:uid="{74BF5F13-665D-4A7C-A8D3-14E8828EBDF3}"/>
    <cellStyle name="Comma 45 2 5" xfId="16180" xr:uid="{317A32F7-492B-47D3-BAED-37C56BAC2CBD}"/>
    <cellStyle name="Comma 45 2 5 2" xfId="16181" xr:uid="{CA47C175-D113-4AD1-AB31-D8720A1AF9C4}"/>
    <cellStyle name="Comma 45 2 5 2 2" xfId="16182" xr:uid="{91B2FED9-FA82-49B2-8165-316DD7BC4005}"/>
    <cellStyle name="Comma 45 2 5 2 2 2" xfId="16183" xr:uid="{2A704680-E507-4060-8054-5E9589817F65}"/>
    <cellStyle name="Comma 45 2 5 2 3" xfId="16184" xr:uid="{1CA7B0C8-C5D7-4545-818A-380B2FB457F9}"/>
    <cellStyle name="Comma 45 2 5 3" xfId="16185" xr:uid="{EBCAEC8A-653F-4870-AAB7-EE8595C9BC71}"/>
    <cellStyle name="Comma 45 2 5 3 2" xfId="16186" xr:uid="{F7963DD1-11E1-4702-90CC-DECA13840C29}"/>
    <cellStyle name="Comma 45 2 5 4" xfId="16187" xr:uid="{ED690EEC-481F-4EF8-A0CE-03CA8E4D349E}"/>
    <cellStyle name="Comma 45 2 5 5" xfId="16188" xr:uid="{5DB7E416-8966-44C6-9D10-1B8E84305403}"/>
    <cellStyle name="Comma 45 2 6" xfId="16189" xr:uid="{22C237AF-B731-4A49-8AF6-9FF3BAC0F82F}"/>
    <cellStyle name="Comma 45 2 6 2" xfId="16190" xr:uid="{922E3D4B-9887-49A3-9E5F-2A5CA4760543}"/>
    <cellStyle name="Comma 45 2 6 2 2" xfId="16191" xr:uid="{4787A491-C62E-4441-A550-CE4DEB50AF67}"/>
    <cellStyle name="Comma 45 2 6 2 2 2" xfId="16192" xr:uid="{5E733A32-CD60-4629-83B5-B2B279CC5F75}"/>
    <cellStyle name="Comma 45 2 6 2 3" xfId="16193" xr:uid="{CA7441F9-021B-469A-A69B-8482AA7616D5}"/>
    <cellStyle name="Comma 45 2 6 3" xfId="16194" xr:uid="{DEE0CAD8-4202-4991-A573-B832CAD2EFE9}"/>
    <cellStyle name="Comma 45 2 6 3 2" xfId="16195" xr:uid="{E22E1564-7A59-4668-B831-5C4EA5AABE40}"/>
    <cellStyle name="Comma 45 2 6 4" xfId="16196" xr:uid="{7C177E25-D120-4C51-9D03-8C2BFA52A54F}"/>
    <cellStyle name="Comma 45 2 6 5" xfId="16197" xr:uid="{303D18B7-BA2B-43E2-B30C-2A28C975F56F}"/>
    <cellStyle name="Comma 45 2 7" xfId="16198" xr:uid="{AD01DA6E-654B-4E10-AAFB-F3234B4FECF6}"/>
    <cellStyle name="Comma 45 2 7 2" xfId="16199" xr:uid="{35734E8D-BD52-4B82-84A7-F5A52CCE80B7}"/>
    <cellStyle name="Comma 45 2 7 2 2" xfId="16200" xr:uid="{B0423488-4335-4ABA-BD3A-621061394C83}"/>
    <cellStyle name="Comma 45 2 7 3" xfId="16201" xr:uid="{4F214B03-5CC8-4A1F-AD71-50B0904F7E6E}"/>
    <cellStyle name="Comma 45 2 7 4" xfId="16202" xr:uid="{11C4A0BB-3FBC-4282-AEC6-1E5DE30B0198}"/>
    <cellStyle name="Comma 45 2 8" xfId="16203" xr:uid="{DD3038C3-B69A-4E43-8C1D-5E8350B16848}"/>
    <cellStyle name="Comma 45 2 8 2" xfId="16204" xr:uid="{866BEDC6-9A24-46B1-95E6-5183B1F2835C}"/>
    <cellStyle name="Comma 45 2 9" xfId="16205" xr:uid="{05052045-6798-4A4B-A590-06063464C001}"/>
    <cellStyle name="Comma 45 2 9 2" xfId="16206" xr:uid="{FA0E2913-012E-48B5-89CE-781D539077E7}"/>
    <cellStyle name="Comma 45 3" xfId="16207" xr:uid="{3E9CB358-ABDF-4960-8715-E3B60EB15827}"/>
    <cellStyle name="Comma 45 3 2" xfId="16208" xr:uid="{D627AF15-E30B-4F94-B70F-C89ECFA8BF22}"/>
    <cellStyle name="Comma 45 3 2 2" xfId="16209" xr:uid="{599B5A38-9555-4E78-B031-DC464FD018AC}"/>
    <cellStyle name="Comma 45 3 2 2 2" xfId="16210" xr:uid="{CF6BB3DF-3278-40A8-838A-192B732AA31B}"/>
    <cellStyle name="Comma 45 3 2 2 2 2" xfId="16211" xr:uid="{F2091DDE-F32C-40B0-8299-BB871CA1DE74}"/>
    <cellStyle name="Comma 45 3 2 2 2 2 2" xfId="16212" xr:uid="{144D5C9C-DC13-419C-ADDC-029F19F80BCC}"/>
    <cellStyle name="Comma 45 3 2 2 2 3" xfId="16213" xr:uid="{5BF5C42E-8DF6-40D7-9CD7-CC243BA8ADB1}"/>
    <cellStyle name="Comma 45 3 2 2 3" xfId="16214" xr:uid="{2769E020-FC83-4E24-83F7-72FA5EFC2282}"/>
    <cellStyle name="Comma 45 3 2 2 3 2" xfId="16215" xr:uid="{B0636928-4DE0-4614-906A-5FA5FBC28AC1}"/>
    <cellStyle name="Comma 45 3 2 2 4" xfId="16216" xr:uid="{A30F926A-3160-481D-A5B1-F6649DD50704}"/>
    <cellStyle name="Comma 45 3 2 2 5" xfId="16217" xr:uid="{557D98CB-8348-4470-AA2B-BD2C7628A939}"/>
    <cellStyle name="Comma 45 3 2 3" xfId="16218" xr:uid="{64D16A6D-6625-4DA5-87C6-D9D6726774F1}"/>
    <cellStyle name="Comma 45 3 2 3 2" xfId="16219" xr:uid="{D9BAB1F2-508A-415E-9085-BDF3A2A6BE29}"/>
    <cellStyle name="Comma 45 3 2 3 2 2" xfId="16220" xr:uid="{85261505-5D26-4DD3-A834-2554163A6F76}"/>
    <cellStyle name="Comma 45 3 2 3 3" xfId="16221" xr:uid="{5C6C0CE9-C79D-4317-8A73-573A86E7B0E2}"/>
    <cellStyle name="Comma 45 3 2 4" xfId="16222" xr:uid="{86FA82EF-7D40-4796-B7FC-25CB5F715716}"/>
    <cellStyle name="Comma 45 3 2 4 2" xfId="16223" xr:uid="{6DAF510D-61FE-46B5-B128-7EB57549AE6E}"/>
    <cellStyle name="Comma 45 3 2 5" xfId="16224" xr:uid="{E3B275E9-11F3-4CBD-9556-CBF943D7B98B}"/>
    <cellStyle name="Comma 45 3 2 6" xfId="16225" xr:uid="{6C5650FF-BE23-436E-A30B-F869CB8933F3}"/>
    <cellStyle name="Comma 45 3 3" xfId="16226" xr:uid="{30322370-6D1A-4796-A59D-FED53DEA46DE}"/>
    <cellStyle name="Comma 45 3 3 2" xfId="16227" xr:uid="{4DDD2B31-CE21-49D6-AE09-DA9FA1D0AF44}"/>
    <cellStyle name="Comma 45 3 3 2 2" xfId="16228" xr:uid="{37C596CE-ACC6-45CE-A974-086A817C347E}"/>
    <cellStyle name="Comma 45 3 3 2 2 2" xfId="16229" xr:uid="{9F737196-3093-4366-8814-DBD21F86907B}"/>
    <cellStyle name="Comma 45 3 3 2 3" xfId="16230" xr:uid="{7B4ECD65-FD96-4422-ADBF-FE674A9DED98}"/>
    <cellStyle name="Comma 45 3 3 3" xfId="16231" xr:uid="{471924D6-D8BD-4B4B-AC52-EEBB1A126154}"/>
    <cellStyle name="Comma 45 3 3 3 2" xfId="16232" xr:uid="{ADCDEDAA-38A3-44E9-A603-B1B65FCC20C3}"/>
    <cellStyle name="Comma 45 3 3 4" xfId="16233" xr:uid="{E311129B-06C4-4D56-A3B4-1E1E6257F625}"/>
    <cellStyle name="Comma 45 3 3 5" xfId="16234" xr:uid="{4EF1A0F2-31E0-491B-8D63-10241E238CCD}"/>
    <cellStyle name="Comma 45 3 4" xfId="16235" xr:uid="{123F1AB8-8F1E-4F37-BA6A-18FE7E7EFC5D}"/>
    <cellStyle name="Comma 45 3 4 2" xfId="16236" xr:uid="{4FAA396A-BE23-4185-9C26-FC17198972A6}"/>
    <cellStyle name="Comma 45 3 4 2 2" xfId="16237" xr:uid="{91B13773-75B2-4E48-946E-FDF1F094143A}"/>
    <cellStyle name="Comma 45 3 4 3" xfId="16238" xr:uid="{3DEA3452-8A1D-435E-AA1C-2FFCD4186D7A}"/>
    <cellStyle name="Comma 45 3 4 4" xfId="16239" xr:uid="{25C7457C-E2E6-4132-AB24-769E4694D443}"/>
    <cellStyle name="Comma 45 3 5" xfId="16240" xr:uid="{8132F014-F89F-4AFF-9961-ECB2C52FAE8E}"/>
    <cellStyle name="Comma 45 3 5 2" xfId="16241" xr:uid="{F5E56C1B-3958-4E99-A8E1-B942B0930BE1}"/>
    <cellStyle name="Comma 45 3 6" xfId="16242" xr:uid="{E78DF34E-C228-4544-89FC-13C2BBA866FA}"/>
    <cellStyle name="Comma 45 3 6 2" xfId="16243" xr:uid="{2D04035B-3802-4CE9-9649-28164ABC85FF}"/>
    <cellStyle name="Comma 45 3 7" xfId="16244" xr:uid="{370D22CA-D344-4B49-9B21-6CB8D3889971}"/>
    <cellStyle name="Comma 45 4" xfId="16245" xr:uid="{EF8787EA-9508-468B-909A-E051F592AE27}"/>
    <cellStyle name="Comma 45 4 2" xfId="16246" xr:uid="{493BED0A-413B-46D6-B7A4-AEDA7B787F16}"/>
    <cellStyle name="Comma 45 4 2 2" xfId="16247" xr:uid="{6378CC8C-7743-4074-A3CE-D4A94845E43E}"/>
    <cellStyle name="Comma 45 4 2 2 2" xfId="16248" xr:uid="{C4649D33-30A2-486D-B2BF-9A63F8F41DA1}"/>
    <cellStyle name="Comma 45 4 2 2 2 2" xfId="16249" xr:uid="{B123FE21-3051-4B71-9EB2-8031347F53A1}"/>
    <cellStyle name="Comma 45 4 2 2 2 2 2" xfId="16250" xr:uid="{9F1CDF73-9743-4711-BBE2-DC3A6C18EBEF}"/>
    <cellStyle name="Comma 45 4 2 2 2 3" xfId="16251" xr:uid="{CF6395E1-86EA-4D15-9E3A-63F33BB1B43C}"/>
    <cellStyle name="Comma 45 4 2 2 3" xfId="16252" xr:uid="{EB9F378D-22C9-4124-8BC0-E9FF4FA279D5}"/>
    <cellStyle name="Comma 45 4 2 2 3 2" xfId="16253" xr:uid="{72A42675-125B-4644-A767-C8E9A7999350}"/>
    <cellStyle name="Comma 45 4 2 2 4" xfId="16254" xr:uid="{0C1081D0-1E76-49F5-B783-DA27C306B0CC}"/>
    <cellStyle name="Comma 45 4 2 2 5" xfId="16255" xr:uid="{9604C2EA-AFE3-4062-AAE5-1F23FEA150A5}"/>
    <cellStyle name="Comma 45 4 2 3" xfId="16256" xr:uid="{DE961717-8FCA-4992-ACCD-1364DC003553}"/>
    <cellStyle name="Comma 45 4 2 3 2" xfId="16257" xr:uid="{58A7F646-A1EA-4FC0-8493-F5F011BAA9D3}"/>
    <cellStyle name="Comma 45 4 2 3 2 2" xfId="16258" xr:uid="{D6B02DCB-80C9-4DA2-9724-D8A2F2865951}"/>
    <cellStyle name="Comma 45 4 2 3 3" xfId="16259" xr:uid="{66F424DE-A2FA-49C9-98FD-EE9273613C5F}"/>
    <cellStyle name="Comma 45 4 2 4" xfId="16260" xr:uid="{8EF8FA16-24CF-45DE-8FF8-2D863750A746}"/>
    <cellStyle name="Comma 45 4 2 4 2" xfId="16261" xr:uid="{01A1B984-19D5-46CF-80B4-8E43C38A3400}"/>
    <cellStyle name="Comma 45 4 2 5" xfId="16262" xr:uid="{369067F0-7257-4D88-8F89-0C350AFAB462}"/>
    <cellStyle name="Comma 45 4 2 6" xfId="16263" xr:uid="{8403177A-95D2-425A-A439-99813A4C259E}"/>
    <cellStyle name="Comma 45 4 3" xfId="16264" xr:uid="{9964E5F9-9905-4E93-85DC-279684A5F306}"/>
    <cellStyle name="Comma 45 4 3 2" xfId="16265" xr:uid="{D992D4B9-29CC-452C-9962-A530A94C87DA}"/>
    <cellStyle name="Comma 45 4 3 2 2" xfId="16266" xr:uid="{AAA8F927-22A9-42AA-9186-A08398DEA1C7}"/>
    <cellStyle name="Comma 45 4 3 2 2 2" xfId="16267" xr:uid="{C752B470-B800-4DB9-975E-61869EBF8013}"/>
    <cellStyle name="Comma 45 4 3 2 3" xfId="16268" xr:uid="{CE7B8AE0-3630-4131-87B2-8EA83C4CC1D1}"/>
    <cellStyle name="Comma 45 4 3 3" xfId="16269" xr:uid="{AE47CDEE-0609-468D-8F0D-9D9FE680B8DE}"/>
    <cellStyle name="Comma 45 4 3 3 2" xfId="16270" xr:uid="{293452E5-BD0C-4F27-8223-8DAF5A0D6950}"/>
    <cellStyle name="Comma 45 4 3 4" xfId="16271" xr:uid="{34F23AF6-7FFD-4247-B8E0-E0B0CBE3D606}"/>
    <cellStyle name="Comma 45 4 3 5" xfId="16272" xr:uid="{B242F13B-0E9F-47E4-A557-016D87955E65}"/>
    <cellStyle name="Comma 45 4 4" xfId="16273" xr:uid="{3A5710F4-D7D2-405E-AB45-E33960C66E0B}"/>
    <cellStyle name="Comma 45 4 4 2" xfId="16274" xr:uid="{E3E8FADE-B6A4-4CF5-85A6-37C99F592F9E}"/>
    <cellStyle name="Comma 45 4 4 2 2" xfId="16275" xr:uid="{1CB0DC90-270D-41E3-8A4B-0B9B8D430B1F}"/>
    <cellStyle name="Comma 45 4 4 3" xfId="16276" xr:uid="{88A13EB7-8D06-4F9A-9C24-B89F53730DAC}"/>
    <cellStyle name="Comma 45 4 4 4" xfId="16277" xr:uid="{BD3DBFEE-4ABB-4C61-9B5A-3396CBCBCF31}"/>
    <cellStyle name="Comma 45 4 5" xfId="16278" xr:uid="{0B08EA68-5B95-48C7-A9F2-6465A04C2E5D}"/>
    <cellStyle name="Comma 45 4 5 2" xfId="16279" xr:uid="{53DB69E3-521C-4C29-B417-A46064D43291}"/>
    <cellStyle name="Comma 45 4 6" xfId="16280" xr:uid="{EF057D38-3B1A-4414-AA08-2F4F59CDF0E0}"/>
    <cellStyle name="Comma 45 4 6 2" xfId="16281" xr:uid="{86FC2649-9C46-4D3F-9208-3A300665A574}"/>
    <cellStyle name="Comma 45 4 7" xfId="16282" xr:uid="{24BA7EDE-E458-481C-A592-D400A01E4E5A}"/>
    <cellStyle name="Comma 45 5" xfId="16283" xr:uid="{0E8450A2-9C3E-43C5-B90C-E1403BC97471}"/>
    <cellStyle name="Comma 45 5 2" xfId="16284" xr:uid="{2592D952-0B8A-4D7D-8B33-460AF25AFC8E}"/>
    <cellStyle name="Comma 45 5 2 2" xfId="16285" xr:uid="{0B09431D-D891-4773-A399-8353B024AB15}"/>
    <cellStyle name="Comma 45 5 2 2 2" xfId="16286" xr:uid="{5E6A0299-0FF9-4B91-BFE3-3E64BB5F4B61}"/>
    <cellStyle name="Comma 45 5 2 2 2 2" xfId="16287" xr:uid="{5B24CB77-A6E1-4BCA-9EA0-0D136137489A}"/>
    <cellStyle name="Comma 45 5 2 2 3" xfId="16288" xr:uid="{A54C1458-C23E-4053-903A-C62481C00A69}"/>
    <cellStyle name="Comma 45 5 2 3" xfId="16289" xr:uid="{55F97CD4-71CA-4FBD-8FA7-526134086C0C}"/>
    <cellStyle name="Comma 45 5 2 3 2" xfId="16290" xr:uid="{886EBF42-CD79-4549-822D-7555897808EE}"/>
    <cellStyle name="Comma 45 5 2 4" xfId="16291" xr:uid="{7AEA2393-18FF-449C-A8A1-D5B0378B0FDC}"/>
    <cellStyle name="Comma 45 5 2 5" xfId="16292" xr:uid="{F4865261-8A09-4FB9-8CCD-ECE7A7B869D3}"/>
    <cellStyle name="Comma 45 5 3" xfId="16293" xr:uid="{7D8E52B5-87DC-4244-9293-9055C8731931}"/>
    <cellStyle name="Comma 45 5 3 2" xfId="16294" xr:uid="{C54668FD-B0CD-461A-824F-32FFFC75A731}"/>
    <cellStyle name="Comma 45 5 3 2 2" xfId="16295" xr:uid="{462310D9-008A-4B9F-BD4E-6BA0D9985D9A}"/>
    <cellStyle name="Comma 45 5 3 3" xfId="16296" xr:uid="{FD3F3333-E49A-45B6-A2C0-36D0B83613CD}"/>
    <cellStyle name="Comma 45 5 4" xfId="16297" xr:uid="{A9F22380-7486-4D33-997C-CD9926B2EF6F}"/>
    <cellStyle name="Comma 45 5 4 2" xfId="16298" xr:uid="{4D5A8FB1-6913-4279-95E7-769B0D15BA27}"/>
    <cellStyle name="Comma 45 5 5" xfId="16299" xr:uid="{30BD52AB-98B2-4D7C-B14C-398549487751}"/>
    <cellStyle name="Comma 45 5 6" xfId="16300" xr:uid="{60EB3DBC-6F33-4C3B-A749-5CF03B8C82E8}"/>
    <cellStyle name="Comma 45 6" xfId="16301" xr:uid="{49E836F2-3DEB-4D32-A5D1-4EF55FF9853A}"/>
    <cellStyle name="Comma 45 6 2" xfId="16302" xr:uid="{78BA3841-EA8C-4489-B9D3-C299B61A1B3B}"/>
    <cellStyle name="Comma 45 6 2 2" xfId="16303" xr:uid="{E1496A40-D29B-4B60-B9C2-71A2B4202897}"/>
    <cellStyle name="Comma 45 6 2 2 2" xfId="16304" xr:uid="{2C17B7BF-BC10-4B32-9BEA-A857A5C2EE18}"/>
    <cellStyle name="Comma 45 6 2 3" xfId="16305" xr:uid="{57679477-B9F8-4673-ABAD-FF08EE3CFF69}"/>
    <cellStyle name="Comma 45 6 3" xfId="16306" xr:uid="{29D356CE-A23B-4704-93A7-9AE409BD25A4}"/>
    <cellStyle name="Comma 45 6 3 2" xfId="16307" xr:uid="{CE2A1EB9-20E9-4C9A-B9FA-78F566E723C9}"/>
    <cellStyle name="Comma 45 6 4" xfId="16308" xr:uid="{5988CE4A-B04A-40D4-A453-98BD0F1BCE2D}"/>
    <cellStyle name="Comma 45 6 5" xfId="16309" xr:uid="{B6D67AB8-31C3-45FB-8170-11A5E998C269}"/>
    <cellStyle name="Comma 45 7" xfId="16310" xr:uid="{D34A8CEA-BE50-4386-A5F5-48DA3123CB6E}"/>
    <cellStyle name="Comma 45 7 2" xfId="16311" xr:uid="{7E01C1CF-BCC8-4D8E-BAE5-4D9AB173B508}"/>
    <cellStyle name="Comma 45 7 2 2" xfId="16312" xr:uid="{28CA8A0F-9B98-468C-BE76-604C8F6EC1F0}"/>
    <cellStyle name="Comma 45 7 2 2 2" xfId="16313" xr:uid="{0839CFF9-9791-4019-B90F-CEDAB4CDE759}"/>
    <cellStyle name="Comma 45 7 2 3" xfId="16314" xr:uid="{2915EA38-B53D-4424-B600-7FC64646B0C4}"/>
    <cellStyle name="Comma 45 7 3" xfId="16315" xr:uid="{2D487CC4-24F8-4A5D-AC38-B63C11E52FA3}"/>
    <cellStyle name="Comma 45 7 3 2" xfId="16316" xr:uid="{0C16150F-F118-47AF-8B53-626A9E123442}"/>
    <cellStyle name="Comma 45 7 4" xfId="16317" xr:uid="{84D58CB2-B44D-422C-A77A-035EAA5751BE}"/>
    <cellStyle name="Comma 45 7 5" xfId="16318" xr:uid="{D666EC8D-70E2-496F-9CDF-61ADF5735E99}"/>
    <cellStyle name="Comma 45 8" xfId="16319" xr:uid="{AB48579E-679A-4E40-A6AC-A46DB21DB0E1}"/>
    <cellStyle name="Comma 45 8 2" xfId="16320" xr:uid="{59E69962-5244-4AE6-A174-9A93324FE335}"/>
    <cellStyle name="Comma 45 8 2 2" xfId="16321" xr:uid="{1508F2B0-E2C6-4C0F-9640-7B0857B42C8B}"/>
    <cellStyle name="Comma 45 8 3" xfId="16322" xr:uid="{9D2202FE-EDA7-49F9-AAA5-1111B6664F9C}"/>
    <cellStyle name="Comma 45 8 4" xfId="16323" xr:uid="{D34BDC17-9709-4306-969F-DA19AC30D6C1}"/>
    <cellStyle name="Comma 45 9" xfId="16324" xr:uid="{73653FC0-E92B-42CB-A23B-3C98599C15E4}"/>
    <cellStyle name="Comma 45 9 2" xfId="16325" xr:uid="{BE1AFEA9-3EB1-4049-9565-B7ED6F9FA4C2}"/>
    <cellStyle name="Comma 46" xfId="16326" xr:uid="{A01A9ABD-A87C-4CDE-A06B-753D9E1B0F93}"/>
    <cellStyle name="Comma 46 10" xfId="16327" xr:uid="{19C2C38E-81DE-426E-9AD4-A743DBBB16E6}"/>
    <cellStyle name="Comma 46 10 2" xfId="16328" xr:uid="{C2EF39ED-7E12-4916-9010-D2F3DFEBA470}"/>
    <cellStyle name="Comma 46 11" xfId="16329" xr:uid="{B7F0DE8A-E7FA-4FAE-B7FD-F3B7EBE075EA}"/>
    <cellStyle name="Comma 46 2" xfId="16330" xr:uid="{B15F04B6-D2B0-4652-B34E-F0799AC67644}"/>
    <cellStyle name="Comma 46 2 10" xfId="16331" xr:uid="{5D492C6A-3A63-4CF5-A989-1A83A514D3C1}"/>
    <cellStyle name="Comma 46 2 2" xfId="16332" xr:uid="{A155A46E-B776-433B-954A-EE128696FF0E}"/>
    <cellStyle name="Comma 46 2 2 2" xfId="16333" xr:uid="{0E649145-B25C-42A8-AE61-6CCAA05BB5E2}"/>
    <cellStyle name="Comma 46 2 2 2 2" xfId="16334" xr:uid="{11F9ADF1-3DEF-4133-B71D-3B52AA0517C8}"/>
    <cellStyle name="Comma 46 2 2 2 2 2" xfId="16335" xr:uid="{2050E6DF-0E74-4129-A14E-2EF0667EFE80}"/>
    <cellStyle name="Comma 46 2 2 2 2 2 2" xfId="16336" xr:uid="{F6B5EBF6-FE8D-47A8-8C7F-81DEDDE4319D}"/>
    <cellStyle name="Comma 46 2 2 2 2 2 2 2" xfId="16337" xr:uid="{82FE862C-6EB6-4A84-AE77-C1639FAE7DF0}"/>
    <cellStyle name="Comma 46 2 2 2 2 2 3" xfId="16338" xr:uid="{FAB3C01D-87D5-454B-9192-C1B603E15478}"/>
    <cellStyle name="Comma 46 2 2 2 2 3" xfId="16339" xr:uid="{FE5FEF5F-F440-49BB-AD76-7B0FBD836D78}"/>
    <cellStyle name="Comma 46 2 2 2 2 3 2" xfId="16340" xr:uid="{922CBF63-3C3A-4B94-8B0A-58F9CDE59B96}"/>
    <cellStyle name="Comma 46 2 2 2 2 4" xfId="16341" xr:uid="{CA723D38-0353-43AC-919C-D7362214038D}"/>
    <cellStyle name="Comma 46 2 2 2 2 5" xfId="16342" xr:uid="{988868ED-EFCC-45F9-96F1-BA71A1454038}"/>
    <cellStyle name="Comma 46 2 2 2 3" xfId="16343" xr:uid="{26CDD598-F0D2-40A6-897A-6897320159CB}"/>
    <cellStyle name="Comma 46 2 2 2 3 2" xfId="16344" xr:uid="{3F614DB0-440C-4DB1-95C2-E62141E9D921}"/>
    <cellStyle name="Comma 46 2 2 2 3 2 2" xfId="16345" xr:uid="{236F1B5E-9A22-45A2-8AF6-DE7B850144F3}"/>
    <cellStyle name="Comma 46 2 2 2 3 3" xfId="16346" xr:uid="{30EA2A7C-F459-4578-907D-FE1145CC0B34}"/>
    <cellStyle name="Comma 46 2 2 2 4" xfId="16347" xr:uid="{CEF8A0E6-EFE1-484C-A9AE-E711D7028919}"/>
    <cellStyle name="Comma 46 2 2 2 4 2" xfId="16348" xr:uid="{7551306C-B1B3-435E-A6C1-5A60ADC52EA2}"/>
    <cellStyle name="Comma 46 2 2 2 5" xfId="16349" xr:uid="{C6733F95-A58C-40AC-B325-95456C65A8B8}"/>
    <cellStyle name="Comma 46 2 2 2 6" xfId="16350" xr:uid="{4386AA19-4363-48CF-A182-F36F03BB52CD}"/>
    <cellStyle name="Comma 46 2 2 3" xfId="16351" xr:uid="{B255C721-7932-408B-A166-8B3DD99B906B}"/>
    <cellStyle name="Comma 46 2 2 3 2" xfId="16352" xr:uid="{CD20F605-E500-410A-B903-C05209E4FB8D}"/>
    <cellStyle name="Comma 46 2 2 3 2 2" xfId="16353" xr:uid="{D7F7AD09-21D2-4356-9CBE-909926B7FDF7}"/>
    <cellStyle name="Comma 46 2 2 3 2 2 2" xfId="16354" xr:uid="{B16534B5-9D00-4F1E-A750-7DC80CDA8BD0}"/>
    <cellStyle name="Comma 46 2 2 3 2 3" xfId="16355" xr:uid="{72587190-ACAD-43A3-861C-03AEADAFC821}"/>
    <cellStyle name="Comma 46 2 2 3 3" xfId="16356" xr:uid="{EA20017D-144D-461F-B262-34ABC0B87D9A}"/>
    <cellStyle name="Comma 46 2 2 3 3 2" xfId="16357" xr:uid="{B85F595A-3CBC-4BC1-9321-BD157D163478}"/>
    <cellStyle name="Comma 46 2 2 3 4" xfId="16358" xr:uid="{98C22973-797D-43B6-AE33-DE2F65C23CEE}"/>
    <cellStyle name="Comma 46 2 2 3 5" xfId="16359" xr:uid="{99F55C78-D8EE-4151-A92A-EDEB2A29E9A3}"/>
    <cellStyle name="Comma 46 2 2 4" xfId="16360" xr:uid="{29F94B9F-2270-4858-AAB9-515B8460C536}"/>
    <cellStyle name="Comma 46 2 2 4 2" xfId="16361" xr:uid="{D535D0CC-4373-4B95-A467-85E4EF074EE0}"/>
    <cellStyle name="Comma 46 2 2 4 2 2" xfId="16362" xr:uid="{1F2FC0DD-92E9-43EF-8A35-F2D39CC41E8D}"/>
    <cellStyle name="Comma 46 2 2 4 3" xfId="16363" xr:uid="{C4D390C6-11F9-4FCC-BC9F-A255620AF7D3}"/>
    <cellStyle name="Comma 46 2 2 4 4" xfId="16364" xr:uid="{18FA14A1-BAD5-4E79-8AD8-9EDD73F6752B}"/>
    <cellStyle name="Comma 46 2 2 5" xfId="16365" xr:uid="{5F511D4E-3E11-4784-94F3-B88ED4E4459C}"/>
    <cellStyle name="Comma 46 2 2 5 2" xfId="16366" xr:uid="{36B9915C-91B6-4075-8254-F0FDACCFE6D5}"/>
    <cellStyle name="Comma 46 2 2 6" xfId="16367" xr:uid="{56040C97-3E5A-4942-AB77-6FB7487F32A3}"/>
    <cellStyle name="Comma 46 2 2 6 2" xfId="16368" xr:uid="{8F75155E-221A-411D-9940-E6752209E9C9}"/>
    <cellStyle name="Comma 46 2 2 7" xfId="16369" xr:uid="{F14C6904-BC3E-4C3C-BAFC-0E86A4A9DFF7}"/>
    <cellStyle name="Comma 46 2 3" xfId="16370" xr:uid="{388F6DD1-CA99-4981-A1B3-F7A693ACB92D}"/>
    <cellStyle name="Comma 46 2 3 2" xfId="16371" xr:uid="{A90CDA28-0725-44F7-B300-ABDE0DB7D4F7}"/>
    <cellStyle name="Comma 46 2 3 2 2" xfId="16372" xr:uid="{42E12392-896E-4BDD-82F4-C12DB67DEF81}"/>
    <cellStyle name="Comma 46 2 3 2 2 2" xfId="16373" xr:uid="{74E5F292-686E-4836-B086-F6C45E9B1FAE}"/>
    <cellStyle name="Comma 46 2 3 2 2 2 2" xfId="16374" xr:uid="{B2BF7DEC-70C3-4C3A-9811-632606DA791D}"/>
    <cellStyle name="Comma 46 2 3 2 2 2 2 2" xfId="16375" xr:uid="{D8FC9107-6111-4907-80B3-F3D107150095}"/>
    <cellStyle name="Comma 46 2 3 2 2 2 3" xfId="16376" xr:uid="{D4052662-C1AE-4A55-A31E-D4667F92DDE5}"/>
    <cellStyle name="Comma 46 2 3 2 2 3" xfId="16377" xr:uid="{225B5B5E-B588-4A2B-AF2B-577153DBD891}"/>
    <cellStyle name="Comma 46 2 3 2 2 3 2" xfId="16378" xr:uid="{D4949D3B-C184-4B1F-92B5-69C688BB4575}"/>
    <cellStyle name="Comma 46 2 3 2 2 4" xfId="16379" xr:uid="{BA0319BB-2F11-4348-A0C5-ED38BE998CA7}"/>
    <cellStyle name="Comma 46 2 3 2 2 5" xfId="16380" xr:uid="{EBC5724A-2FCA-425C-B937-D1BB08E62024}"/>
    <cellStyle name="Comma 46 2 3 2 3" xfId="16381" xr:uid="{6148868D-29E7-463A-9CC2-ECCF8D7F1F30}"/>
    <cellStyle name="Comma 46 2 3 2 3 2" xfId="16382" xr:uid="{1C1D11DE-7CCD-46E4-B96C-5ABB67B8B2D9}"/>
    <cellStyle name="Comma 46 2 3 2 3 2 2" xfId="16383" xr:uid="{31F8A7F7-7792-4C18-BE96-B77B9E47E39E}"/>
    <cellStyle name="Comma 46 2 3 2 3 3" xfId="16384" xr:uid="{EB8739F2-F52B-479B-BA9E-8EC18C2209DB}"/>
    <cellStyle name="Comma 46 2 3 2 4" xfId="16385" xr:uid="{68D81715-262B-4113-9FA4-609F027B337A}"/>
    <cellStyle name="Comma 46 2 3 2 4 2" xfId="16386" xr:uid="{12912BEA-1FE4-466A-A929-3CA262133E21}"/>
    <cellStyle name="Comma 46 2 3 2 5" xfId="16387" xr:uid="{524BD18D-E241-404C-8D5B-EA5B2D092813}"/>
    <cellStyle name="Comma 46 2 3 2 6" xfId="16388" xr:uid="{36BD277A-71E5-479A-BAC2-9EC4209099C7}"/>
    <cellStyle name="Comma 46 2 3 3" xfId="16389" xr:uid="{85503568-276C-4D8A-BBF2-4014EAE51651}"/>
    <cellStyle name="Comma 46 2 3 3 2" xfId="16390" xr:uid="{B555E908-D097-49E5-95F0-28258CC571FC}"/>
    <cellStyle name="Comma 46 2 3 3 2 2" xfId="16391" xr:uid="{E7CA1A28-3E95-4322-A8F9-A26F420389A7}"/>
    <cellStyle name="Comma 46 2 3 3 2 2 2" xfId="16392" xr:uid="{0AD05B61-388B-46C3-B8EC-A75C37F38B43}"/>
    <cellStyle name="Comma 46 2 3 3 2 3" xfId="16393" xr:uid="{086F9AEA-EA66-4E5C-819A-53535D0AB141}"/>
    <cellStyle name="Comma 46 2 3 3 3" xfId="16394" xr:uid="{4007466D-CB61-4542-8D8C-C26EF8DF3F9C}"/>
    <cellStyle name="Comma 46 2 3 3 3 2" xfId="16395" xr:uid="{3FD5A86E-49C3-417C-AB07-35DB805CC0A8}"/>
    <cellStyle name="Comma 46 2 3 3 4" xfId="16396" xr:uid="{F5B8D6E7-9A0B-4BC4-ABB3-190AA6397BDA}"/>
    <cellStyle name="Comma 46 2 3 3 5" xfId="16397" xr:uid="{44C499D2-87CF-4E64-8FD1-83A4CDC99D0F}"/>
    <cellStyle name="Comma 46 2 3 4" xfId="16398" xr:uid="{239E820B-9816-46FD-9711-8B7E36E3F450}"/>
    <cellStyle name="Comma 46 2 3 4 2" xfId="16399" xr:uid="{D6670588-87DE-41F6-AC03-3816780ADA7E}"/>
    <cellStyle name="Comma 46 2 3 4 2 2" xfId="16400" xr:uid="{AAA844D0-8673-4892-A587-47973FD1E55B}"/>
    <cellStyle name="Comma 46 2 3 4 3" xfId="16401" xr:uid="{D610DD81-1EFF-4081-8C57-5BA96FD4B606}"/>
    <cellStyle name="Comma 46 2 3 4 4" xfId="16402" xr:uid="{8B77232F-5951-4A56-8E4E-99BB7235C589}"/>
    <cellStyle name="Comma 46 2 3 5" xfId="16403" xr:uid="{05DC2555-DE15-4C24-BFE4-8BBCC9433B7F}"/>
    <cellStyle name="Comma 46 2 3 5 2" xfId="16404" xr:uid="{80B0543E-0BD1-43CC-9381-3AAF4F2D5244}"/>
    <cellStyle name="Comma 46 2 3 6" xfId="16405" xr:uid="{3E3CF179-1AC6-47D0-991B-4595ADB40F1A}"/>
    <cellStyle name="Comma 46 2 3 6 2" xfId="16406" xr:uid="{8747A662-DC28-4ED9-93FD-8D3070D2D13B}"/>
    <cellStyle name="Comma 46 2 3 7" xfId="16407" xr:uid="{3C40AB14-9DF1-45A6-B914-595248BF793A}"/>
    <cellStyle name="Comma 46 2 4" xfId="16408" xr:uid="{B5AC70A3-BF0B-4475-97C3-91D56C8B403D}"/>
    <cellStyle name="Comma 46 2 4 2" xfId="16409" xr:uid="{76572084-12FE-4B4F-9629-BA6AAE7383B9}"/>
    <cellStyle name="Comma 46 2 4 2 2" xfId="16410" xr:uid="{F8199F2B-9420-4079-9048-5C44421EF66A}"/>
    <cellStyle name="Comma 46 2 4 2 2 2" xfId="16411" xr:uid="{676DF4C1-82F6-4897-99C8-642CDD274EB0}"/>
    <cellStyle name="Comma 46 2 4 2 2 2 2" xfId="16412" xr:uid="{7F5FFCA4-DFBA-4B8C-B678-E5DFD2F0DC14}"/>
    <cellStyle name="Comma 46 2 4 2 2 3" xfId="16413" xr:uid="{572F96F2-7FB8-47E3-AC69-245928F22072}"/>
    <cellStyle name="Comma 46 2 4 2 3" xfId="16414" xr:uid="{8B8FCB28-7A12-4CC7-AB88-29238F9D77EE}"/>
    <cellStyle name="Comma 46 2 4 2 3 2" xfId="16415" xr:uid="{10CE51CA-CE52-4B16-B97E-E649E9A44411}"/>
    <cellStyle name="Comma 46 2 4 2 4" xfId="16416" xr:uid="{78CE62C4-5EC1-4309-90A5-EE10C3E501FD}"/>
    <cellStyle name="Comma 46 2 4 2 5" xfId="16417" xr:uid="{36116508-E260-4D2B-94E2-4D9FC4832F76}"/>
    <cellStyle name="Comma 46 2 4 3" xfId="16418" xr:uid="{F291DC19-DC89-4ABB-8173-CB1EB4EBF9CC}"/>
    <cellStyle name="Comma 46 2 4 3 2" xfId="16419" xr:uid="{27499C88-3AE3-4F32-A3DB-BD801A778793}"/>
    <cellStyle name="Comma 46 2 4 3 2 2" xfId="16420" xr:uid="{C8471040-B1BC-4CD2-81A1-4A77FECB59A9}"/>
    <cellStyle name="Comma 46 2 4 3 3" xfId="16421" xr:uid="{89E6A399-1E56-429B-A378-018F6BB74387}"/>
    <cellStyle name="Comma 46 2 4 4" xfId="16422" xr:uid="{3942920E-8925-4A30-85E6-7A236CCC069B}"/>
    <cellStyle name="Comma 46 2 4 4 2" xfId="16423" xr:uid="{D05053A3-EA3D-4AD5-8BBA-48F51140B7E0}"/>
    <cellStyle name="Comma 46 2 4 5" xfId="16424" xr:uid="{D6B18ED8-DE70-4929-87A5-6051E26388AD}"/>
    <cellStyle name="Comma 46 2 4 6" xfId="16425" xr:uid="{1B66CA8F-4E23-4E23-A1D8-8BE1F4EE96BE}"/>
    <cellStyle name="Comma 46 2 5" xfId="16426" xr:uid="{8CC05173-4742-43DA-ABA3-777B5AADFB04}"/>
    <cellStyle name="Comma 46 2 5 2" xfId="16427" xr:uid="{BAA35763-4AB0-464C-B007-F8F3964B3980}"/>
    <cellStyle name="Comma 46 2 5 2 2" xfId="16428" xr:uid="{4950012C-331F-413D-94F9-A7F498BD256A}"/>
    <cellStyle name="Comma 46 2 5 2 2 2" xfId="16429" xr:uid="{CA8148D9-295B-43E2-8C82-AE8B6A690944}"/>
    <cellStyle name="Comma 46 2 5 2 3" xfId="16430" xr:uid="{0BA610E6-567E-4966-A477-1A03007CFAFB}"/>
    <cellStyle name="Comma 46 2 5 3" xfId="16431" xr:uid="{A04C5F7B-9C3A-40DE-A8F9-08A8A57DD878}"/>
    <cellStyle name="Comma 46 2 5 3 2" xfId="16432" xr:uid="{DC11BBDB-F550-481D-95F2-9AABDE5AB002}"/>
    <cellStyle name="Comma 46 2 5 4" xfId="16433" xr:uid="{FC4905FA-FE66-40DB-99F1-AFE969B6A9A3}"/>
    <cellStyle name="Comma 46 2 5 5" xfId="16434" xr:uid="{ABFB0E69-3A43-4D5F-A8BA-F3B7DE1E800F}"/>
    <cellStyle name="Comma 46 2 6" xfId="16435" xr:uid="{CD905776-36A2-4C2F-B3BC-4F8CA1AD3D18}"/>
    <cellStyle name="Comma 46 2 6 2" xfId="16436" xr:uid="{A8515F01-C738-448B-9CF3-457E09F561E8}"/>
    <cellStyle name="Comma 46 2 6 2 2" xfId="16437" xr:uid="{77FA61E9-04A7-47A9-9743-EEF33A19F091}"/>
    <cellStyle name="Comma 46 2 6 2 2 2" xfId="16438" xr:uid="{902A8289-9809-4E97-BCE6-E2A75D995B1A}"/>
    <cellStyle name="Comma 46 2 6 2 3" xfId="16439" xr:uid="{33AECA36-47A7-45E9-AC2C-6DDE2FC09D2D}"/>
    <cellStyle name="Comma 46 2 6 3" xfId="16440" xr:uid="{E11DA8AB-884F-4504-8A65-B38246103929}"/>
    <cellStyle name="Comma 46 2 6 3 2" xfId="16441" xr:uid="{D7373FA9-4FB5-449F-AD32-DCC458744372}"/>
    <cellStyle name="Comma 46 2 6 4" xfId="16442" xr:uid="{6A59BDBF-1521-4C4A-8375-5C79DF5B9475}"/>
    <cellStyle name="Comma 46 2 6 5" xfId="16443" xr:uid="{EEF04C8E-23F3-4ECA-BF3F-0D52D00DA543}"/>
    <cellStyle name="Comma 46 2 7" xfId="16444" xr:uid="{679437F6-A194-45BC-850D-55CF60AD9DA3}"/>
    <cellStyle name="Comma 46 2 7 2" xfId="16445" xr:uid="{1A413147-8CA2-4351-B412-86D91DCBE790}"/>
    <cellStyle name="Comma 46 2 7 2 2" xfId="16446" xr:uid="{512CFFF8-3EA9-44DA-8B08-4FD253EE9B49}"/>
    <cellStyle name="Comma 46 2 7 3" xfId="16447" xr:uid="{B5772B8F-2330-4029-A7B2-8E190160377E}"/>
    <cellStyle name="Comma 46 2 7 4" xfId="16448" xr:uid="{50B032B9-5150-4B4E-A446-E7153B92D757}"/>
    <cellStyle name="Comma 46 2 8" xfId="16449" xr:uid="{CDDB1FFC-FB0F-48AD-9832-CEA06A2EE4B5}"/>
    <cellStyle name="Comma 46 2 8 2" xfId="16450" xr:uid="{B64B501F-58B8-450D-A975-82472931379A}"/>
    <cellStyle name="Comma 46 2 9" xfId="16451" xr:uid="{B4F17841-B137-4A59-89D2-F01203F31E1D}"/>
    <cellStyle name="Comma 46 2 9 2" xfId="16452" xr:uid="{4F1CF312-817F-4A84-87D1-D742992FE08C}"/>
    <cellStyle name="Comma 46 3" xfId="16453" xr:uid="{17F4334A-3C24-41CE-B24A-D53D4053B6B1}"/>
    <cellStyle name="Comma 46 3 2" xfId="16454" xr:uid="{F84332A9-4178-4ACD-9A65-7F7EE6CFF33D}"/>
    <cellStyle name="Comma 46 3 2 2" xfId="16455" xr:uid="{0EB21F8E-BA23-48BD-AC03-720D1ADEFBA0}"/>
    <cellStyle name="Comma 46 3 2 2 2" xfId="16456" xr:uid="{6FAC1B96-5E4B-4F5B-B7B0-9D96DD24C966}"/>
    <cellStyle name="Comma 46 3 2 2 2 2" xfId="16457" xr:uid="{D7F143A1-8C4A-41AD-A2F6-908C0D7E9593}"/>
    <cellStyle name="Comma 46 3 2 2 2 2 2" xfId="16458" xr:uid="{F09FA245-1CDA-4935-AA83-E86F06075DAC}"/>
    <cellStyle name="Comma 46 3 2 2 2 3" xfId="16459" xr:uid="{7C7E2311-8ECF-47AA-9C57-F51F66A5F4F6}"/>
    <cellStyle name="Comma 46 3 2 2 3" xfId="16460" xr:uid="{2107DBF5-10CC-4712-9555-5FFBD6366F18}"/>
    <cellStyle name="Comma 46 3 2 2 3 2" xfId="16461" xr:uid="{86771D4E-FD16-45E2-AF7F-CF5AF5675309}"/>
    <cellStyle name="Comma 46 3 2 2 4" xfId="16462" xr:uid="{29234F9F-3E51-4CB5-ABEE-949F5D33B4D0}"/>
    <cellStyle name="Comma 46 3 2 2 5" xfId="16463" xr:uid="{4CAD5376-D709-43D2-A7CD-A413A6045990}"/>
    <cellStyle name="Comma 46 3 2 3" xfId="16464" xr:uid="{63C9D839-2B9B-43D3-98BD-677D7A34DEE8}"/>
    <cellStyle name="Comma 46 3 2 3 2" xfId="16465" xr:uid="{6E98A6C4-563C-45AE-9A09-F4705DD59167}"/>
    <cellStyle name="Comma 46 3 2 3 2 2" xfId="16466" xr:uid="{11CBB1D5-2DF2-42EA-8EEE-D344591AEDA8}"/>
    <cellStyle name="Comma 46 3 2 3 3" xfId="16467" xr:uid="{7D6766B6-8639-48FA-9E97-3FD2A915C59B}"/>
    <cellStyle name="Comma 46 3 2 4" xfId="16468" xr:uid="{60033825-7810-48F5-8196-44C5AF58C5B3}"/>
    <cellStyle name="Comma 46 3 2 4 2" xfId="16469" xr:uid="{E419CBC4-4239-4FD8-9EFB-D74AE428FFFC}"/>
    <cellStyle name="Comma 46 3 2 5" xfId="16470" xr:uid="{C46C47F2-329A-4E71-9B3B-23F4FF780847}"/>
    <cellStyle name="Comma 46 3 2 6" xfId="16471" xr:uid="{42982522-CE7A-4E75-A3A6-31E4C9D0921D}"/>
    <cellStyle name="Comma 46 3 3" xfId="16472" xr:uid="{B348C722-B73C-4A93-93F7-92F2882A1570}"/>
    <cellStyle name="Comma 46 3 3 2" xfId="16473" xr:uid="{DDFABDFF-A918-4EF0-8C3F-2D76EDF67EDD}"/>
    <cellStyle name="Comma 46 3 3 2 2" xfId="16474" xr:uid="{DED36921-0B81-4A59-9D2A-53D277838313}"/>
    <cellStyle name="Comma 46 3 3 2 2 2" xfId="16475" xr:uid="{91D08A51-AA42-4510-AEFF-586A4A147CA9}"/>
    <cellStyle name="Comma 46 3 3 2 3" xfId="16476" xr:uid="{7EE54ACB-1FAA-4275-9CE8-3883E82E52FD}"/>
    <cellStyle name="Comma 46 3 3 3" xfId="16477" xr:uid="{A50E770B-6948-4F98-9E0C-B4A35A81BBA7}"/>
    <cellStyle name="Comma 46 3 3 3 2" xfId="16478" xr:uid="{0127EB42-0585-4666-BD54-85103174E6BB}"/>
    <cellStyle name="Comma 46 3 3 4" xfId="16479" xr:uid="{EDF844A5-0217-49B0-92CD-5C3F49F406D3}"/>
    <cellStyle name="Comma 46 3 3 5" xfId="16480" xr:uid="{01B442BC-4241-4AB3-9D52-00F2F1352DD5}"/>
    <cellStyle name="Comma 46 3 4" xfId="16481" xr:uid="{44B3757B-7383-415F-BAF7-0DCDCE478B59}"/>
    <cellStyle name="Comma 46 3 4 2" xfId="16482" xr:uid="{43A1DE82-A85D-4C09-B20D-12209284C729}"/>
    <cellStyle name="Comma 46 3 4 2 2" xfId="16483" xr:uid="{CD15595F-9DAC-4D70-AE1B-19D3019245D6}"/>
    <cellStyle name="Comma 46 3 4 3" xfId="16484" xr:uid="{91EFB5AA-F0DD-4A1F-822E-E6305E4FFDA7}"/>
    <cellStyle name="Comma 46 3 4 4" xfId="16485" xr:uid="{3595F337-B8CF-4914-96C3-A6526A3811F9}"/>
    <cellStyle name="Comma 46 3 5" xfId="16486" xr:uid="{F6E48939-3B6B-47CF-967E-EBD3C72B2163}"/>
    <cellStyle name="Comma 46 3 5 2" xfId="16487" xr:uid="{E649CBF9-DC5C-4A15-9CA0-2B8394825D2E}"/>
    <cellStyle name="Comma 46 3 6" xfId="16488" xr:uid="{E77774EA-A8F8-45B3-8BB1-634448079811}"/>
    <cellStyle name="Comma 46 3 6 2" xfId="16489" xr:uid="{00A53844-3D7A-486F-B122-D6474B98BD98}"/>
    <cellStyle name="Comma 46 3 7" xfId="16490" xr:uid="{16CACC16-5523-4A6B-A558-6F33D4B5BF41}"/>
    <cellStyle name="Comma 46 4" xfId="16491" xr:uid="{542EAF66-4ED1-4009-8EEA-95208BF38B58}"/>
    <cellStyle name="Comma 46 4 2" xfId="16492" xr:uid="{6E62312F-5521-45F0-BAEE-617BEAD480B8}"/>
    <cellStyle name="Comma 46 4 2 2" xfId="16493" xr:uid="{97F6C225-4169-4EDC-9F14-4090568FE389}"/>
    <cellStyle name="Comma 46 4 2 2 2" xfId="16494" xr:uid="{453BA253-E509-468C-A028-98AA84B55217}"/>
    <cellStyle name="Comma 46 4 2 2 2 2" xfId="16495" xr:uid="{89529BFA-DB37-4746-BA43-7EA79B584662}"/>
    <cellStyle name="Comma 46 4 2 2 2 2 2" xfId="16496" xr:uid="{C2281D63-7B52-4CDD-8F6D-69F9EB7BDBFA}"/>
    <cellStyle name="Comma 46 4 2 2 2 3" xfId="16497" xr:uid="{BFADD43D-E496-45D7-8219-A85A54BF04CD}"/>
    <cellStyle name="Comma 46 4 2 2 3" xfId="16498" xr:uid="{5324AFF9-152B-425B-A25A-A7EE6068B8D0}"/>
    <cellStyle name="Comma 46 4 2 2 3 2" xfId="16499" xr:uid="{AA9258AB-8D45-4215-A391-B842BF89036C}"/>
    <cellStyle name="Comma 46 4 2 2 4" xfId="16500" xr:uid="{F69C7EBF-9822-4B9C-8028-D91081EE93BD}"/>
    <cellStyle name="Comma 46 4 2 2 5" xfId="16501" xr:uid="{4B6D7C01-FB64-4AA9-8285-74C2CCA03421}"/>
    <cellStyle name="Comma 46 4 2 3" xfId="16502" xr:uid="{C6F9DA1A-5907-4BB3-AE89-4CD3E133388E}"/>
    <cellStyle name="Comma 46 4 2 3 2" xfId="16503" xr:uid="{ACFA73B8-CC13-430B-A8B6-412F67AC09FE}"/>
    <cellStyle name="Comma 46 4 2 3 2 2" xfId="16504" xr:uid="{CE5FEC9B-9C2E-4153-924D-CE09CED1AF52}"/>
    <cellStyle name="Comma 46 4 2 3 3" xfId="16505" xr:uid="{245D1C21-9BDF-4DB4-92E4-26288894B356}"/>
    <cellStyle name="Comma 46 4 2 4" xfId="16506" xr:uid="{213FD8C7-A6CB-42C3-9122-F99625C8052F}"/>
    <cellStyle name="Comma 46 4 2 4 2" xfId="16507" xr:uid="{5B414A0A-8B03-41AF-9421-9D5FAFF06BEA}"/>
    <cellStyle name="Comma 46 4 2 5" xfId="16508" xr:uid="{53E83189-585A-4873-9354-51C414B996D3}"/>
    <cellStyle name="Comma 46 4 2 6" xfId="16509" xr:uid="{E15AA7F5-C183-433F-BBD2-EB200099F23C}"/>
    <cellStyle name="Comma 46 4 3" xfId="16510" xr:uid="{4B9D036E-BFE5-4B94-9751-B17FE745F318}"/>
    <cellStyle name="Comma 46 4 3 2" xfId="16511" xr:uid="{A9638A91-F7F8-4292-9A1E-0639F1A40BDA}"/>
    <cellStyle name="Comma 46 4 3 2 2" xfId="16512" xr:uid="{878A3764-8416-411B-B944-EF85B6E1B49D}"/>
    <cellStyle name="Comma 46 4 3 2 2 2" xfId="16513" xr:uid="{4D870879-E75F-4BE8-9CC1-2143759B1293}"/>
    <cellStyle name="Comma 46 4 3 2 3" xfId="16514" xr:uid="{F0BD2DE6-DCEF-40B4-9055-330B9C8BA1D5}"/>
    <cellStyle name="Comma 46 4 3 3" xfId="16515" xr:uid="{B3106FD0-ADC2-4F9B-A36F-81575A4041A2}"/>
    <cellStyle name="Comma 46 4 3 3 2" xfId="16516" xr:uid="{90C3D5BD-5872-420D-9228-F7CCBF9CB36B}"/>
    <cellStyle name="Comma 46 4 3 4" xfId="16517" xr:uid="{E4137247-6F33-473C-95B0-F5C556CF4CF7}"/>
    <cellStyle name="Comma 46 4 3 5" xfId="16518" xr:uid="{4F0C9B10-E8D6-4F11-8B6B-FDD12E3CE588}"/>
    <cellStyle name="Comma 46 4 4" xfId="16519" xr:uid="{67A1FB3B-E9E9-4817-998D-88CA80EFEB9D}"/>
    <cellStyle name="Comma 46 4 4 2" xfId="16520" xr:uid="{D2571B6A-3EB0-43E1-BA4F-7897E5C7149A}"/>
    <cellStyle name="Comma 46 4 4 2 2" xfId="16521" xr:uid="{1F2EA5CC-E6A4-4F16-9B5D-3202408440DC}"/>
    <cellStyle name="Comma 46 4 4 3" xfId="16522" xr:uid="{F33D7CF5-027A-4332-AE04-04773C88F47C}"/>
    <cellStyle name="Comma 46 4 4 4" xfId="16523" xr:uid="{04CFB867-9019-4505-932E-40023EA6E0CC}"/>
    <cellStyle name="Comma 46 4 5" xfId="16524" xr:uid="{222CE1FE-AF20-4303-ABCD-686CE66A0584}"/>
    <cellStyle name="Comma 46 4 5 2" xfId="16525" xr:uid="{1BBFA5B4-F8F9-4396-8484-5A9C083FE7B9}"/>
    <cellStyle name="Comma 46 4 6" xfId="16526" xr:uid="{320C0D28-3849-4F7A-AE25-B691031A9899}"/>
    <cellStyle name="Comma 46 4 6 2" xfId="16527" xr:uid="{C9B22807-BECE-4DEB-AE43-5843972B07DC}"/>
    <cellStyle name="Comma 46 4 7" xfId="16528" xr:uid="{0DD06D89-EB99-494A-9570-2646BFF68D4B}"/>
    <cellStyle name="Comma 46 5" xfId="16529" xr:uid="{71A17225-D24E-44A0-BC48-89A1A1F1E395}"/>
    <cellStyle name="Comma 46 5 2" xfId="16530" xr:uid="{C49D3102-EA46-4A7B-9680-CDB79FB1B593}"/>
    <cellStyle name="Comma 46 5 2 2" xfId="16531" xr:uid="{2FAC3B95-4F89-4EC1-A5EF-47AFA9566BEF}"/>
    <cellStyle name="Comma 46 5 2 2 2" xfId="16532" xr:uid="{88B9F46B-8C49-4C5D-9590-FFEDD6C2FA33}"/>
    <cellStyle name="Comma 46 5 2 2 2 2" xfId="16533" xr:uid="{A71FBF87-163F-48FA-AE44-EB5BA64B5429}"/>
    <cellStyle name="Comma 46 5 2 2 3" xfId="16534" xr:uid="{02C972BC-F396-4423-B7A5-95ACAB275700}"/>
    <cellStyle name="Comma 46 5 2 3" xfId="16535" xr:uid="{2BF1127D-4353-4095-ABAA-741A3DA98F8D}"/>
    <cellStyle name="Comma 46 5 2 3 2" xfId="16536" xr:uid="{CD76E854-7CE1-49C0-ABD4-3DB3627CBA19}"/>
    <cellStyle name="Comma 46 5 2 4" xfId="16537" xr:uid="{4D4C0F3E-C1A3-4688-A3BD-E21A6C2BEBB7}"/>
    <cellStyle name="Comma 46 5 2 5" xfId="16538" xr:uid="{866F5334-E9F2-4376-ADB8-2AC50BCDC58B}"/>
    <cellStyle name="Comma 46 5 3" xfId="16539" xr:uid="{A96F7825-3E0A-486A-9578-87EFA176A641}"/>
    <cellStyle name="Comma 46 5 3 2" xfId="16540" xr:uid="{F8DF00BD-C447-4ECC-AEC4-9FAA2FC01BFA}"/>
    <cellStyle name="Comma 46 5 3 2 2" xfId="16541" xr:uid="{A51350CE-26B0-4BDB-A502-F0B83590A7A0}"/>
    <cellStyle name="Comma 46 5 3 3" xfId="16542" xr:uid="{7BB8501A-B849-4341-9C7F-157081D5AB70}"/>
    <cellStyle name="Comma 46 5 4" xfId="16543" xr:uid="{167C5C3C-9EC1-4400-9319-602058F846B3}"/>
    <cellStyle name="Comma 46 5 4 2" xfId="16544" xr:uid="{DA4109CE-AFAF-43BE-955A-C2C4BD52E461}"/>
    <cellStyle name="Comma 46 5 5" xfId="16545" xr:uid="{105BD96E-E37D-49BA-8392-64FC6BA35F9C}"/>
    <cellStyle name="Comma 46 5 6" xfId="16546" xr:uid="{FA2987B4-9154-47CA-9B1C-DDE282A02E3A}"/>
    <cellStyle name="Comma 46 6" xfId="16547" xr:uid="{D7BE58C2-61CD-44C2-877D-C45579C3E2A0}"/>
    <cellStyle name="Comma 46 6 2" xfId="16548" xr:uid="{24ACD493-1959-4007-9202-AB174FB538CF}"/>
    <cellStyle name="Comma 46 6 2 2" xfId="16549" xr:uid="{59C98090-AD9D-416E-B7F9-722429A022DA}"/>
    <cellStyle name="Comma 46 6 2 2 2" xfId="16550" xr:uid="{5DE08F19-E85C-4247-9B35-91E187182963}"/>
    <cellStyle name="Comma 46 6 2 3" xfId="16551" xr:uid="{76F6CB09-F76D-41F2-8C45-A687AB3376ED}"/>
    <cellStyle name="Comma 46 6 3" xfId="16552" xr:uid="{851499CC-3129-456C-8E20-F3391D8E4B0A}"/>
    <cellStyle name="Comma 46 6 3 2" xfId="16553" xr:uid="{80579593-6607-4E21-BF2E-29BE4FA5F24D}"/>
    <cellStyle name="Comma 46 6 4" xfId="16554" xr:uid="{5199994E-8F4A-45C8-BCE2-841EB7358108}"/>
    <cellStyle name="Comma 46 6 5" xfId="16555" xr:uid="{204941FA-EABE-4998-B3A7-7B087503E085}"/>
    <cellStyle name="Comma 46 7" xfId="16556" xr:uid="{BB656648-0E04-457C-B944-27DD9E2F88EA}"/>
    <cellStyle name="Comma 46 7 2" xfId="16557" xr:uid="{9275B8F1-D94E-467A-832A-13EA50F641E0}"/>
    <cellStyle name="Comma 46 7 2 2" xfId="16558" xr:uid="{0F63D474-C3A1-4A80-BCB7-3B5B72FAC67D}"/>
    <cellStyle name="Comma 46 7 2 2 2" xfId="16559" xr:uid="{ABA90384-25C5-47F0-B3FA-CAA6384DA4AC}"/>
    <cellStyle name="Comma 46 7 2 3" xfId="16560" xr:uid="{C386BF93-DC11-4549-BD02-F575A6230D6C}"/>
    <cellStyle name="Comma 46 7 3" xfId="16561" xr:uid="{B33E7A94-756E-473A-B7FA-7309E535920E}"/>
    <cellStyle name="Comma 46 7 3 2" xfId="16562" xr:uid="{5161CEF7-4C13-489D-84B9-3D48D38918D4}"/>
    <cellStyle name="Comma 46 7 4" xfId="16563" xr:uid="{2AB20FA4-6477-4B7D-9CDE-EFA9F90A54CE}"/>
    <cellStyle name="Comma 46 7 5" xfId="16564" xr:uid="{A34FFFA9-1498-4D62-A801-6D09EA6B79FC}"/>
    <cellStyle name="Comma 46 8" xfId="16565" xr:uid="{F9B25F1C-1030-4E1F-B103-5DAC5BB76E4A}"/>
    <cellStyle name="Comma 46 8 2" xfId="16566" xr:uid="{D6452CA8-0664-4183-9EEA-524FD390CFA7}"/>
    <cellStyle name="Comma 46 8 2 2" xfId="16567" xr:uid="{D588AD94-16F3-47AF-B3C4-DEF4EE6BCFED}"/>
    <cellStyle name="Comma 46 8 3" xfId="16568" xr:uid="{2A29DDBE-4AC2-4DE2-B52A-E05438746159}"/>
    <cellStyle name="Comma 46 8 4" xfId="16569" xr:uid="{6946DCC5-2260-42F2-BCD6-181BBA12D1D7}"/>
    <cellStyle name="Comma 46 9" xfId="16570" xr:uid="{813DC292-1E67-4A76-8D8F-5700B671FE83}"/>
    <cellStyle name="Comma 46 9 2" xfId="16571" xr:uid="{41737F82-172B-4614-9578-A2FCC410EFBF}"/>
    <cellStyle name="Comma 47" xfId="16572" xr:uid="{67ABBEF7-43D4-4D0B-B0F3-9B4F4C3427D9}"/>
    <cellStyle name="Comma 47 10" xfId="16573" xr:uid="{A3C036F6-6A8E-45F6-B01A-48C67EF6EDD4}"/>
    <cellStyle name="Comma 47 10 2" xfId="16574" xr:uid="{B3B78C00-3858-4BA8-B19D-79181DAE520E}"/>
    <cellStyle name="Comma 47 11" xfId="16575" xr:uid="{104FC250-3A23-4119-87E6-D126FF7ADB72}"/>
    <cellStyle name="Comma 47 2" xfId="16576" xr:uid="{064AB35B-EC45-47EF-8B6E-C6EA340EEA39}"/>
    <cellStyle name="Comma 47 2 10" xfId="16577" xr:uid="{8B82115D-AA01-4BA6-A4AA-000524BA19B6}"/>
    <cellStyle name="Comma 47 2 2" xfId="16578" xr:uid="{4AEAF153-D3AF-44B5-9FB9-7FA27E69DBCB}"/>
    <cellStyle name="Comma 47 2 2 2" xfId="16579" xr:uid="{6E4D5AA3-D2D5-41C7-8914-CD7214FEB2FB}"/>
    <cellStyle name="Comma 47 2 2 2 2" xfId="16580" xr:uid="{AAAD256D-66EC-42B7-BFC7-EE806E327FCF}"/>
    <cellStyle name="Comma 47 2 2 2 2 2" xfId="16581" xr:uid="{37422832-D8FE-414C-A780-241A269C6A28}"/>
    <cellStyle name="Comma 47 2 2 2 2 2 2" xfId="16582" xr:uid="{9FA1642C-A166-45FA-9099-32D22752B362}"/>
    <cellStyle name="Comma 47 2 2 2 2 2 2 2" xfId="16583" xr:uid="{0E97D062-6CAD-47E6-9E75-ADB0D3D5B2D6}"/>
    <cellStyle name="Comma 47 2 2 2 2 2 3" xfId="16584" xr:uid="{FDDA6248-E735-4AB0-BC56-D28D6B818531}"/>
    <cellStyle name="Comma 47 2 2 2 2 3" xfId="16585" xr:uid="{94BFBA8D-CD8C-4F16-B6F0-B7955838D2F3}"/>
    <cellStyle name="Comma 47 2 2 2 2 3 2" xfId="16586" xr:uid="{435581B1-2865-4EF4-A0D2-C6351DF633F2}"/>
    <cellStyle name="Comma 47 2 2 2 2 4" xfId="16587" xr:uid="{DFC7C16B-F4CA-417B-BAD2-AFF8D44DD04B}"/>
    <cellStyle name="Comma 47 2 2 2 2 5" xfId="16588" xr:uid="{544AA6E3-D0C0-412E-A53D-304A9D389E0D}"/>
    <cellStyle name="Comma 47 2 2 2 3" xfId="16589" xr:uid="{872198BC-8930-43E0-94D6-42D1B5F9A193}"/>
    <cellStyle name="Comma 47 2 2 2 3 2" xfId="16590" xr:uid="{D06CBED5-190D-4933-8BFF-AF46533B038D}"/>
    <cellStyle name="Comma 47 2 2 2 3 2 2" xfId="16591" xr:uid="{E3EB1DD6-1D76-4F6D-A2FD-D5FF9E73B5BE}"/>
    <cellStyle name="Comma 47 2 2 2 3 3" xfId="16592" xr:uid="{38C50D1E-59FF-464A-8893-D361F644B76A}"/>
    <cellStyle name="Comma 47 2 2 2 4" xfId="16593" xr:uid="{EAB94D65-0283-4327-946D-A102AC957A45}"/>
    <cellStyle name="Comma 47 2 2 2 4 2" xfId="16594" xr:uid="{3A024391-8180-4848-9887-7B95B1D2F5AB}"/>
    <cellStyle name="Comma 47 2 2 2 5" xfId="16595" xr:uid="{26D2B2A3-1633-417F-9E62-EA3243280A08}"/>
    <cellStyle name="Comma 47 2 2 2 6" xfId="16596" xr:uid="{A70B7E1B-1D30-478A-B539-9D28CBF49978}"/>
    <cellStyle name="Comma 47 2 2 3" xfId="16597" xr:uid="{C95602F8-CDB7-4851-9FF5-5D8B4A35605C}"/>
    <cellStyle name="Comma 47 2 2 3 2" xfId="16598" xr:uid="{6589EEC9-6204-4DAB-A802-CB85840996E4}"/>
    <cellStyle name="Comma 47 2 2 3 2 2" xfId="16599" xr:uid="{2E1D18F1-7D27-41FE-9E80-8BDB25AC4D2D}"/>
    <cellStyle name="Comma 47 2 2 3 2 2 2" xfId="16600" xr:uid="{B53AC063-55EA-473E-962B-AEB57D255B9B}"/>
    <cellStyle name="Comma 47 2 2 3 2 3" xfId="16601" xr:uid="{91637048-CC68-42A9-8B97-2C778564CC48}"/>
    <cellStyle name="Comma 47 2 2 3 3" xfId="16602" xr:uid="{A5F1FF39-0B16-4ED0-82F5-46029869930F}"/>
    <cellStyle name="Comma 47 2 2 3 3 2" xfId="16603" xr:uid="{4E5F4B3A-C9A2-4C5E-AA01-F556D46277E7}"/>
    <cellStyle name="Comma 47 2 2 3 4" xfId="16604" xr:uid="{2D223186-7614-4552-AFB9-65E21760D9A5}"/>
    <cellStyle name="Comma 47 2 2 3 5" xfId="16605" xr:uid="{E8585477-988C-4BCE-AE09-E2D3A9426B3B}"/>
    <cellStyle name="Comma 47 2 2 4" xfId="16606" xr:uid="{ED31A0A2-8C00-4469-9483-A1B2FA15BE4B}"/>
    <cellStyle name="Comma 47 2 2 4 2" xfId="16607" xr:uid="{3090040A-34A2-4550-9E9F-9A1FA93DA59A}"/>
    <cellStyle name="Comma 47 2 2 4 2 2" xfId="16608" xr:uid="{10959046-F236-4BED-9460-C0562F9A001C}"/>
    <cellStyle name="Comma 47 2 2 4 3" xfId="16609" xr:uid="{E7862874-1FFC-460B-B153-D63904C621F2}"/>
    <cellStyle name="Comma 47 2 2 4 4" xfId="16610" xr:uid="{7F11F596-94B7-499A-9890-56138A4D15D3}"/>
    <cellStyle name="Comma 47 2 2 5" xfId="16611" xr:uid="{D57ED7CA-B308-4405-8AFC-F2E20B70CDEE}"/>
    <cellStyle name="Comma 47 2 2 5 2" xfId="16612" xr:uid="{73ACD1AF-4885-476D-BB3F-1271FEA35C9E}"/>
    <cellStyle name="Comma 47 2 2 6" xfId="16613" xr:uid="{13CE8690-9D0F-48A1-84E9-A4F68F9861D7}"/>
    <cellStyle name="Comma 47 2 2 6 2" xfId="16614" xr:uid="{4D54A7C6-761D-41EB-ACC8-7FDA9E9B810A}"/>
    <cellStyle name="Comma 47 2 2 7" xfId="16615" xr:uid="{E747FAA2-DF2D-43CF-B577-C00416775220}"/>
    <cellStyle name="Comma 47 2 3" xfId="16616" xr:uid="{A3A48A0E-9FEA-4569-95F2-90C338A88672}"/>
    <cellStyle name="Comma 47 2 3 2" xfId="16617" xr:uid="{0284EB4F-1F6E-4AE2-BB88-70D6A92031BA}"/>
    <cellStyle name="Comma 47 2 3 2 2" xfId="16618" xr:uid="{BF36B648-FF67-4E8C-8B9E-8FEF292B388A}"/>
    <cellStyle name="Comma 47 2 3 2 2 2" xfId="16619" xr:uid="{FD3FAC31-1EB9-42B6-9287-47CAA0D4885C}"/>
    <cellStyle name="Comma 47 2 3 2 2 2 2" xfId="16620" xr:uid="{E016A9F2-A04F-421C-978C-AB04296D496A}"/>
    <cellStyle name="Comma 47 2 3 2 2 2 2 2" xfId="16621" xr:uid="{477C0147-96DF-4B7D-825A-428686CD9696}"/>
    <cellStyle name="Comma 47 2 3 2 2 2 3" xfId="16622" xr:uid="{96B9C00D-7E7C-42A4-9959-0558EE4A860C}"/>
    <cellStyle name="Comma 47 2 3 2 2 3" xfId="16623" xr:uid="{E10D98E4-D925-4E05-BD34-994DAEAD2E22}"/>
    <cellStyle name="Comma 47 2 3 2 2 3 2" xfId="16624" xr:uid="{998F56C6-CE3D-4F54-AB5C-80E245EAA28C}"/>
    <cellStyle name="Comma 47 2 3 2 2 4" xfId="16625" xr:uid="{BCEE2BB3-63F9-4830-BB1B-EFDFF15A71F8}"/>
    <cellStyle name="Comma 47 2 3 2 2 5" xfId="16626" xr:uid="{49FD0090-529E-480C-93FD-56BC0F8E1EDB}"/>
    <cellStyle name="Comma 47 2 3 2 3" xfId="16627" xr:uid="{79CDECD7-CC4D-4A3E-A3DC-C193CEB46330}"/>
    <cellStyle name="Comma 47 2 3 2 3 2" xfId="16628" xr:uid="{CD36050F-5F14-4ACB-96FA-61D8F990CDA2}"/>
    <cellStyle name="Comma 47 2 3 2 3 2 2" xfId="16629" xr:uid="{98D87FDD-3B3D-4103-A1A2-D01ECDD41F7F}"/>
    <cellStyle name="Comma 47 2 3 2 3 3" xfId="16630" xr:uid="{A1205798-A1E3-414C-B420-69FC917CE3F9}"/>
    <cellStyle name="Comma 47 2 3 2 4" xfId="16631" xr:uid="{A8D556E4-E7EE-4657-AD33-281669CEF88B}"/>
    <cellStyle name="Comma 47 2 3 2 4 2" xfId="16632" xr:uid="{50586056-70CC-492B-89DB-EC2FAFEBE877}"/>
    <cellStyle name="Comma 47 2 3 2 5" xfId="16633" xr:uid="{0CD37E59-1494-4C9C-A518-B4D50A4F3EFF}"/>
    <cellStyle name="Comma 47 2 3 2 6" xfId="16634" xr:uid="{B93D2532-9B7A-40CD-8723-9B0AD80B557F}"/>
    <cellStyle name="Comma 47 2 3 3" xfId="16635" xr:uid="{FCF0604B-3F7D-4B88-8E4A-B9C4B3C312B4}"/>
    <cellStyle name="Comma 47 2 3 3 2" xfId="16636" xr:uid="{C9EFFBFC-9344-4C4B-BDF0-B4760E73E95C}"/>
    <cellStyle name="Comma 47 2 3 3 2 2" xfId="16637" xr:uid="{B7A134C5-1F0C-440A-9C63-012F32C7FC70}"/>
    <cellStyle name="Comma 47 2 3 3 2 2 2" xfId="16638" xr:uid="{54179D31-1A91-493F-9DB3-6F5AFFA11B78}"/>
    <cellStyle name="Comma 47 2 3 3 2 3" xfId="16639" xr:uid="{04AF755E-5231-407A-B278-208841D721DD}"/>
    <cellStyle name="Comma 47 2 3 3 3" xfId="16640" xr:uid="{EEE177D5-EAD1-4B08-867D-ED1C6C2C7611}"/>
    <cellStyle name="Comma 47 2 3 3 3 2" xfId="16641" xr:uid="{09D75B31-A5C0-4189-B88E-E622C7D85FC0}"/>
    <cellStyle name="Comma 47 2 3 3 4" xfId="16642" xr:uid="{A247D030-FC76-4CEA-B551-15F77E799858}"/>
    <cellStyle name="Comma 47 2 3 3 5" xfId="16643" xr:uid="{09046C5F-5346-43B1-B27B-A1D3B94E3857}"/>
    <cellStyle name="Comma 47 2 3 4" xfId="16644" xr:uid="{4D8D2D22-5C3F-48C9-9101-9B95B863ACB9}"/>
    <cellStyle name="Comma 47 2 3 4 2" xfId="16645" xr:uid="{6A828423-88B8-4F52-A77C-B68CE8065BE9}"/>
    <cellStyle name="Comma 47 2 3 4 2 2" xfId="16646" xr:uid="{DE8CD46F-2E51-4FF6-B3FE-E4B4D8B578E7}"/>
    <cellStyle name="Comma 47 2 3 4 3" xfId="16647" xr:uid="{53B9D34B-1D74-48CA-A06A-CD9EDE26A2F0}"/>
    <cellStyle name="Comma 47 2 3 4 4" xfId="16648" xr:uid="{61EFDDAA-27E1-4CF7-86F9-9B11C5EEB15C}"/>
    <cellStyle name="Comma 47 2 3 5" xfId="16649" xr:uid="{5CE1FADC-0193-4587-B722-CD1F4C9357E3}"/>
    <cellStyle name="Comma 47 2 3 5 2" xfId="16650" xr:uid="{547B4D2A-BD2B-4ADE-946D-77F826FB606E}"/>
    <cellStyle name="Comma 47 2 3 6" xfId="16651" xr:uid="{0D658F9E-C396-4B12-920C-47654E22EFBE}"/>
    <cellStyle name="Comma 47 2 3 6 2" xfId="16652" xr:uid="{BD769D8D-A254-4C78-86D7-90F952BDD404}"/>
    <cellStyle name="Comma 47 2 3 7" xfId="16653" xr:uid="{D69F909F-A3B5-4E5E-9AD1-C98ECFB1FCA9}"/>
    <cellStyle name="Comma 47 2 4" xfId="16654" xr:uid="{32D1EC67-1C63-4578-8C2A-BC1344B5973B}"/>
    <cellStyle name="Comma 47 2 4 2" xfId="16655" xr:uid="{62343398-98B6-4743-A468-C9C8C7B2CE43}"/>
    <cellStyle name="Comma 47 2 4 2 2" xfId="16656" xr:uid="{F89BD62E-A17E-4033-96A8-D489AD0AC6C5}"/>
    <cellStyle name="Comma 47 2 4 2 2 2" xfId="16657" xr:uid="{D732B2CA-C8D7-4AAA-AACD-0E638B77DEA8}"/>
    <cellStyle name="Comma 47 2 4 2 2 2 2" xfId="16658" xr:uid="{AEBA8176-B8D2-4AC1-90F1-4A037134CBF2}"/>
    <cellStyle name="Comma 47 2 4 2 2 3" xfId="16659" xr:uid="{460B9498-4669-4A75-84E7-D53782D435A4}"/>
    <cellStyle name="Comma 47 2 4 2 3" xfId="16660" xr:uid="{223FC4B8-1660-480D-8B0C-F033EBBF70C4}"/>
    <cellStyle name="Comma 47 2 4 2 3 2" xfId="16661" xr:uid="{EAA9D77A-90F9-4BC0-86CB-A3A057F6210D}"/>
    <cellStyle name="Comma 47 2 4 2 4" xfId="16662" xr:uid="{1D530615-618B-479D-AD32-96118C4D47E8}"/>
    <cellStyle name="Comma 47 2 4 2 5" xfId="16663" xr:uid="{BD14BCBB-7914-4BFF-957A-0A98F6CFD637}"/>
    <cellStyle name="Comma 47 2 4 3" xfId="16664" xr:uid="{B99062C8-2739-4B0D-BF70-F2F59562C6F3}"/>
    <cellStyle name="Comma 47 2 4 3 2" xfId="16665" xr:uid="{95F31285-9DB1-410C-9033-43197EADFDE0}"/>
    <cellStyle name="Comma 47 2 4 3 2 2" xfId="16666" xr:uid="{DFFF986C-6A52-4426-AAC5-4DC536850B5B}"/>
    <cellStyle name="Comma 47 2 4 3 3" xfId="16667" xr:uid="{69880629-E312-4736-A0F9-3BB44F781F3D}"/>
    <cellStyle name="Comma 47 2 4 4" xfId="16668" xr:uid="{BBD1F42D-5F19-4007-9F35-1E3E1BADE901}"/>
    <cellStyle name="Comma 47 2 4 4 2" xfId="16669" xr:uid="{02D055E3-95D9-4F45-909D-E92E97CE5C5F}"/>
    <cellStyle name="Comma 47 2 4 5" xfId="16670" xr:uid="{65AF9118-47C8-4E16-9A41-F51B9F4C40D9}"/>
    <cellStyle name="Comma 47 2 4 6" xfId="16671" xr:uid="{7B3959AF-CA3E-437D-80D1-7351B1C07B22}"/>
    <cellStyle name="Comma 47 2 5" xfId="16672" xr:uid="{93B1DA2F-FB2E-4EDE-AADB-4E27FA0EAC8A}"/>
    <cellStyle name="Comma 47 2 5 2" xfId="16673" xr:uid="{FE060DA9-6C19-4C48-80BE-67D9CA3C18FF}"/>
    <cellStyle name="Comma 47 2 5 2 2" xfId="16674" xr:uid="{C8802C99-6561-4C5E-B3BD-074C0A17882C}"/>
    <cellStyle name="Comma 47 2 5 2 2 2" xfId="16675" xr:uid="{145A42B2-B1A1-4C36-A60C-BFF288C8F70C}"/>
    <cellStyle name="Comma 47 2 5 2 3" xfId="16676" xr:uid="{FCF8D4DD-BAA6-4D5F-B41F-698A8A56EB5F}"/>
    <cellStyle name="Comma 47 2 5 3" xfId="16677" xr:uid="{53B5B91A-B56F-47D1-B303-F45B93031526}"/>
    <cellStyle name="Comma 47 2 5 3 2" xfId="16678" xr:uid="{FFAC708E-B26A-41D7-A67D-4C9F73687F8C}"/>
    <cellStyle name="Comma 47 2 5 4" xfId="16679" xr:uid="{6A387999-9612-485E-8B0D-578C4F726AA1}"/>
    <cellStyle name="Comma 47 2 5 5" xfId="16680" xr:uid="{5FAD882D-B3D3-477A-B9C7-A951537F0874}"/>
    <cellStyle name="Comma 47 2 6" xfId="16681" xr:uid="{686D0F45-C920-4985-A462-19DBFD708CBA}"/>
    <cellStyle name="Comma 47 2 6 2" xfId="16682" xr:uid="{DD9946CA-D340-4EDE-A26D-7D0FCF7A0A40}"/>
    <cellStyle name="Comma 47 2 6 2 2" xfId="16683" xr:uid="{225C4F5B-61E8-4283-AA7E-BF96BD497E89}"/>
    <cellStyle name="Comma 47 2 6 2 2 2" xfId="16684" xr:uid="{A6A6DE43-BF28-4D4B-8C93-3389BC3BF9CE}"/>
    <cellStyle name="Comma 47 2 6 2 3" xfId="16685" xr:uid="{CC8F875D-127C-473C-9E1E-04CBE9BAD0FD}"/>
    <cellStyle name="Comma 47 2 6 3" xfId="16686" xr:uid="{1546A086-2B5F-41C6-8579-8332A39146D7}"/>
    <cellStyle name="Comma 47 2 6 3 2" xfId="16687" xr:uid="{AB6867F4-71BC-4896-83C5-E89EF50BF59F}"/>
    <cellStyle name="Comma 47 2 6 4" xfId="16688" xr:uid="{4F4FB47D-701A-48BC-ADB2-771A71E6B66D}"/>
    <cellStyle name="Comma 47 2 6 5" xfId="16689" xr:uid="{44617665-BD8F-41B8-B895-92300A29A35E}"/>
    <cellStyle name="Comma 47 2 7" xfId="16690" xr:uid="{98D1EDE6-2E81-4B32-85F1-45094BFB3CF0}"/>
    <cellStyle name="Comma 47 2 7 2" xfId="16691" xr:uid="{727800F5-118B-469F-BC73-21DBC4735267}"/>
    <cellStyle name="Comma 47 2 7 2 2" xfId="16692" xr:uid="{72A8BCD7-C438-409C-98BC-EF8471633514}"/>
    <cellStyle name="Comma 47 2 7 3" xfId="16693" xr:uid="{1431101A-38A5-43C7-812B-4F5706EBF7A2}"/>
    <cellStyle name="Comma 47 2 7 4" xfId="16694" xr:uid="{FF1B3A47-E09C-4D59-B323-DEFFF4B4E309}"/>
    <cellStyle name="Comma 47 2 8" xfId="16695" xr:uid="{2C204B92-FCD6-45AF-B5B4-5FD289F2EB76}"/>
    <cellStyle name="Comma 47 2 8 2" xfId="16696" xr:uid="{4831BF29-922E-4332-8864-6EDD6258B848}"/>
    <cellStyle name="Comma 47 2 9" xfId="16697" xr:uid="{4F2ED2E9-5013-4D93-A2D4-A6B038A59F0D}"/>
    <cellStyle name="Comma 47 2 9 2" xfId="16698" xr:uid="{181C5B17-8C13-4936-96E2-9CAFD97FD016}"/>
    <cellStyle name="Comma 47 3" xfId="16699" xr:uid="{F0180B43-075B-4490-9AEE-B35D1665CCE9}"/>
    <cellStyle name="Comma 47 3 2" xfId="16700" xr:uid="{1FA9CF1E-9835-4D63-857D-7C56E64D1914}"/>
    <cellStyle name="Comma 47 3 2 2" xfId="16701" xr:uid="{58BE968E-13AA-4764-B594-1735799A4446}"/>
    <cellStyle name="Comma 47 3 2 2 2" xfId="16702" xr:uid="{CF796846-99E6-4889-BCAA-60A8CDB84AC0}"/>
    <cellStyle name="Comma 47 3 2 2 2 2" xfId="16703" xr:uid="{32576205-260E-46C4-A786-E1E28EA4804F}"/>
    <cellStyle name="Comma 47 3 2 2 2 2 2" xfId="16704" xr:uid="{BDED6C3C-D974-4B18-B711-7468AF3FB56A}"/>
    <cellStyle name="Comma 47 3 2 2 2 3" xfId="16705" xr:uid="{84958FF4-AB53-43A2-A23D-4AEC738AC789}"/>
    <cellStyle name="Comma 47 3 2 2 3" xfId="16706" xr:uid="{44C86C6A-E58B-4D52-9B3B-A4A8BE839131}"/>
    <cellStyle name="Comma 47 3 2 2 3 2" xfId="16707" xr:uid="{D4F95C90-0741-4DF0-910B-6D0AD973CAEF}"/>
    <cellStyle name="Comma 47 3 2 2 4" xfId="16708" xr:uid="{94AC385E-84E7-45AA-93DD-F2D7CC3C5560}"/>
    <cellStyle name="Comma 47 3 2 2 5" xfId="16709" xr:uid="{428DB031-96C8-470C-8122-B6B6B2B38BFF}"/>
    <cellStyle name="Comma 47 3 2 3" xfId="16710" xr:uid="{087D5D8D-F44E-45C5-B883-9015CAB4D86D}"/>
    <cellStyle name="Comma 47 3 2 3 2" xfId="16711" xr:uid="{0DA6651E-B55C-4E70-9605-DBCD8A818AED}"/>
    <cellStyle name="Comma 47 3 2 3 2 2" xfId="16712" xr:uid="{46D42DA6-A786-41FF-A1B1-5ADDF181AB28}"/>
    <cellStyle name="Comma 47 3 2 3 3" xfId="16713" xr:uid="{D92C4F05-17AB-432E-B00D-5AB559F86156}"/>
    <cellStyle name="Comma 47 3 2 4" xfId="16714" xr:uid="{6E88E041-BD9F-4E8A-91D8-2E5BA4832638}"/>
    <cellStyle name="Comma 47 3 2 4 2" xfId="16715" xr:uid="{6952E567-17C8-4C57-B202-60166338EC03}"/>
    <cellStyle name="Comma 47 3 2 5" xfId="16716" xr:uid="{7A530B6B-0EFD-4002-89F7-3D7B502F3AD2}"/>
    <cellStyle name="Comma 47 3 2 6" xfId="16717" xr:uid="{65FAC72F-0E55-4A11-AEB7-335756E9CDCA}"/>
    <cellStyle name="Comma 47 3 3" xfId="16718" xr:uid="{D08AE6DA-78A0-4396-8CB2-8CF6D0177EB0}"/>
    <cellStyle name="Comma 47 3 3 2" xfId="16719" xr:uid="{32718096-4379-434A-8D66-25CB00483886}"/>
    <cellStyle name="Comma 47 3 3 2 2" xfId="16720" xr:uid="{AD3125F4-9D51-4F68-B244-559A941353E9}"/>
    <cellStyle name="Comma 47 3 3 2 2 2" xfId="16721" xr:uid="{5BB0E08D-D9F3-4E4C-BFE5-AE0A36910755}"/>
    <cellStyle name="Comma 47 3 3 2 3" xfId="16722" xr:uid="{EC43CBB9-7E53-4F7B-A0AC-A58F9B734DBC}"/>
    <cellStyle name="Comma 47 3 3 3" xfId="16723" xr:uid="{02B22F2D-7FF9-4FC2-8473-44B16D411537}"/>
    <cellStyle name="Comma 47 3 3 3 2" xfId="16724" xr:uid="{C5A3D06F-2191-4037-A497-A63746437609}"/>
    <cellStyle name="Comma 47 3 3 4" xfId="16725" xr:uid="{5D3C707A-B5AD-4D18-998F-3EEE55060BB6}"/>
    <cellStyle name="Comma 47 3 3 5" xfId="16726" xr:uid="{507436B2-F997-4CC2-8299-79F0D7A0FF14}"/>
    <cellStyle name="Comma 47 3 4" xfId="16727" xr:uid="{0CC7021F-ED31-40B9-90CF-1AEC0CEB64AB}"/>
    <cellStyle name="Comma 47 3 4 2" xfId="16728" xr:uid="{2655621F-38F3-4D31-9FF1-CFF6418656FD}"/>
    <cellStyle name="Comma 47 3 4 2 2" xfId="16729" xr:uid="{7E485DA8-138C-44C5-AB89-11879609868F}"/>
    <cellStyle name="Comma 47 3 4 3" xfId="16730" xr:uid="{42197DEA-367B-47CD-8CA7-E33BBC51D188}"/>
    <cellStyle name="Comma 47 3 4 4" xfId="16731" xr:uid="{FEBA62C8-17AA-413C-8CC9-56603D550165}"/>
    <cellStyle name="Comma 47 3 5" xfId="16732" xr:uid="{EB071A1E-C52D-451C-A7CE-540B291731D1}"/>
    <cellStyle name="Comma 47 3 5 2" xfId="16733" xr:uid="{89235400-08AA-4B30-8432-255416590D50}"/>
    <cellStyle name="Comma 47 3 6" xfId="16734" xr:uid="{5B87D2E4-D5B7-4108-B6A6-2565BB7F9CEA}"/>
    <cellStyle name="Comma 47 3 6 2" xfId="16735" xr:uid="{71FA542F-5DF4-4F4A-BE14-A4F07C8208B8}"/>
    <cellStyle name="Comma 47 3 7" xfId="16736" xr:uid="{61EA18BA-4228-450C-8B32-5FEED893F805}"/>
    <cellStyle name="Comma 47 4" xfId="16737" xr:uid="{80C6E09A-50E0-4E39-B200-EC105CDB7429}"/>
    <cellStyle name="Comma 47 4 2" xfId="16738" xr:uid="{F8EE8EE3-1765-41F9-9E56-018E8D3868D0}"/>
    <cellStyle name="Comma 47 4 2 2" xfId="16739" xr:uid="{14F9D456-6C7A-4781-B762-3334EBEEC05A}"/>
    <cellStyle name="Comma 47 4 2 2 2" xfId="16740" xr:uid="{9B4DDD6A-F401-4617-843D-8BFB622A03BC}"/>
    <cellStyle name="Comma 47 4 2 2 2 2" xfId="16741" xr:uid="{03E2522B-C134-4644-9D5D-F5E6D21012E3}"/>
    <cellStyle name="Comma 47 4 2 2 2 2 2" xfId="16742" xr:uid="{5D930401-2081-4093-8080-2A9D22D176A4}"/>
    <cellStyle name="Comma 47 4 2 2 2 3" xfId="16743" xr:uid="{3EAF745B-C665-47BD-AF08-87C6F446F033}"/>
    <cellStyle name="Comma 47 4 2 2 3" xfId="16744" xr:uid="{7CF34A55-6BE7-4E07-9354-488E41BDFA1E}"/>
    <cellStyle name="Comma 47 4 2 2 3 2" xfId="16745" xr:uid="{D150AAF3-58C3-43E8-9A40-C69E55BEDD7C}"/>
    <cellStyle name="Comma 47 4 2 2 4" xfId="16746" xr:uid="{7DFBC748-F4B5-4072-B499-34B954288E37}"/>
    <cellStyle name="Comma 47 4 2 2 5" xfId="16747" xr:uid="{7447AF4D-50D3-48F4-9865-BF711B075CA8}"/>
    <cellStyle name="Comma 47 4 2 3" xfId="16748" xr:uid="{1D54CF09-9314-4995-80D1-6AA7AE32D6CB}"/>
    <cellStyle name="Comma 47 4 2 3 2" xfId="16749" xr:uid="{252186D9-EF73-4D4A-8CFB-E934890073D0}"/>
    <cellStyle name="Comma 47 4 2 3 2 2" xfId="16750" xr:uid="{522E7C5F-C3D8-49AF-A7E7-5421F22A58E7}"/>
    <cellStyle name="Comma 47 4 2 3 3" xfId="16751" xr:uid="{0C431740-35D5-4343-A2B3-DB458B82502F}"/>
    <cellStyle name="Comma 47 4 2 4" xfId="16752" xr:uid="{6540C4C4-25DF-44E7-AAA1-14A2ACD30D16}"/>
    <cellStyle name="Comma 47 4 2 4 2" xfId="16753" xr:uid="{21E05357-367D-424A-AB2A-1E9CE88B8209}"/>
    <cellStyle name="Comma 47 4 2 5" xfId="16754" xr:uid="{6C8E849D-EA27-49D4-B299-16B81496580D}"/>
    <cellStyle name="Comma 47 4 2 6" xfId="16755" xr:uid="{079742CA-17E0-4725-8C62-A14979B68F37}"/>
    <cellStyle name="Comma 47 4 3" xfId="16756" xr:uid="{C0BE32D8-F688-421D-942A-3EEDB39723A9}"/>
    <cellStyle name="Comma 47 4 3 2" xfId="16757" xr:uid="{DBA46C9D-F6FE-4110-A3C6-511A04CD848A}"/>
    <cellStyle name="Comma 47 4 3 2 2" xfId="16758" xr:uid="{5C9B4427-3266-434E-9A76-140B6D780FA9}"/>
    <cellStyle name="Comma 47 4 3 2 2 2" xfId="16759" xr:uid="{514199D7-0653-4955-85A2-ABD6642423F2}"/>
    <cellStyle name="Comma 47 4 3 2 3" xfId="16760" xr:uid="{A1EA0F22-785B-461C-8571-349E765808DB}"/>
    <cellStyle name="Comma 47 4 3 3" xfId="16761" xr:uid="{7FD9A883-B4FE-488A-85A4-559A79D6373C}"/>
    <cellStyle name="Comma 47 4 3 3 2" xfId="16762" xr:uid="{8D25D2A7-8209-4C95-B462-50655274C196}"/>
    <cellStyle name="Comma 47 4 3 4" xfId="16763" xr:uid="{2E9BABE6-5CBE-4F7E-96E4-7CF3370D949A}"/>
    <cellStyle name="Comma 47 4 3 5" xfId="16764" xr:uid="{002860FF-BE9B-4B9A-8AE3-D99E0A73525A}"/>
    <cellStyle name="Comma 47 4 4" xfId="16765" xr:uid="{DF82535D-AED3-499E-86E5-E1D9C52A524A}"/>
    <cellStyle name="Comma 47 4 4 2" xfId="16766" xr:uid="{94AE1C12-32F1-4600-8EB5-561728E072B2}"/>
    <cellStyle name="Comma 47 4 4 2 2" xfId="16767" xr:uid="{AE84DF3C-8D0F-4A39-9131-55D5517CAE67}"/>
    <cellStyle name="Comma 47 4 4 3" xfId="16768" xr:uid="{C952B400-4962-47E1-9CA3-BA92B2CAF2AB}"/>
    <cellStyle name="Comma 47 4 4 4" xfId="16769" xr:uid="{CC642A5F-6FB5-47F4-9B70-0FC22216FADD}"/>
    <cellStyle name="Comma 47 4 5" xfId="16770" xr:uid="{1B2A734D-D29D-4E0F-9178-76ECA3069613}"/>
    <cellStyle name="Comma 47 4 5 2" xfId="16771" xr:uid="{A06CC37F-25D8-4AC2-92FE-1C3EBEE374DD}"/>
    <cellStyle name="Comma 47 4 6" xfId="16772" xr:uid="{8A5C8BB9-051B-4D55-8908-53F0DD0C34FA}"/>
    <cellStyle name="Comma 47 4 6 2" xfId="16773" xr:uid="{7E25AB89-A7B1-4FF1-AD91-43AFEA18E99D}"/>
    <cellStyle name="Comma 47 4 7" xfId="16774" xr:uid="{C3A30E3A-4115-47FD-A590-DFA9EDFB4754}"/>
    <cellStyle name="Comma 47 5" xfId="16775" xr:uid="{ACA36BEA-3D0F-4A8F-ADA9-9E9B48C96AB9}"/>
    <cellStyle name="Comma 47 5 2" xfId="16776" xr:uid="{2E424286-55CD-491B-803D-72D9C5BA84C9}"/>
    <cellStyle name="Comma 47 5 2 2" xfId="16777" xr:uid="{AC054AEE-714A-49F2-9DF3-9CD7553B1F81}"/>
    <cellStyle name="Comma 47 5 2 2 2" xfId="16778" xr:uid="{1D01CDD9-EEED-4FAD-9A70-EFB48BE908E7}"/>
    <cellStyle name="Comma 47 5 2 2 2 2" xfId="16779" xr:uid="{0CE84D2D-1331-4A17-A5F4-C8981F5DCA8C}"/>
    <cellStyle name="Comma 47 5 2 2 3" xfId="16780" xr:uid="{3AF006D8-CE3F-4FFD-9536-F0B5FBDCC7EA}"/>
    <cellStyle name="Comma 47 5 2 3" xfId="16781" xr:uid="{5CEEBBA1-B9F8-4253-B7E5-7F99E7BE6C7A}"/>
    <cellStyle name="Comma 47 5 2 3 2" xfId="16782" xr:uid="{D93F1066-E972-4879-8F56-30A2364EA3BD}"/>
    <cellStyle name="Comma 47 5 2 4" xfId="16783" xr:uid="{C615D203-FEC1-44FD-B264-26FA456CEA96}"/>
    <cellStyle name="Comma 47 5 2 5" xfId="16784" xr:uid="{8C4CA036-641C-4D6E-BC2C-29FBDE8D8E2B}"/>
    <cellStyle name="Comma 47 5 3" xfId="16785" xr:uid="{2821D0E8-7457-44F4-9332-05CCDB44779F}"/>
    <cellStyle name="Comma 47 5 3 2" xfId="16786" xr:uid="{87ABB8AF-6D98-4510-9F99-F49605FE8FE6}"/>
    <cellStyle name="Comma 47 5 3 2 2" xfId="16787" xr:uid="{3E4998D2-B4D6-4E40-9DD7-503F6B7FF4B3}"/>
    <cellStyle name="Comma 47 5 3 3" xfId="16788" xr:uid="{99C4E6FD-1E7B-4A87-9808-F01279CDBDE9}"/>
    <cellStyle name="Comma 47 5 4" xfId="16789" xr:uid="{CC0B5D3F-44BD-4AD8-BD62-6E87B7A37EBB}"/>
    <cellStyle name="Comma 47 5 4 2" xfId="16790" xr:uid="{F9B90BD8-9094-406D-84B8-0AB8C373446E}"/>
    <cellStyle name="Comma 47 5 5" xfId="16791" xr:uid="{CD045E84-BDE1-4399-A2E1-CBBB45E0003A}"/>
    <cellStyle name="Comma 47 5 6" xfId="16792" xr:uid="{37DBA009-9965-4DD0-9109-E27A3407719C}"/>
    <cellStyle name="Comma 47 6" xfId="16793" xr:uid="{EBE711DF-2ED0-4AB9-8BED-3D6705977466}"/>
    <cellStyle name="Comma 47 6 2" xfId="16794" xr:uid="{64153733-77C3-477D-9C09-3E027F19CBAF}"/>
    <cellStyle name="Comma 47 6 2 2" xfId="16795" xr:uid="{85BCB40D-C6D3-4FFC-B807-2E17BED0E4C9}"/>
    <cellStyle name="Comma 47 6 2 2 2" xfId="16796" xr:uid="{70E81F55-B3CC-46A4-BF32-DA248EB7F2B0}"/>
    <cellStyle name="Comma 47 6 2 3" xfId="16797" xr:uid="{CC70FE5C-3A19-47BA-B5C5-B5F2CAD672C1}"/>
    <cellStyle name="Comma 47 6 3" xfId="16798" xr:uid="{786173C4-AD5D-4D7A-A255-27DAF7A5E9D4}"/>
    <cellStyle name="Comma 47 6 3 2" xfId="16799" xr:uid="{8DD56ED4-BC49-406A-8833-4F22EC32C7E8}"/>
    <cellStyle name="Comma 47 6 4" xfId="16800" xr:uid="{12C11999-5827-4F67-A40A-DBDA8A415A87}"/>
    <cellStyle name="Comma 47 6 5" xfId="16801" xr:uid="{AE78757F-E959-4162-A832-1CD773DAAE85}"/>
    <cellStyle name="Comma 47 7" xfId="16802" xr:uid="{8F4CBD81-599F-4DD7-8F7C-6070923FD6AB}"/>
    <cellStyle name="Comma 47 7 2" xfId="16803" xr:uid="{B03F9CD6-6D06-4E12-9812-A21A1662F6C2}"/>
    <cellStyle name="Comma 47 7 2 2" xfId="16804" xr:uid="{CDA8C09A-C2E0-45BB-AF3F-5F4BFABAF078}"/>
    <cellStyle name="Comma 47 7 2 2 2" xfId="16805" xr:uid="{2E4C0C91-76EC-4A78-9E7C-959AE2930131}"/>
    <cellStyle name="Comma 47 7 2 3" xfId="16806" xr:uid="{CEE19161-96A3-4004-82B4-2439DB51C6DB}"/>
    <cellStyle name="Comma 47 7 3" xfId="16807" xr:uid="{8A960854-1A5E-40BA-8B67-7EA0B3710206}"/>
    <cellStyle name="Comma 47 7 3 2" xfId="16808" xr:uid="{B8F71CE3-DC67-4FDA-B7A3-752237D12854}"/>
    <cellStyle name="Comma 47 7 4" xfId="16809" xr:uid="{A11CF3B6-CF28-4BBB-B02C-A1603DC9A5E4}"/>
    <cellStyle name="Comma 47 7 5" xfId="16810" xr:uid="{7AC4AE67-412A-447C-8F91-86A30ABA2248}"/>
    <cellStyle name="Comma 47 8" xfId="16811" xr:uid="{4652CF3E-19D5-4D8A-8EB5-574C5B3B4315}"/>
    <cellStyle name="Comma 47 8 2" xfId="16812" xr:uid="{56A2BBD9-6BB7-481D-864B-A42D764C6669}"/>
    <cellStyle name="Comma 47 8 2 2" xfId="16813" xr:uid="{CA21F2DA-E3E5-46A7-8B12-DEFC1D92A72E}"/>
    <cellStyle name="Comma 47 8 3" xfId="16814" xr:uid="{DD239597-B8CD-45F3-8270-C34C2401B697}"/>
    <cellStyle name="Comma 47 8 4" xfId="16815" xr:uid="{7ACFD2E5-4386-41BB-9828-092736C3FB65}"/>
    <cellStyle name="Comma 47 9" xfId="16816" xr:uid="{E4F137D8-A71A-438A-A919-3B2808EDC53E}"/>
    <cellStyle name="Comma 47 9 2" xfId="16817" xr:uid="{C0BB7BFB-4DF2-4592-84E2-AFE6EF89B941}"/>
    <cellStyle name="Comma 48" xfId="16818" xr:uid="{E0280001-BD39-4913-97E5-7FBC94E3C8F6}"/>
    <cellStyle name="Comma 48 10" xfId="16819" xr:uid="{161B45B7-17C7-40E1-AFB4-6DE80E2CD79A}"/>
    <cellStyle name="Comma 48 10 2" xfId="16820" xr:uid="{9DC2FC81-CAD4-4F6A-8F16-297360FC6E5F}"/>
    <cellStyle name="Comma 48 11" xfId="16821" xr:uid="{0F6C157F-9186-4BA5-B647-C0D52FE2FF98}"/>
    <cellStyle name="Comma 48 2" xfId="16822" xr:uid="{8EE42777-000C-4CD6-9D83-38EA45CDCA6B}"/>
    <cellStyle name="Comma 48 2 10" xfId="16823" xr:uid="{A71AB8E8-2E7A-4A19-AB0A-0721C9FBF51B}"/>
    <cellStyle name="Comma 48 2 2" xfId="16824" xr:uid="{E9B9A588-6B49-4C14-BA55-CF0C86637F92}"/>
    <cellStyle name="Comma 48 2 2 2" xfId="16825" xr:uid="{B5D5B28C-D5B0-40BC-BBD6-4BC1FDBD1670}"/>
    <cellStyle name="Comma 48 2 2 2 2" xfId="16826" xr:uid="{97402AAF-B45D-459A-8118-8C517B8EE743}"/>
    <cellStyle name="Comma 48 2 2 2 2 2" xfId="16827" xr:uid="{F292D341-7289-4D62-960A-12E81036B7ED}"/>
    <cellStyle name="Comma 48 2 2 2 2 2 2" xfId="16828" xr:uid="{6241622B-3145-43BC-BEEB-751725AFD89B}"/>
    <cellStyle name="Comma 48 2 2 2 2 2 2 2" xfId="16829" xr:uid="{62C10EDC-765F-4E30-97E3-A32899B7D1D2}"/>
    <cellStyle name="Comma 48 2 2 2 2 2 3" xfId="16830" xr:uid="{6C01E1F5-72BB-452E-97EC-3B0EAB844741}"/>
    <cellStyle name="Comma 48 2 2 2 2 3" xfId="16831" xr:uid="{B6EF259C-9927-40C6-8758-E78C16BAB93F}"/>
    <cellStyle name="Comma 48 2 2 2 2 3 2" xfId="16832" xr:uid="{20B8A297-409E-4DE4-BB3E-955C9098FB51}"/>
    <cellStyle name="Comma 48 2 2 2 2 4" xfId="16833" xr:uid="{C18780F0-5B75-4A00-9B1D-A46FDEEB48B8}"/>
    <cellStyle name="Comma 48 2 2 2 2 5" xfId="16834" xr:uid="{9ADD7D91-B55A-4466-B272-D265D2311DE0}"/>
    <cellStyle name="Comma 48 2 2 2 3" xfId="16835" xr:uid="{27EA590D-3A30-4ADA-991A-579E75D82C81}"/>
    <cellStyle name="Comma 48 2 2 2 3 2" xfId="16836" xr:uid="{5E695DA9-47FC-40D6-B6A1-BC7B96ACE673}"/>
    <cellStyle name="Comma 48 2 2 2 3 2 2" xfId="16837" xr:uid="{A79C606A-A882-47EF-9E8D-F96B48B8389B}"/>
    <cellStyle name="Comma 48 2 2 2 3 3" xfId="16838" xr:uid="{5D277DC5-5139-44E5-913D-5739AE659123}"/>
    <cellStyle name="Comma 48 2 2 2 4" xfId="16839" xr:uid="{B411602D-3458-432B-AD6B-17B91974CB8D}"/>
    <cellStyle name="Comma 48 2 2 2 4 2" xfId="16840" xr:uid="{FB762997-0BBC-4660-AAC8-B0C101D9146A}"/>
    <cellStyle name="Comma 48 2 2 2 5" xfId="16841" xr:uid="{A6CAE84C-1D81-4535-AE1C-C4268B46E15A}"/>
    <cellStyle name="Comma 48 2 2 2 6" xfId="16842" xr:uid="{D935C793-DD6F-4125-A75E-62BB68CCF1D0}"/>
    <cellStyle name="Comma 48 2 2 3" xfId="16843" xr:uid="{5BE337D2-9E9B-48E1-A666-86DAA549F5AB}"/>
    <cellStyle name="Comma 48 2 2 3 2" xfId="16844" xr:uid="{000A72AB-EF3B-44E9-910D-FF9BC0AFEAB0}"/>
    <cellStyle name="Comma 48 2 2 3 2 2" xfId="16845" xr:uid="{D1452B82-078F-4B20-B7EC-7952AAED6677}"/>
    <cellStyle name="Comma 48 2 2 3 2 2 2" xfId="16846" xr:uid="{D3F09A3B-ACEC-44BA-B0DF-05E52CB34DF9}"/>
    <cellStyle name="Comma 48 2 2 3 2 3" xfId="16847" xr:uid="{B2CAFAA9-6A7F-4EDA-AEB7-E78E3E95A50B}"/>
    <cellStyle name="Comma 48 2 2 3 3" xfId="16848" xr:uid="{6DA88B01-08C8-4960-8907-83BF44E64E30}"/>
    <cellStyle name="Comma 48 2 2 3 3 2" xfId="16849" xr:uid="{49DC2BCB-F05C-4D17-9DBC-8ECD85EA1664}"/>
    <cellStyle name="Comma 48 2 2 3 4" xfId="16850" xr:uid="{F3AC6F87-5965-4C81-AC39-D288E0FE5859}"/>
    <cellStyle name="Comma 48 2 2 3 5" xfId="16851" xr:uid="{BEA81ACF-88F7-4FF6-AFAE-A60B362A73FD}"/>
    <cellStyle name="Comma 48 2 2 4" xfId="16852" xr:uid="{B8CC1FDD-D234-45D0-831C-26349A2BE55F}"/>
    <cellStyle name="Comma 48 2 2 4 2" xfId="16853" xr:uid="{437A0B99-1504-4835-A5FA-FF4B0454965A}"/>
    <cellStyle name="Comma 48 2 2 4 2 2" xfId="16854" xr:uid="{A29B33FB-B7B7-434F-B0BD-AA1F084A5231}"/>
    <cellStyle name="Comma 48 2 2 4 3" xfId="16855" xr:uid="{515AF1C6-623F-42A8-9EA8-F7F5D788A98F}"/>
    <cellStyle name="Comma 48 2 2 4 4" xfId="16856" xr:uid="{0E2D01A9-369E-4E9A-91D6-20E90BDA4CEF}"/>
    <cellStyle name="Comma 48 2 2 5" xfId="16857" xr:uid="{ACEDEDB3-60EC-4110-8FE3-AF642E70F5B3}"/>
    <cellStyle name="Comma 48 2 2 5 2" xfId="16858" xr:uid="{5555F71F-A0AF-4669-9B24-9345BC09B305}"/>
    <cellStyle name="Comma 48 2 2 6" xfId="16859" xr:uid="{83905BAC-2726-4340-B83E-80A5FCDC0063}"/>
    <cellStyle name="Comma 48 2 2 6 2" xfId="16860" xr:uid="{5C68D226-203A-43A4-9551-22EF3CACDC13}"/>
    <cellStyle name="Comma 48 2 2 7" xfId="16861" xr:uid="{B57A0CE9-32ED-41D1-9E92-424E8CF2FD6B}"/>
    <cellStyle name="Comma 48 2 3" xfId="16862" xr:uid="{5EC5750A-C4B1-4F02-822F-E42A27DFD244}"/>
    <cellStyle name="Comma 48 2 3 2" xfId="16863" xr:uid="{B2513425-C595-43C2-9726-F1D4621520DB}"/>
    <cellStyle name="Comma 48 2 3 2 2" xfId="16864" xr:uid="{4A3BAA0C-0705-44D9-8889-6568BCD45362}"/>
    <cellStyle name="Comma 48 2 3 2 2 2" xfId="16865" xr:uid="{372BA66A-E36F-4F18-89AB-FC9601941819}"/>
    <cellStyle name="Comma 48 2 3 2 2 2 2" xfId="16866" xr:uid="{03FBA1D9-5748-4072-A143-3307A4EBDD28}"/>
    <cellStyle name="Comma 48 2 3 2 2 2 2 2" xfId="16867" xr:uid="{774203B7-FAF1-413A-A1BD-C741D9F550AA}"/>
    <cellStyle name="Comma 48 2 3 2 2 2 3" xfId="16868" xr:uid="{2D9128AC-1D1C-4663-A603-BECB1CCDF3FB}"/>
    <cellStyle name="Comma 48 2 3 2 2 3" xfId="16869" xr:uid="{C73B3F35-8361-4CFC-B01E-A300A8BE85D4}"/>
    <cellStyle name="Comma 48 2 3 2 2 3 2" xfId="16870" xr:uid="{EDAD9E83-DC34-411F-92E6-2E3E57613891}"/>
    <cellStyle name="Comma 48 2 3 2 2 4" xfId="16871" xr:uid="{701398A4-EAE2-404D-9DB6-AAD9F21797D1}"/>
    <cellStyle name="Comma 48 2 3 2 2 5" xfId="16872" xr:uid="{646E84F7-5F1C-44F6-B874-3DE715874226}"/>
    <cellStyle name="Comma 48 2 3 2 3" xfId="16873" xr:uid="{75F10805-EAA1-446D-A218-9FAADA74D341}"/>
    <cellStyle name="Comma 48 2 3 2 3 2" xfId="16874" xr:uid="{EB5920CC-AEF3-4F1A-B47A-B0C15000C04A}"/>
    <cellStyle name="Comma 48 2 3 2 3 2 2" xfId="16875" xr:uid="{CE380696-2850-4587-8060-92EF9F4C121F}"/>
    <cellStyle name="Comma 48 2 3 2 3 3" xfId="16876" xr:uid="{2D3ABEC0-7447-4A85-9C85-56A3D1D35881}"/>
    <cellStyle name="Comma 48 2 3 2 4" xfId="16877" xr:uid="{C74AE2F8-99E0-4B1C-8985-B78D70B93F73}"/>
    <cellStyle name="Comma 48 2 3 2 4 2" xfId="16878" xr:uid="{9DEA9B3C-25C0-461D-922A-0423446F5C41}"/>
    <cellStyle name="Comma 48 2 3 2 5" xfId="16879" xr:uid="{61821C7C-5760-44F6-A4EC-4855A523DB8D}"/>
    <cellStyle name="Comma 48 2 3 2 6" xfId="16880" xr:uid="{4E3905A3-2286-46DA-9AE6-FA9C8895A966}"/>
    <cellStyle name="Comma 48 2 3 3" xfId="16881" xr:uid="{616D7409-51F2-45F1-853D-E265E9D1B6B3}"/>
    <cellStyle name="Comma 48 2 3 3 2" xfId="16882" xr:uid="{5351B6B0-C409-4DC3-A82E-B5B5A3D73492}"/>
    <cellStyle name="Comma 48 2 3 3 2 2" xfId="16883" xr:uid="{40A99C33-FEC9-4278-927B-A6A1BA72AF48}"/>
    <cellStyle name="Comma 48 2 3 3 2 2 2" xfId="16884" xr:uid="{24B0A5A0-5244-48E2-9C6E-BAE63B745D0E}"/>
    <cellStyle name="Comma 48 2 3 3 2 3" xfId="16885" xr:uid="{08F46A7C-BD07-4DD6-8F5A-5997C2CC2161}"/>
    <cellStyle name="Comma 48 2 3 3 3" xfId="16886" xr:uid="{DA77B61D-2FC0-451B-9ACB-C60AA622FAD6}"/>
    <cellStyle name="Comma 48 2 3 3 3 2" xfId="16887" xr:uid="{610DD8B4-7635-4E14-8524-0C710C6B9AF7}"/>
    <cellStyle name="Comma 48 2 3 3 4" xfId="16888" xr:uid="{2D46C93B-B215-4D12-A437-2D2716E093C7}"/>
    <cellStyle name="Comma 48 2 3 3 5" xfId="16889" xr:uid="{BBCF6ED2-97F1-456F-8B9C-6DBA0A5F58EA}"/>
    <cellStyle name="Comma 48 2 3 4" xfId="16890" xr:uid="{1F00F2E9-6BD0-4531-9E8C-ED7019B61F71}"/>
    <cellStyle name="Comma 48 2 3 4 2" xfId="16891" xr:uid="{88C77FAB-0BA0-4397-A683-37EB67772CBD}"/>
    <cellStyle name="Comma 48 2 3 4 2 2" xfId="16892" xr:uid="{2563AFCC-0E23-422F-8922-0E1B50DB61F8}"/>
    <cellStyle name="Comma 48 2 3 4 3" xfId="16893" xr:uid="{DE902EC8-BC2F-4EA2-8A29-6196B44E7D03}"/>
    <cellStyle name="Comma 48 2 3 4 4" xfId="16894" xr:uid="{780C3FF0-3198-4360-BA39-EA83788A72C0}"/>
    <cellStyle name="Comma 48 2 3 5" xfId="16895" xr:uid="{CECE7E12-2643-45CE-890F-2CD0E752BA7B}"/>
    <cellStyle name="Comma 48 2 3 5 2" xfId="16896" xr:uid="{CB9C035C-B7A7-4333-987C-0D640E83578D}"/>
    <cellStyle name="Comma 48 2 3 6" xfId="16897" xr:uid="{3B68C708-E590-4C48-8B6B-FB4DD22DEAAC}"/>
    <cellStyle name="Comma 48 2 3 6 2" xfId="16898" xr:uid="{13F6B97E-C51E-4152-963C-7325FF640914}"/>
    <cellStyle name="Comma 48 2 3 7" xfId="16899" xr:uid="{90888CDE-4915-44D3-A055-4547801A0925}"/>
    <cellStyle name="Comma 48 2 4" xfId="16900" xr:uid="{68DEF896-E51D-4184-9742-9BA267F39FCA}"/>
    <cellStyle name="Comma 48 2 4 2" xfId="16901" xr:uid="{9D8D6B05-BDA3-4825-97EE-0F548BDCB027}"/>
    <cellStyle name="Comma 48 2 4 2 2" xfId="16902" xr:uid="{B9D41CB8-2BAB-4EB3-8BE8-414F189597D1}"/>
    <cellStyle name="Comma 48 2 4 2 2 2" xfId="16903" xr:uid="{BE1BDCFC-3516-4CE6-816E-038D31D8D059}"/>
    <cellStyle name="Comma 48 2 4 2 2 2 2" xfId="16904" xr:uid="{D3CB2A08-EAB3-4732-82CA-9F4E93507E24}"/>
    <cellStyle name="Comma 48 2 4 2 2 3" xfId="16905" xr:uid="{DB765D6B-081F-44C3-8044-D5C81EFF5860}"/>
    <cellStyle name="Comma 48 2 4 2 3" xfId="16906" xr:uid="{DE659358-E79E-4992-B4E7-6BD130B13E30}"/>
    <cellStyle name="Comma 48 2 4 2 3 2" xfId="16907" xr:uid="{FFD56654-2D16-4BA7-8421-8DEE3602C647}"/>
    <cellStyle name="Comma 48 2 4 2 4" xfId="16908" xr:uid="{75567DEB-88AD-4CB9-80E0-2D7C4FC49707}"/>
    <cellStyle name="Comma 48 2 4 2 5" xfId="16909" xr:uid="{E3E29B02-3D19-4CBA-A92F-755B79B6A6F0}"/>
    <cellStyle name="Comma 48 2 4 3" xfId="16910" xr:uid="{2E027883-7046-49EA-A30E-8F1563A7CFB0}"/>
    <cellStyle name="Comma 48 2 4 3 2" xfId="16911" xr:uid="{4744EB05-F656-4E81-A70C-E7A82BBF2A8D}"/>
    <cellStyle name="Comma 48 2 4 3 2 2" xfId="16912" xr:uid="{D7536378-1674-4125-9E8A-171A595F6C0F}"/>
    <cellStyle name="Comma 48 2 4 3 3" xfId="16913" xr:uid="{8261F5FA-1D17-4558-82ED-20E1B1D32144}"/>
    <cellStyle name="Comma 48 2 4 4" xfId="16914" xr:uid="{310F658C-1F45-42BE-856F-A899CD5FAF3A}"/>
    <cellStyle name="Comma 48 2 4 4 2" xfId="16915" xr:uid="{2D2BD81E-A93D-4B10-BE78-AD1B3212C831}"/>
    <cellStyle name="Comma 48 2 4 5" xfId="16916" xr:uid="{9CF608F9-643F-4755-95A3-4ADA7B0A8F4F}"/>
    <cellStyle name="Comma 48 2 4 6" xfId="16917" xr:uid="{E327E624-4A74-4750-B174-278FA47EEA72}"/>
    <cellStyle name="Comma 48 2 5" xfId="16918" xr:uid="{5125F99A-64F1-44F0-8138-BFCEACEE0C05}"/>
    <cellStyle name="Comma 48 2 5 2" xfId="16919" xr:uid="{6045CC9A-CD30-4BD9-B54F-982BE0D0CFFB}"/>
    <cellStyle name="Comma 48 2 5 2 2" xfId="16920" xr:uid="{2C2E84BC-3360-4841-9877-37EB438056B9}"/>
    <cellStyle name="Comma 48 2 5 2 2 2" xfId="16921" xr:uid="{310E7A27-BA8F-4C3B-BF2F-1E99571181DD}"/>
    <cellStyle name="Comma 48 2 5 2 3" xfId="16922" xr:uid="{50C7E33B-A567-446E-A5F8-C114528A8F7F}"/>
    <cellStyle name="Comma 48 2 5 3" xfId="16923" xr:uid="{1F5F53CC-97BB-4C68-AE5E-EBC8A893C4B9}"/>
    <cellStyle name="Comma 48 2 5 3 2" xfId="16924" xr:uid="{31FD57BA-98E6-4A90-97A1-C625189A12AD}"/>
    <cellStyle name="Comma 48 2 5 4" xfId="16925" xr:uid="{CB658C40-B321-42A2-8E6F-4BA78A85B5FF}"/>
    <cellStyle name="Comma 48 2 5 5" xfId="16926" xr:uid="{06F35815-0D40-41C1-A6F4-5B0261A93D6A}"/>
    <cellStyle name="Comma 48 2 6" xfId="16927" xr:uid="{4F1BBF24-A4EA-44F5-8E43-37F0A0298F16}"/>
    <cellStyle name="Comma 48 2 6 2" xfId="16928" xr:uid="{0251E3CF-AACC-4044-AEF4-D15A8E260488}"/>
    <cellStyle name="Comma 48 2 6 2 2" xfId="16929" xr:uid="{6A6E54DC-CE01-4806-8E78-5C8CD153BBE3}"/>
    <cellStyle name="Comma 48 2 6 2 2 2" xfId="16930" xr:uid="{61F15FB3-8B48-4DDB-81C1-04B2940353DA}"/>
    <cellStyle name="Comma 48 2 6 2 3" xfId="16931" xr:uid="{12B6ED5E-2B35-4365-8D6C-9ED76525E1A4}"/>
    <cellStyle name="Comma 48 2 6 3" xfId="16932" xr:uid="{E630F8A1-E0BC-4423-B53A-4615EB44A1FC}"/>
    <cellStyle name="Comma 48 2 6 3 2" xfId="16933" xr:uid="{9BA9D0A8-B441-40FD-A9AE-E29FC485C05B}"/>
    <cellStyle name="Comma 48 2 6 4" xfId="16934" xr:uid="{7C185734-6F23-40C6-814C-9D977EDB7BF8}"/>
    <cellStyle name="Comma 48 2 6 5" xfId="16935" xr:uid="{7F45BCB8-E492-4A40-AE14-B21483E19CC8}"/>
    <cellStyle name="Comma 48 2 7" xfId="16936" xr:uid="{63F5B733-9004-4317-B894-ED8AAB4119F8}"/>
    <cellStyle name="Comma 48 2 7 2" xfId="16937" xr:uid="{83AC3FAF-F7DF-4C3C-91DC-E00DFDCE24F2}"/>
    <cellStyle name="Comma 48 2 7 2 2" xfId="16938" xr:uid="{31E53593-954E-4208-BD6D-7B4835AF41E2}"/>
    <cellStyle name="Comma 48 2 7 3" xfId="16939" xr:uid="{89989569-5330-4F4B-BD02-C8078EB9273C}"/>
    <cellStyle name="Comma 48 2 7 4" xfId="16940" xr:uid="{D6769FCE-9753-4D37-91D9-AE31A33EA2A8}"/>
    <cellStyle name="Comma 48 2 8" xfId="16941" xr:uid="{60B4EA8A-EC08-42BD-B477-414E5037866C}"/>
    <cellStyle name="Comma 48 2 8 2" xfId="16942" xr:uid="{96066303-D669-4E3F-B59A-F3035F74E41F}"/>
    <cellStyle name="Comma 48 2 9" xfId="16943" xr:uid="{774B7D84-0B25-4258-AFF0-08590018C970}"/>
    <cellStyle name="Comma 48 2 9 2" xfId="16944" xr:uid="{86162A25-BF1F-4976-995C-903724D8741F}"/>
    <cellStyle name="Comma 48 3" xfId="16945" xr:uid="{AFF80701-2D4F-4FD1-99C2-BEE9BC14B43C}"/>
    <cellStyle name="Comma 48 3 2" xfId="16946" xr:uid="{FA4B371A-A372-455D-B7D7-3B4FA6919A90}"/>
    <cellStyle name="Comma 48 3 2 2" xfId="16947" xr:uid="{7F5142C7-36E1-439B-99FA-B7BFD5DC3342}"/>
    <cellStyle name="Comma 48 3 2 2 2" xfId="16948" xr:uid="{04ECB846-4229-4C6D-9E1D-B841831690FE}"/>
    <cellStyle name="Comma 48 3 2 2 2 2" xfId="16949" xr:uid="{04CB7402-989D-4D40-AE83-90147A1DC61F}"/>
    <cellStyle name="Comma 48 3 2 2 2 2 2" xfId="16950" xr:uid="{90E79593-9D34-4603-ABBD-1859779F00CD}"/>
    <cellStyle name="Comma 48 3 2 2 2 3" xfId="16951" xr:uid="{CE3BF0C2-D0EE-45CF-95F6-C358B1E4F592}"/>
    <cellStyle name="Comma 48 3 2 2 3" xfId="16952" xr:uid="{AF5441B6-FF19-4B2F-8CA0-E6D774FBD2D4}"/>
    <cellStyle name="Comma 48 3 2 2 3 2" xfId="16953" xr:uid="{186E5054-95E1-4019-85AE-96EB68B0A5CB}"/>
    <cellStyle name="Comma 48 3 2 2 4" xfId="16954" xr:uid="{E2C2C059-DE4B-4929-B16E-1C582914BAFF}"/>
    <cellStyle name="Comma 48 3 2 2 5" xfId="16955" xr:uid="{1B546085-1245-44F2-AD3C-94114F36D1F9}"/>
    <cellStyle name="Comma 48 3 2 3" xfId="16956" xr:uid="{6209CA6C-6D9D-442D-8816-3A418AF1ECA0}"/>
    <cellStyle name="Comma 48 3 2 3 2" xfId="16957" xr:uid="{3F707970-8274-43BF-BAB3-E356FBA15FBF}"/>
    <cellStyle name="Comma 48 3 2 3 2 2" xfId="16958" xr:uid="{2337082D-0613-455B-9987-AC9803A29123}"/>
    <cellStyle name="Comma 48 3 2 3 3" xfId="16959" xr:uid="{1D783044-AC2D-4071-9554-465F099EA8D6}"/>
    <cellStyle name="Comma 48 3 2 4" xfId="16960" xr:uid="{0A4B615B-0590-4808-9F2E-643EB12CD832}"/>
    <cellStyle name="Comma 48 3 2 4 2" xfId="16961" xr:uid="{56795C11-3467-4ED4-9087-6D73E409A56D}"/>
    <cellStyle name="Comma 48 3 2 5" xfId="16962" xr:uid="{FF3E3DE7-C8C5-4C16-BFDE-51F98E8248A7}"/>
    <cellStyle name="Comma 48 3 2 6" xfId="16963" xr:uid="{696142F9-77F1-46D8-8034-A174CDBC0DB8}"/>
    <cellStyle name="Comma 48 3 3" xfId="16964" xr:uid="{EE5C066C-15BE-421A-9D09-B17F6F573DA4}"/>
    <cellStyle name="Comma 48 3 3 2" xfId="16965" xr:uid="{B9E215D1-A30B-4C86-A62C-BF2AC005D4D3}"/>
    <cellStyle name="Comma 48 3 3 2 2" xfId="16966" xr:uid="{09C12F4B-CE12-4C51-AF21-E5B5AAD6A1DF}"/>
    <cellStyle name="Comma 48 3 3 2 2 2" xfId="16967" xr:uid="{98DA5170-EA9E-449F-BD11-65E211BB0FB9}"/>
    <cellStyle name="Comma 48 3 3 2 3" xfId="16968" xr:uid="{68BFE1D7-4219-444F-A181-1B492163D5F7}"/>
    <cellStyle name="Comma 48 3 3 3" xfId="16969" xr:uid="{1C800259-A039-4CE2-B3E4-0EF71DF9C207}"/>
    <cellStyle name="Comma 48 3 3 3 2" xfId="16970" xr:uid="{0BF068C0-D556-4BCC-9E9E-5F7A71D1F7EF}"/>
    <cellStyle name="Comma 48 3 3 4" xfId="16971" xr:uid="{A2081F15-57B6-4688-8458-F7F0C9CB5F10}"/>
    <cellStyle name="Comma 48 3 3 5" xfId="16972" xr:uid="{374D90E0-843B-46BC-BEF4-0438A8AE4C89}"/>
    <cellStyle name="Comma 48 3 4" xfId="16973" xr:uid="{93DE839A-9B06-4F35-A363-E2F80EFDA6A4}"/>
    <cellStyle name="Comma 48 3 4 2" xfId="16974" xr:uid="{B395FEA0-F475-44CB-BE81-B9B2A52C618D}"/>
    <cellStyle name="Comma 48 3 4 2 2" xfId="16975" xr:uid="{45911A84-E088-401E-8D6E-6D118D5AC437}"/>
    <cellStyle name="Comma 48 3 4 3" xfId="16976" xr:uid="{6B76A858-BDC4-48BC-B53D-EBF42E5D051D}"/>
    <cellStyle name="Comma 48 3 4 4" xfId="16977" xr:uid="{1D0AE8AA-189C-4B1B-9939-0384EFD1B6E1}"/>
    <cellStyle name="Comma 48 3 5" xfId="16978" xr:uid="{42F2065F-798F-4446-A434-57B4D8FCCAA9}"/>
    <cellStyle name="Comma 48 3 5 2" xfId="16979" xr:uid="{BEF475C7-92CF-4CBE-813F-E7C1EEFDF70A}"/>
    <cellStyle name="Comma 48 3 6" xfId="16980" xr:uid="{15F90814-A35C-47DA-B8E2-06C3CC55ED9D}"/>
    <cellStyle name="Comma 48 3 6 2" xfId="16981" xr:uid="{F7C1D2BF-7F85-4EF1-BDA5-31C8DC43BDC0}"/>
    <cellStyle name="Comma 48 3 7" xfId="16982" xr:uid="{847F2985-BD51-4E41-A37C-1C8BA7ACB6FF}"/>
    <cellStyle name="Comma 48 4" xfId="16983" xr:uid="{5ECA7B35-8218-4A46-A81A-3072549DBDE9}"/>
    <cellStyle name="Comma 48 4 2" xfId="16984" xr:uid="{68AF6285-E6A6-4FE0-BAEA-6AED95E2E437}"/>
    <cellStyle name="Comma 48 4 2 2" xfId="16985" xr:uid="{B0A67050-6F8B-4B2A-A972-444FF76835A3}"/>
    <cellStyle name="Comma 48 4 2 2 2" xfId="16986" xr:uid="{0FC32F66-1FE9-4907-8A3C-A7319E4B31B6}"/>
    <cellStyle name="Comma 48 4 2 2 2 2" xfId="16987" xr:uid="{7EF89B84-9FAD-43AC-8D12-D5939B8E49D6}"/>
    <cellStyle name="Comma 48 4 2 2 2 2 2" xfId="16988" xr:uid="{CB09EBD8-E65E-4CB0-8B00-1D6F42BC671D}"/>
    <cellStyle name="Comma 48 4 2 2 2 3" xfId="16989" xr:uid="{91A3FE1F-E329-4726-8B40-06BFBF14BECC}"/>
    <cellStyle name="Comma 48 4 2 2 3" xfId="16990" xr:uid="{BBE32CC4-EE86-4744-B08D-D3A438539C5C}"/>
    <cellStyle name="Comma 48 4 2 2 3 2" xfId="16991" xr:uid="{CF3259D0-0B87-4092-965C-CFABC88C4982}"/>
    <cellStyle name="Comma 48 4 2 2 4" xfId="16992" xr:uid="{66EC0D2D-0764-415B-9362-9464526DEAFE}"/>
    <cellStyle name="Comma 48 4 2 2 5" xfId="16993" xr:uid="{1232CC39-6714-4081-8251-046ED6E48B1F}"/>
    <cellStyle name="Comma 48 4 2 3" xfId="16994" xr:uid="{C7948A8D-C222-4E2B-8809-99B34F392E95}"/>
    <cellStyle name="Comma 48 4 2 3 2" xfId="16995" xr:uid="{0DC31425-5842-4F48-A44E-8BE2364D5CD9}"/>
    <cellStyle name="Comma 48 4 2 3 2 2" xfId="16996" xr:uid="{35C53E9A-DAFC-4D00-8030-537015E9FDBD}"/>
    <cellStyle name="Comma 48 4 2 3 3" xfId="16997" xr:uid="{EA415ED0-070F-4796-ADB2-C0B2F393755A}"/>
    <cellStyle name="Comma 48 4 2 4" xfId="16998" xr:uid="{92212B1C-C920-4FE3-82DD-392C25EEBD5B}"/>
    <cellStyle name="Comma 48 4 2 4 2" xfId="16999" xr:uid="{F096137D-D291-4AB9-844A-3E4E61700847}"/>
    <cellStyle name="Comma 48 4 2 5" xfId="17000" xr:uid="{9EB3AADA-9C00-4D46-8181-F501BFDACF59}"/>
    <cellStyle name="Comma 48 4 2 6" xfId="17001" xr:uid="{3A0F06B2-88EB-443D-A30B-DA0C567B3664}"/>
    <cellStyle name="Comma 48 4 3" xfId="17002" xr:uid="{72E9E07C-26D9-45B9-83F8-DABEE5829EEE}"/>
    <cellStyle name="Comma 48 4 3 2" xfId="17003" xr:uid="{890B3920-D351-4218-B0C3-F6077C15238F}"/>
    <cellStyle name="Comma 48 4 3 2 2" xfId="17004" xr:uid="{E0DCD2B5-1D4F-49B7-A319-D0AED9D0ED94}"/>
    <cellStyle name="Comma 48 4 3 2 2 2" xfId="17005" xr:uid="{CD1D9EBA-18ED-40BA-8351-455787934ACC}"/>
    <cellStyle name="Comma 48 4 3 2 3" xfId="17006" xr:uid="{641E366D-85BF-4BE5-A938-C19715BD8DFB}"/>
    <cellStyle name="Comma 48 4 3 3" xfId="17007" xr:uid="{744AEBEB-5079-4E54-8D84-EBEBEB2D15DF}"/>
    <cellStyle name="Comma 48 4 3 3 2" xfId="17008" xr:uid="{D1F00CC8-9338-4DF5-965F-5708F35814A8}"/>
    <cellStyle name="Comma 48 4 3 4" xfId="17009" xr:uid="{A3FF18D0-35F2-49DD-8D7D-192DEFF33124}"/>
    <cellStyle name="Comma 48 4 3 5" xfId="17010" xr:uid="{BAEE5F56-96AC-4AAE-BA2C-068643765686}"/>
    <cellStyle name="Comma 48 4 4" xfId="17011" xr:uid="{9953148E-5108-4D16-BD2C-B389D21AECB1}"/>
    <cellStyle name="Comma 48 4 4 2" xfId="17012" xr:uid="{50F5900A-6FC5-4959-AC40-52A41E4A5A0F}"/>
    <cellStyle name="Comma 48 4 4 2 2" xfId="17013" xr:uid="{97D27F36-3ED0-4B23-8322-C72A2E2D7DE7}"/>
    <cellStyle name="Comma 48 4 4 3" xfId="17014" xr:uid="{9009F785-B2AC-4029-9718-A25EE2E8334B}"/>
    <cellStyle name="Comma 48 4 4 4" xfId="17015" xr:uid="{0F372C14-8912-414C-A86B-655B48765C30}"/>
    <cellStyle name="Comma 48 4 5" xfId="17016" xr:uid="{BE8E9097-8E3E-4EDF-A6C7-203B6475DB0D}"/>
    <cellStyle name="Comma 48 4 5 2" xfId="17017" xr:uid="{EAB125DA-B3CB-49C1-BD0B-CC37CD054D50}"/>
    <cellStyle name="Comma 48 4 6" xfId="17018" xr:uid="{37EC72C7-C48C-4537-9378-70CE7D4D7217}"/>
    <cellStyle name="Comma 48 4 6 2" xfId="17019" xr:uid="{AE429219-015C-4591-906B-0E194CA6CF95}"/>
    <cellStyle name="Comma 48 4 7" xfId="17020" xr:uid="{1E57141F-DC52-451D-B783-C8B77C3857D2}"/>
    <cellStyle name="Comma 48 5" xfId="17021" xr:uid="{27966172-9422-4D11-A9D7-DA9D82531AF3}"/>
    <cellStyle name="Comma 48 5 2" xfId="17022" xr:uid="{6900D23E-1881-4601-99FE-45F0D14C6BAD}"/>
    <cellStyle name="Comma 48 5 2 2" xfId="17023" xr:uid="{BDC61C22-FF78-4EB5-BDEE-D426200C7D52}"/>
    <cellStyle name="Comma 48 5 2 2 2" xfId="17024" xr:uid="{57B70225-B307-4235-B846-2BD5B27134EC}"/>
    <cellStyle name="Comma 48 5 2 2 2 2" xfId="17025" xr:uid="{36CCDCA4-48C9-415D-87A4-2C8FD25FE09A}"/>
    <cellStyle name="Comma 48 5 2 2 3" xfId="17026" xr:uid="{939C71E8-6E72-487A-BB17-E9A8232C752D}"/>
    <cellStyle name="Comma 48 5 2 3" xfId="17027" xr:uid="{53B53A27-8988-42CB-B513-0DAF7D0D85F2}"/>
    <cellStyle name="Comma 48 5 2 3 2" xfId="17028" xr:uid="{435DC28B-93FA-497B-AF80-290CCCA003B0}"/>
    <cellStyle name="Comma 48 5 2 4" xfId="17029" xr:uid="{5FD4773B-1E63-40C3-9E28-8D7BF2491932}"/>
    <cellStyle name="Comma 48 5 2 5" xfId="17030" xr:uid="{448212EF-4030-48A3-9C11-CFE07613E31E}"/>
    <cellStyle name="Comma 48 5 3" xfId="17031" xr:uid="{0C6913AD-CD34-4A17-A10C-B8F82D7E16BE}"/>
    <cellStyle name="Comma 48 5 3 2" xfId="17032" xr:uid="{8BD304BC-5907-4A8E-8561-BF532B48F4CC}"/>
    <cellStyle name="Comma 48 5 3 2 2" xfId="17033" xr:uid="{A07503A7-E2F8-4589-99C8-67B1F0AEC75D}"/>
    <cellStyle name="Comma 48 5 3 3" xfId="17034" xr:uid="{6FC7607B-4EDB-4C90-8D24-3BC957104D2F}"/>
    <cellStyle name="Comma 48 5 4" xfId="17035" xr:uid="{53259922-6E80-400C-B005-4CF0273A5F02}"/>
    <cellStyle name="Comma 48 5 4 2" xfId="17036" xr:uid="{F3122F80-1B80-4F8F-8DCD-825E7F699F2B}"/>
    <cellStyle name="Comma 48 5 5" xfId="17037" xr:uid="{FAAAE023-AC78-4B7A-856D-173D5334C11E}"/>
    <cellStyle name="Comma 48 5 6" xfId="17038" xr:uid="{2B05D0BA-47DE-4C5A-A5E4-7832C3BBFD69}"/>
    <cellStyle name="Comma 48 6" xfId="17039" xr:uid="{BB7375E2-FE56-4003-94A9-0AAD58643AD7}"/>
    <cellStyle name="Comma 48 6 2" xfId="17040" xr:uid="{497903AB-200E-464B-B823-6D4E5045B2D2}"/>
    <cellStyle name="Comma 48 6 2 2" xfId="17041" xr:uid="{28B254DA-8C9A-4424-912E-0ED6FAE54750}"/>
    <cellStyle name="Comma 48 6 2 2 2" xfId="17042" xr:uid="{3D05402D-19B0-4667-9D7A-7FEFCB38B1A8}"/>
    <cellStyle name="Comma 48 6 2 3" xfId="17043" xr:uid="{287BF653-AE93-4B2B-9B93-F9D76EAE5348}"/>
    <cellStyle name="Comma 48 6 3" xfId="17044" xr:uid="{8CFF4CFA-45C1-4DE6-8736-2745BCE5DB7C}"/>
    <cellStyle name="Comma 48 6 3 2" xfId="17045" xr:uid="{C1E87368-C98F-47F5-9E92-631D6066E9D7}"/>
    <cellStyle name="Comma 48 6 4" xfId="17046" xr:uid="{74E73767-3D9B-4071-BEC8-BBCBF4FECF6A}"/>
    <cellStyle name="Comma 48 6 5" xfId="17047" xr:uid="{5E48F9B4-4A0C-437A-9269-D184107B75DD}"/>
    <cellStyle name="Comma 48 7" xfId="17048" xr:uid="{EE927F1C-4FA2-4344-A6C9-3D1E52FBCB06}"/>
    <cellStyle name="Comma 48 7 2" xfId="17049" xr:uid="{CA42382D-FF12-4929-A0C9-2E0CEC09483A}"/>
    <cellStyle name="Comma 48 7 2 2" xfId="17050" xr:uid="{878FDC2D-17D9-46D3-B492-7ACC240748FB}"/>
    <cellStyle name="Comma 48 7 2 2 2" xfId="17051" xr:uid="{E5AD07ED-9FE4-4544-8A41-7266F6EA509E}"/>
    <cellStyle name="Comma 48 7 2 3" xfId="17052" xr:uid="{DF83FD0E-B7A6-4101-BE1F-64E17211EBE6}"/>
    <cellStyle name="Comma 48 7 3" xfId="17053" xr:uid="{654E5986-4AD5-4F51-9281-6B9E30D9CB52}"/>
    <cellStyle name="Comma 48 7 3 2" xfId="17054" xr:uid="{708C7377-1AC9-4AF0-91B6-15B30F0FDA2B}"/>
    <cellStyle name="Comma 48 7 4" xfId="17055" xr:uid="{D67AD44C-BFA0-41E0-AE18-8F5A16416312}"/>
    <cellStyle name="Comma 48 7 5" xfId="17056" xr:uid="{2CBCE0C8-B5FA-4DE1-8F5F-8099A1CD01B4}"/>
    <cellStyle name="Comma 48 8" xfId="17057" xr:uid="{0B87AD56-274E-4DB2-A43C-29137AEE8E95}"/>
    <cellStyle name="Comma 48 8 2" xfId="17058" xr:uid="{022BDC6B-99F8-4C14-8547-16A571626411}"/>
    <cellStyle name="Comma 48 8 2 2" xfId="17059" xr:uid="{2AF608B0-F9D7-4FCF-9759-35A44085C569}"/>
    <cellStyle name="Comma 48 8 3" xfId="17060" xr:uid="{5FC90184-BD6F-4A39-89E2-52F7F19B1257}"/>
    <cellStyle name="Comma 48 8 4" xfId="17061" xr:uid="{1B4F2244-EFBC-4874-A4D1-F76FE2142EA3}"/>
    <cellStyle name="Comma 48 9" xfId="17062" xr:uid="{A03E40D0-1B67-4C90-8D16-BB7B8150A64C}"/>
    <cellStyle name="Comma 48 9 2" xfId="17063" xr:uid="{6FC5813C-1996-4632-84EA-7B106CAF5AE1}"/>
    <cellStyle name="Comma 49" xfId="17064" xr:uid="{562FEA0F-32BB-4A6B-BEFA-DE837032DF41}"/>
    <cellStyle name="Comma 49 10" xfId="17065" xr:uid="{A898B0AE-AB22-4A1A-B216-03294B5F7740}"/>
    <cellStyle name="Comma 49 10 2" xfId="17066" xr:uid="{8F151CE9-9124-4F36-B9EF-601777EDFD5A}"/>
    <cellStyle name="Comma 49 11" xfId="17067" xr:uid="{37DEEF8C-BA94-4132-BB49-268E6A512882}"/>
    <cellStyle name="Comma 49 2" xfId="17068" xr:uid="{08047114-04F2-4714-A9B1-A1B1B345A957}"/>
    <cellStyle name="Comma 49 2 10" xfId="17069" xr:uid="{35D7B81D-2E0E-49F6-9199-D28ABBD1C3E1}"/>
    <cellStyle name="Comma 49 2 2" xfId="17070" xr:uid="{00A5274A-C402-4AED-86A4-2E4BCB9A0456}"/>
    <cellStyle name="Comma 49 2 2 2" xfId="17071" xr:uid="{D40C73D8-EAC4-46DF-8606-CC80F370F370}"/>
    <cellStyle name="Comma 49 2 2 2 2" xfId="17072" xr:uid="{61D82C53-917A-49D1-BD44-7F15A31293D7}"/>
    <cellStyle name="Comma 49 2 2 2 2 2" xfId="17073" xr:uid="{FABCAD1B-EE94-490E-813C-242C4ACDCF00}"/>
    <cellStyle name="Comma 49 2 2 2 2 2 2" xfId="17074" xr:uid="{D50828A6-337C-4B60-95E6-B4EAEE025120}"/>
    <cellStyle name="Comma 49 2 2 2 2 2 2 2" xfId="17075" xr:uid="{74FC9477-E6CC-4C14-B850-F2AF995C8EC7}"/>
    <cellStyle name="Comma 49 2 2 2 2 2 3" xfId="17076" xr:uid="{9D0D1A34-AF48-4C49-AF8B-E11CBC1DC186}"/>
    <cellStyle name="Comma 49 2 2 2 2 3" xfId="17077" xr:uid="{C771DAC9-818D-4CF7-90BE-BE83D54E77BB}"/>
    <cellStyle name="Comma 49 2 2 2 2 3 2" xfId="17078" xr:uid="{240100C9-F28C-4B85-A224-FD70E4D51093}"/>
    <cellStyle name="Comma 49 2 2 2 2 4" xfId="17079" xr:uid="{98107B55-7082-49D4-A375-4B6A791B09DB}"/>
    <cellStyle name="Comma 49 2 2 2 2 5" xfId="17080" xr:uid="{E97C4DC2-CBCA-4688-9C42-40DD71B308E5}"/>
    <cellStyle name="Comma 49 2 2 2 3" xfId="17081" xr:uid="{ED15B673-68EE-4876-B560-98BBC58815F0}"/>
    <cellStyle name="Comma 49 2 2 2 3 2" xfId="17082" xr:uid="{6725236E-AF50-4109-B011-79D5929321E7}"/>
    <cellStyle name="Comma 49 2 2 2 3 2 2" xfId="17083" xr:uid="{47DBF19B-3F52-4B2F-BEB1-5F1341AEBABB}"/>
    <cellStyle name="Comma 49 2 2 2 3 3" xfId="17084" xr:uid="{57821617-8FAF-49DE-96AB-A9692E992B56}"/>
    <cellStyle name="Comma 49 2 2 2 4" xfId="17085" xr:uid="{630DD0FE-9C9A-4A66-8BA5-75AB706D4707}"/>
    <cellStyle name="Comma 49 2 2 2 4 2" xfId="17086" xr:uid="{88487262-B85C-4F3E-B27E-47F1A17EAD27}"/>
    <cellStyle name="Comma 49 2 2 2 5" xfId="17087" xr:uid="{EB95E8E9-BFEA-48B5-83F0-CC892854D6E2}"/>
    <cellStyle name="Comma 49 2 2 2 6" xfId="17088" xr:uid="{7DA21B1B-C7D1-43DD-B7C4-35A00D37B8B4}"/>
    <cellStyle name="Comma 49 2 2 3" xfId="17089" xr:uid="{44A3180D-D381-4580-B525-6FE8A45ED563}"/>
    <cellStyle name="Comma 49 2 2 3 2" xfId="17090" xr:uid="{AC7C6DC7-6DF1-4F17-80AC-7E2168F3DCD6}"/>
    <cellStyle name="Comma 49 2 2 3 2 2" xfId="17091" xr:uid="{6DD40613-DD82-4E09-96C2-3DA227DDE4A3}"/>
    <cellStyle name="Comma 49 2 2 3 2 2 2" xfId="17092" xr:uid="{11578B5C-4F4C-4B99-B553-771A4B59A5F8}"/>
    <cellStyle name="Comma 49 2 2 3 2 3" xfId="17093" xr:uid="{768BD7D4-4CBF-4C1A-9DA5-2395A88FB945}"/>
    <cellStyle name="Comma 49 2 2 3 3" xfId="17094" xr:uid="{ECDA7E1A-EE63-4AAE-9C6D-D2339FD16552}"/>
    <cellStyle name="Comma 49 2 2 3 3 2" xfId="17095" xr:uid="{106C86DF-62DF-4291-9CA7-F39A1C538363}"/>
    <cellStyle name="Comma 49 2 2 3 4" xfId="17096" xr:uid="{381A7493-1688-43C6-8E2A-BADBC21521F1}"/>
    <cellStyle name="Comma 49 2 2 3 5" xfId="17097" xr:uid="{53549E7C-B426-43F9-A0A6-36D5C86E2DCB}"/>
    <cellStyle name="Comma 49 2 2 4" xfId="17098" xr:uid="{FB66BD72-8A3E-4EC6-9307-11B57A8BCD8A}"/>
    <cellStyle name="Comma 49 2 2 4 2" xfId="17099" xr:uid="{96DB7E98-1D4E-42D1-BCCB-E3B60E952B18}"/>
    <cellStyle name="Comma 49 2 2 4 2 2" xfId="17100" xr:uid="{B9698C69-E0CE-415C-85C0-C8A771548320}"/>
    <cellStyle name="Comma 49 2 2 4 3" xfId="17101" xr:uid="{C8D978B3-1975-4C82-8DEB-910FD69FC495}"/>
    <cellStyle name="Comma 49 2 2 4 4" xfId="17102" xr:uid="{30B827A8-220A-4646-AA8D-B76567C70B43}"/>
    <cellStyle name="Comma 49 2 2 5" xfId="17103" xr:uid="{35F9F156-2E28-41C8-9AFB-A5F32DFDBF1A}"/>
    <cellStyle name="Comma 49 2 2 5 2" xfId="17104" xr:uid="{EEF17D39-6949-4B7C-88F6-2D6269E8D3FA}"/>
    <cellStyle name="Comma 49 2 2 6" xfId="17105" xr:uid="{F8B723A5-2E20-42EF-8D78-ECAB14F84154}"/>
    <cellStyle name="Comma 49 2 2 6 2" xfId="17106" xr:uid="{97A7AEBF-7239-4B32-9467-4954CC58477D}"/>
    <cellStyle name="Comma 49 2 2 7" xfId="17107" xr:uid="{98DF156B-90A8-41FB-98E2-74AE2C1AAEB8}"/>
    <cellStyle name="Comma 49 2 3" xfId="17108" xr:uid="{B29A595C-F787-4078-8A2D-5B18FE4480CE}"/>
    <cellStyle name="Comma 49 2 3 2" xfId="17109" xr:uid="{0B80B7EA-1830-491A-B259-C7B9F1D3E823}"/>
    <cellStyle name="Comma 49 2 3 2 2" xfId="17110" xr:uid="{2DDA32E9-BB81-4054-B631-ADB695189C0B}"/>
    <cellStyle name="Comma 49 2 3 2 2 2" xfId="17111" xr:uid="{0D8D2CC6-D4E7-46A5-8351-167D6176EC93}"/>
    <cellStyle name="Comma 49 2 3 2 2 2 2" xfId="17112" xr:uid="{F9DB0FF4-12D0-41F2-BE9D-BC365661402C}"/>
    <cellStyle name="Comma 49 2 3 2 2 2 2 2" xfId="17113" xr:uid="{7D7A2DD6-0B4F-45A5-B20D-CA2668E3FB6D}"/>
    <cellStyle name="Comma 49 2 3 2 2 2 3" xfId="17114" xr:uid="{BAA1E777-BC1D-482B-92E1-B8380F73EEB1}"/>
    <cellStyle name="Comma 49 2 3 2 2 3" xfId="17115" xr:uid="{0984D02E-9571-4A59-9FEB-3660392C6CE1}"/>
    <cellStyle name="Comma 49 2 3 2 2 3 2" xfId="17116" xr:uid="{7CCB3B94-A103-471C-A1A6-2B447AF091B5}"/>
    <cellStyle name="Comma 49 2 3 2 2 4" xfId="17117" xr:uid="{1E5FFF38-8090-4FBE-85A3-E413A1E72E66}"/>
    <cellStyle name="Comma 49 2 3 2 2 5" xfId="17118" xr:uid="{1174E845-73E6-498D-9C05-6A571A48C414}"/>
    <cellStyle name="Comma 49 2 3 2 3" xfId="17119" xr:uid="{E73A1D69-EBFF-4680-8D3F-B309745E689F}"/>
    <cellStyle name="Comma 49 2 3 2 3 2" xfId="17120" xr:uid="{CE86735D-31F8-40FE-8A47-363D99AE75F5}"/>
    <cellStyle name="Comma 49 2 3 2 3 2 2" xfId="17121" xr:uid="{76BB611F-50AE-4A14-8ADA-CB8C450BA3C5}"/>
    <cellStyle name="Comma 49 2 3 2 3 3" xfId="17122" xr:uid="{D6DE75A8-4943-4EF4-BA47-223A3679CA6F}"/>
    <cellStyle name="Comma 49 2 3 2 4" xfId="17123" xr:uid="{1AF33822-B587-472B-A852-23E66C1A1769}"/>
    <cellStyle name="Comma 49 2 3 2 4 2" xfId="17124" xr:uid="{6B9BC30F-5653-4749-991B-CDF3A14D5A43}"/>
    <cellStyle name="Comma 49 2 3 2 5" xfId="17125" xr:uid="{AA5C8449-CC04-438B-A150-1CB27B7F67F0}"/>
    <cellStyle name="Comma 49 2 3 2 6" xfId="17126" xr:uid="{B585C979-FF29-42E4-B02E-40969EBCC674}"/>
    <cellStyle name="Comma 49 2 3 3" xfId="17127" xr:uid="{67B1D985-62AE-4384-9FEF-8E538E749036}"/>
    <cellStyle name="Comma 49 2 3 3 2" xfId="17128" xr:uid="{302C7574-5F09-4FC8-8399-94A02606E0BB}"/>
    <cellStyle name="Comma 49 2 3 3 2 2" xfId="17129" xr:uid="{230EFA3A-080A-493E-832E-CC0F1405FEF3}"/>
    <cellStyle name="Comma 49 2 3 3 2 2 2" xfId="17130" xr:uid="{4B2BFE69-7889-4C7D-9965-0DB07A43F531}"/>
    <cellStyle name="Comma 49 2 3 3 2 3" xfId="17131" xr:uid="{EDF70569-AAF9-4A0D-91F6-59D91D597C58}"/>
    <cellStyle name="Comma 49 2 3 3 3" xfId="17132" xr:uid="{C6653879-0B9F-45DB-804B-02686B46B096}"/>
    <cellStyle name="Comma 49 2 3 3 3 2" xfId="17133" xr:uid="{FB9B8D8B-219E-447E-A507-3764DFAFA39C}"/>
    <cellStyle name="Comma 49 2 3 3 4" xfId="17134" xr:uid="{D64AE817-A607-4155-BCAF-9209F4EC5F27}"/>
    <cellStyle name="Comma 49 2 3 3 5" xfId="17135" xr:uid="{4EEB4DA3-F6DB-4C16-B2ED-7EB23BB39CC3}"/>
    <cellStyle name="Comma 49 2 3 4" xfId="17136" xr:uid="{5B6C5BCF-963B-48B1-A4D9-4774C39189F4}"/>
    <cellStyle name="Comma 49 2 3 4 2" xfId="17137" xr:uid="{BB69446D-DD17-459D-9AF7-A5ABFFAC077B}"/>
    <cellStyle name="Comma 49 2 3 4 2 2" xfId="17138" xr:uid="{842E563B-E918-414D-8094-7EDE14770A20}"/>
    <cellStyle name="Comma 49 2 3 4 3" xfId="17139" xr:uid="{3A701FFB-4AD6-4F25-A17C-2F16C5B6A7DA}"/>
    <cellStyle name="Comma 49 2 3 4 4" xfId="17140" xr:uid="{B25FDA73-1053-4A44-A504-9275A7AD4320}"/>
    <cellStyle name="Comma 49 2 3 5" xfId="17141" xr:uid="{94DF5C08-DEBE-44C7-BF42-04155F6F8698}"/>
    <cellStyle name="Comma 49 2 3 5 2" xfId="17142" xr:uid="{B7C049A7-7FCB-447B-86A2-B498EBD7C158}"/>
    <cellStyle name="Comma 49 2 3 6" xfId="17143" xr:uid="{164C0B83-75E7-413E-AD23-F7FF2BB398E1}"/>
    <cellStyle name="Comma 49 2 3 6 2" xfId="17144" xr:uid="{C16944C4-5F18-41A9-85A8-B68636A32A29}"/>
    <cellStyle name="Comma 49 2 3 7" xfId="17145" xr:uid="{A37F480F-5A3C-4A13-A1C3-5546D230F90F}"/>
    <cellStyle name="Comma 49 2 4" xfId="17146" xr:uid="{A46F1C95-DA7C-4209-8DF7-9BB81760B895}"/>
    <cellStyle name="Comma 49 2 4 2" xfId="17147" xr:uid="{E3EB0451-DA6D-4D28-9B8F-5CC7E0C111E7}"/>
    <cellStyle name="Comma 49 2 4 2 2" xfId="17148" xr:uid="{D72A554B-E3E9-4539-A752-A17598C0A3B6}"/>
    <cellStyle name="Comma 49 2 4 2 2 2" xfId="17149" xr:uid="{B40C68D9-63D8-4A7E-8E11-EF44B3F41DC4}"/>
    <cellStyle name="Comma 49 2 4 2 2 2 2" xfId="17150" xr:uid="{871CF036-4E91-4C3F-A1DB-C1B2D7717D72}"/>
    <cellStyle name="Comma 49 2 4 2 2 3" xfId="17151" xr:uid="{3530C73A-FBC4-445D-8F41-F126BD8E446E}"/>
    <cellStyle name="Comma 49 2 4 2 3" xfId="17152" xr:uid="{6753EB9B-B789-4344-8457-6E1449C94F2C}"/>
    <cellStyle name="Comma 49 2 4 2 3 2" xfId="17153" xr:uid="{1082E866-4F5A-4D94-8F90-06B51C8A6392}"/>
    <cellStyle name="Comma 49 2 4 2 4" xfId="17154" xr:uid="{00A324F8-474B-4816-95EF-BFDBCF9DA00B}"/>
    <cellStyle name="Comma 49 2 4 2 5" xfId="17155" xr:uid="{7FC77489-AFCE-4AC9-937A-20FA15FE02A6}"/>
    <cellStyle name="Comma 49 2 4 3" xfId="17156" xr:uid="{F767834D-38C9-4B91-A342-95236CE2D8B0}"/>
    <cellStyle name="Comma 49 2 4 3 2" xfId="17157" xr:uid="{6EC5EC60-F699-4395-87A7-09467C084595}"/>
    <cellStyle name="Comma 49 2 4 3 2 2" xfId="17158" xr:uid="{C701389A-90F0-4EC4-BA20-C15F1378DDEC}"/>
    <cellStyle name="Comma 49 2 4 3 3" xfId="17159" xr:uid="{156DB5DC-0F41-4011-8795-53170E96E15E}"/>
    <cellStyle name="Comma 49 2 4 4" xfId="17160" xr:uid="{BC20F3CE-33FA-4DFD-BA3C-F664D9C9AEB0}"/>
    <cellStyle name="Comma 49 2 4 4 2" xfId="17161" xr:uid="{3AB3FDA6-5351-495B-9328-EC9690394F08}"/>
    <cellStyle name="Comma 49 2 4 5" xfId="17162" xr:uid="{8527261E-25EF-4E16-BF83-6D7A4F4EE113}"/>
    <cellStyle name="Comma 49 2 4 6" xfId="17163" xr:uid="{A8EB3A7E-FFE2-4E21-A2A5-CED5AD64D534}"/>
    <cellStyle name="Comma 49 2 5" xfId="17164" xr:uid="{A8CED89D-1A8C-4F9C-B1A4-3E2DFF488BA1}"/>
    <cellStyle name="Comma 49 2 5 2" xfId="17165" xr:uid="{B3562304-A332-4F82-85F2-AFA19E2FC61C}"/>
    <cellStyle name="Comma 49 2 5 2 2" xfId="17166" xr:uid="{6BCF199F-D04E-41FC-B46F-5A98691F2CEF}"/>
    <cellStyle name="Comma 49 2 5 2 2 2" xfId="17167" xr:uid="{B4121C88-3D87-4826-BC71-4893891DD857}"/>
    <cellStyle name="Comma 49 2 5 2 3" xfId="17168" xr:uid="{C8080DB1-19E5-4F58-900D-5719C67BEA21}"/>
    <cellStyle name="Comma 49 2 5 3" xfId="17169" xr:uid="{620D8C34-FFEC-4B5F-A8B2-2CFF33CD2BFB}"/>
    <cellStyle name="Comma 49 2 5 3 2" xfId="17170" xr:uid="{7C69235C-7F00-4A0B-91A4-896B47E93843}"/>
    <cellStyle name="Comma 49 2 5 4" xfId="17171" xr:uid="{D3E1942F-9AAB-40FB-B811-F4D0909AE679}"/>
    <cellStyle name="Comma 49 2 5 5" xfId="17172" xr:uid="{05F9B750-A713-4128-B142-C12D097D46D9}"/>
    <cellStyle name="Comma 49 2 6" xfId="17173" xr:uid="{ACB1C017-0CF2-4560-8545-B55E2FE3B021}"/>
    <cellStyle name="Comma 49 2 6 2" xfId="17174" xr:uid="{CF3F081D-8101-4E4E-A26C-E5E574612FF8}"/>
    <cellStyle name="Comma 49 2 6 2 2" xfId="17175" xr:uid="{7A92E8FC-0FF4-4B9A-9861-D3E576796A35}"/>
    <cellStyle name="Comma 49 2 6 2 2 2" xfId="17176" xr:uid="{C8EA908B-E171-431D-9508-45F0392CC144}"/>
    <cellStyle name="Comma 49 2 6 2 3" xfId="17177" xr:uid="{2FBEF53D-16F5-4E7A-9FF2-3B8AB7B86B80}"/>
    <cellStyle name="Comma 49 2 6 3" xfId="17178" xr:uid="{B4B9EF31-C8AA-49AE-BCAB-754F06B1BE92}"/>
    <cellStyle name="Comma 49 2 6 3 2" xfId="17179" xr:uid="{CE6F60E0-DABE-4266-A04B-1FA994AAB472}"/>
    <cellStyle name="Comma 49 2 6 4" xfId="17180" xr:uid="{7E7BCCC7-718F-48CD-A28F-706B3B9550B1}"/>
    <cellStyle name="Comma 49 2 6 5" xfId="17181" xr:uid="{C6A47DE6-8245-45E4-9A05-0A456F817E1A}"/>
    <cellStyle name="Comma 49 2 7" xfId="17182" xr:uid="{B564E66B-215E-4911-BF87-8FC7843AA5B2}"/>
    <cellStyle name="Comma 49 2 7 2" xfId="17183" xr:uid="{ECCE7B0E-216D-4CFB-BA05-4C03975E1A17}"/>
    <cellStyle name="Comma 49 2 7 2 2" xfId="17184" xr:uid="{9A032182-8C67-49BB-9C63-FA5BE2D942FD}"/>
    <cellStyle name="Comma 49 2 7 3" xfId="17185" xr:uid="{20ACE1A2-1F0C-4782-A4BB-7DCC263A916A}"/>
    <cellStyle name="Comma 49 2 7 4" xfId="17186" xr:uid="{366254E1-F7F9-4B3C-BD4F-E1EBB89C618F}"/>
    <cellStyle name="Comma 49 2 8" xfId="17187" xr:uid="{BF168158-DB55-4831-8619-FCAFF90D183A}"/>
    <cellStyle name="Comma 49 2 8 2" xfId="17188" xr:uid="{69738670-2F35-4418-9348-9B46C0F24D39}"/>
    <cellStyle name="Comma 49 2 9" xfId="17189" xr:uid="{C631DB8A-11AA-401A-8FC6-DAE37ED21B57}"/>
    <cellStyle name="Comma 49 2 9 2" xfId="17190" xr:uid="{4D139C52-CB17-4E79-9F90-22517472002B}"/>
    <cellStyle name="Comma 49 3" xfId="17191" xr:uid="{13A8DE14-7F8E-4DEA-A86E-BE6F9CFE68DD}"/>
    <cellStyle name="Comma 49 3 2" xfId="17192" xr:uid="{7773E163-E9F4-40E5-B7F5-C60BA41F3B4D}"/>
    <cellStyle name="Comma 49 3 2 2" xfId="17193" xr:uid="{B51E1A86-6617-4149-8BB8-727E807CECED}"/>
    <cellStyle name="Comma 49 3 2 2 2" xfId="17194" xr:uid="{DCA45AE8-941F-45A8-86A7-BF3942016926}"/>
    <cellStyle name="Comma 49 3 2 2 2 2" xfId="17195" xr:uid="{989B393B-B074-4798-A25B-B6519EFDC04C}"/>
    <cellStyle name="Comma 49 3 2 2 2 2 2" xfId="17196" xr:uid="{F4C23E54-8B23-4B69-8565-76F792E849E6}"/>
    <cellStyle name="Comma 49 3 2 2 2 3" xfId="17197" xr:uid="{3BA0EF7E-4797-48BB-BC7D-FFBA0C09EAB2}"/>
    <cellStyle name="Comma 49 3 2 2 3" xfId="17198" xr:uid="{42E0AD67-5ACD-48F6-A8D5-5E1CDCB45934}"/>
    <cellStyle name="Comma 49 3 2 2 3 2" xfId="17199" xr:uid="{49BD8933-4A38-4718-8D7B-F4E7DA5C3A71}"/>
    <cellStyle name="Comma 49 3 2 2 4" xfId="17200" xr:uid="{5D1C6135-13F2-47AF-BBBE-884FE2C431C1}"/>
    <cellStyle name="Comma 49 3 2 2 5" xfId="17201" xr:uid="{18EB73E4-C32A-43A1-98F3-C197E21DCFE8}"/>
    <cellStyle name="Comma 49 3 2 3" xfId="17202" xr:uid="{F176F408-C790-4F5D-9450-664E16690624}"/>
    <cellStyle name="Comma 49 3 2 3 2" xfId="17203" xr:uid="{1F890569-6315-48A6-98D1-279A1DB6A053}"/>
    <cellStyle name="Comma 49 3 2 3 2 2" xfId="17204" xr:uid="{BD4E6107-CDDD-46E5-A8AD-D71FF66426BF}"/>
    <cellStyle name="Comma 49 3 2 3 3" xfId="17205" xr:uid="{0848AAA5-EA69-4DEB-8191-F3D1D9D2D566}"/>
    <cellStyle name="Comma 49 3 2 4" xfId="17206" xr:uid="{9972073B-9000-4E17-AA03-BB3CC8C87C91}"/>
    <cellStyle name="Comma 49 3 2 4 2" xfId="17207" xr:uid="{6C2B0869-95C8-4984-ADAB-72C83CA550BE}"/>
    <cellStyle name="Comma 49 3 2 5" xfId="17208" xr:uid="{0A80AF8D-22A9-4BDC-9103-AD4495F04783}"/>
    <cellStyle name="Comma 49 3 2 6" xfId="17209" xr:uid="{A3CDCFC7-DABD-406A-8097-C3A9989CC081}"/>
    <cellStyle name="Comma 49 3 3" xfId="17210" xr:uid="{AA28BAC7-833E-4188-B718-B5A7899DA17C}"/>
    <cellStyle name="Comma 49 3 3 2" xfId="17211" xr:uid="{BBD2BAA9-EC2C-4C26-AC72-731B5135C237}"/>
    <cellStyle name="Comma 49 3 3 2 2" xfId="17212" xr:uid="{ED397B82-96FE-456E-94F9-E7AAE46FCAA7}"/>
    <cellStyle name="Comma 49 3 3 2 2 2" xfId="17213" xr:uid="{5DE5B268-87CE-4432-A8E5-9853B7FEF709}"/>
    <cellStyle name="Comma 49 3 3 2 3" xfId="17214" xr:uid="{0DB855B7-692F-4247-8B50-6DCCC7201D02}"/>
    <cellStyle name="Comma 49 3 3 3" xfId="17215" xr:uid="{9F052382-B813-422B-9D30-A46CB25E466B}"/>
    <cellStyle name="Comma 49 3 3 3 2" xfId="17216" xr:uid="{2700AC69-4104-4B11-ADD5-6107E1C4877D}"/>
    <cellStyle name="Comma 49 3 3 4" xfId="17217" xr:uid="{E4568B78-D64E-4F45-BE1A-160EBFF1E9DE}"/>
    <cellStyle name="Comma 49 3 3 5" xfId="17218" xr:uid="{095C525D-2CC1-4F2A-9997-5C0F5375A46B}"/>
    <cellStyle name="Comma 49 3 4" xfId="17219" xr:uid="{EAA1C554-FF72-4341-AE0A-8F1C026568DE}"/>
    <cellStyle name="Comma 49 3 4 2" xfId="17220" xr:uid="{4DB8D95E-0CB6-4737-9D29-3CE1709CA975}"/>
    <cellStyle name="Comma 49 3 4 2 2" xfId="17221" xr:uid="{3B4CF716-7350-4D33-8910-4D7C4CF23CDE}"/>
    <cellStyle name="Comma 49 3 4 3" xfId="17222" xr:uid="{1C4162FA-2640-4C10-A127-B382888F77DC}"/>
    <cellStyle name="Comma 49 3 4 4" xfId="17223" xr:uid="{EE0DFDAC-EFE4-4D3A-A76B-0A89D76B28F6}"/>
    <cellStyle name="Comma 49 3 5" xfId="17224" xr:uid="{74F82177-20B5-4289-84B8-BCDE28A958FE}"/>
    <cellStyle name="Comma 49 3 5 2" xfId="17225" xr:uid="{0D29BBFE-0AAE-40C6-95F3-EB7F920387FE}"/>
    <cellStyle name="Comma 49 3 6" xfId="17226" xr:uid="{DC2AAEB2-D329-49FC-AE19-8C945F48B04C}"/>
    <cellStyle name="Comma 49 3 6 2" xfId="17227" xr:uid="{5B570738-2353-4BBB-98EF-28D66208FAB4}"/>
    <cellStyle name="Comma 49 3 7" xfId="17228" xr:uid="{FAEFB465-85AA-4E2F-8423-D113EBD6E364}"/>
    <cellStyle name="Comma 49 4" xfId="17229" xr:uid="{AE4306EC-A16B-4930-8293-614204319A8D}"/>
    <cellStyle name="Comma 49 4 2" xfId="17230" xr:uid="{DEE4ED33-56E4-443A-ACCD-9FC01838B562}"/>
    <cellStyle name="Comma 49 4 2 2" xfId="17231" xr:uid="{8A3D778D-D00F-425A-AD3C-691FC1BE0CDA}"/>
    <cellStyle name="Comma 49 4 2 2 2" xfId="17232" xr:uid="{36F6B7CB-2E8D-45C7-9A41-365BF334DDE6}"/>
    <cellStyle name="Comma 49 4 2 2 2 2" xfId="17233" xr:uid="{03C1A820-B4DF-45FB-BC3C-0D053625E41D}"/>
    <cellStyle name="Comma 49 4 2 2 2 2 2" xfId="17234" xr:uid="{3DC3DFBC-742C-4591-B3E5-6F785334D7F6}"/>
    <cellStyle name="Comma 49 4 2 2 2 3" xfId="17235" xr:uid="{F1731F63-51B2-41FF-A3A2-0797E625FA67}"/>
    <cellStyle name="Comma 49 4 2 2 3" xfId="17236" xr:uid="{E07C76C4-8E27-43F1-B6E3-DB1B2C967386}"/>
    <cellStyle name="Comma 49 4 2 2 3 2" xfId="17237" xr:uid="{A5FE77C2-B5FF-4A17-8EEC-843F529CE422}"/>
    <cellStyle name="Comma 49 4 2 2 4" xfId="17238" xr:uid="{DD59950D-405F-4F28-AC26-06951D30326A}"/>
    <cellStyle name="Comma 49 4 2 2 5" xfId="17239" xr:uid="{B307A784-6762-4583-A63D-63C9BFD2F6F5}"/>
    <cellStyle name="Comma 49 4 2 3" xfId="17240" xr:uid="{DF67CB0F-89E6-4359-9EB0-A47C7CA2FEF9}"/>
    <cellStyle name="Comma 49 4 2 3 2" xfId="17241" xr:uid="{9A0A9911-571D-46BF-91BC-58262A493155}"/>
    <cellStyle name="Comma 49 4 2 3 2 2" xfId="17242" xr:uid="{FDC92D09-E2E1-4453-8836-E197B9BDAD0E}"/>
    <cellStyle name="Comma 49 4 2 3 3" xfId="17243" xr:uid="{053211FA-B23A-4B59-9744-1AEFCA1DF3BB}"/>
    <cellStyle name="Comma 49 4 2 4" xfId="17244" xr:uid="{FC4067C5-BC55-4137-81CC-7CE5C95A9859}"/>
    <cellStyle name="Comma 49 4 2 4 2" xfId="17245" xr:uid="{4ECFE8A5-BFA6-478A-AA27-9474142C3EC1}"/>
    <cellStyle name="Comma 49 4 2 5" xfId="17246" xr:uid="{8E463A65-B9C6-4D37-966F-487F9D01AC21}"/>
    <cellStyle name="Comma 49 4 2 6" xfId="17247" xr:uid="{851C6F07-29B2-4737-B482-EFFB5EE16D39}"/>
    <cellStyle name="Comma 49 4 3" xfId="17248" xr:uid="{0F6C47C9-13DC-4DFB-A969-D50299FF8515}"/>
    <cellStyle name="Comma 49 4 3 2" xfId="17249" xr:uid="{7CDBED18-D94C-4D27-856F-21B283E1AAAD}"/>
    <cellStyle name="Comma 49 4 3 2 2" xfId="17250" xr:uid="{3062E4C8-9982-4748-86FA-3CEEB2B2CC30}"/>
    <cellStyle name="Comma 49 4 3 2 2 2" xfId="17251" xr:uid="{06B72C92-E334-438C-8776-7825546273CF}"/>
    <cellStyle name="Comma 49 4 3 2 3" xfId="17252" xr:uid="{BDB43414-3053-4D91-ADA6-42CDDE7EA0CC}"/>
    <cellStyle name="Comma 49 4 3 3" xfId="17253" xr:uid="{3955ACBD-35D5-44C5-9348-9D7BC9245E4F}"/>
    <cellStyle name="Comma 49 4 3 3 2" xfId="17254" xr:uid="{FE9684EB-5259-4CEC-B10A-9C5CB291507C}"/>
    <cellStyle name="Comma 49 4 3 4" xfId="17255" xr:uid="{3FEA6400-689B-4876-87F6-4E7B0D007343}"/>
    <cellStyle name="Comma 49 4 3 5" xfId="17256" xr:uid="{D490F557-ADDD-4B49-B23B-3EB4AA08D776}"/>
    <cellStyle name="Comma 49 4 4" xfId="17257" xr:uid="{443B199E-2439-4475-81F7-90FA5D50B710}"/>
    <cellStyle name="Comma 49 4 4 2" xfId="17258" xr:uid="{6BE75CB7-94EC-40D3-B5D9-1BF433739700}"/>
    <cellStyle name="Comma 49 4 4 2 2" xfId="17259" xr:uid="{75A4B96D-97A2-4878-BE01-0808B0E29303}"/>
    <cellStyle name="Comma 49 4 4 3" xfId="17260" xr:uid="{2D077B35-A840-487B-8B80-1F1F48F1F18E}"/>
    <cellStyle name="Comma 49 4 4 4" xfId="17261" xr:uid="{64A3009E-1268-4A2F-8942-37E93AB1A888}"/>
    <cellStyle name="Comma 49 4 5" xfId="17262" xr:uid="{6F9CC7B8-D09E-4281-B295-4B09B793CB9C}"/>
    <cellStyle name="Comma 49 4 5 2" xfId="17263" xr:uid="{7FFBC18F-4C92-4A42-9D63-8206E4C4D0CD}"/>
    <cellStyle name="Comma 49 4 6" xfId="17264" xr:uid="{837DB134-2059-47C4-87AC-85965B7613F6}"/>
    <cellStyle name="Comma 49 4 6 2" xfId="17265" xr:uid="{1C3AE514-762D-4254-AEFB-248BCB414B58}"/>
    <cellStyle name="Comma 49 4 7" xfId="17266" xr:uid="{1F198B12-FC22-4CFD-B618-E96D09101FCE}"/>
    <cellStyle name="Comma 49 5" xfId="17267" xr:uid="{6DD8A29D-1A82-48BE-9F5B-AE5841D50233}"/>
    <cellStyle name="Comma 49 5 2" xfId="17268" xr:uid="{2A5F20D5-32B1-4D17-BF6C-271C322E0B2D}"/>
    <cellStyle name="Comma 49 5 2 2" xfId="17269" xr:uid="{DD9AE9CC-3CF9-446D-A6C8-FDC20B3C2C02}"/>
    <cellStyle name="Comma 49 5 2 2 2" xfId="17270" xr:uid="{3B05925A-DB1F-4796-B62B-4BB49EC556AD}"/>
    <cellStyle name="Comma 49 5 2 2 2 2" xfId="17271" xr:uid="{574D0FCB-3BBF-4154-81D0-6C18E7301AB5}"/>
    <cellStyle name="Comma 49 5 2 2 3" xfId="17272" xr:uid="{2707D3E9-F6D4-4A5C-B3CE-D0B0984CFC62}"/>
    <cellStyle name="Comma 49 5 2 3" xfId="17273" xr:uid="{A3F88824-9E81-4595-BCF2-FAB8C4285CFD}"/>
    <cellStyle name="Comma 49 5 2 3 2" xfId="17274" xr:uid="{C70DC5C7-BAC5-4CC8-8E3B-918116948711}"/>
    <cellStyle name="Comma 49 5 2 4" xfId="17275" xr:uid="{1967E1A6-EB50-4722-A1B0-ED9277DEC894}"/>
    <cellStyle name="Comma 49 5 2 5" xfId="17276" xr:uid="{CDAD3E11-E337-4D28-9F0C-D9D3C4CBC695}"/>
    <cellStyle name="Comma 49 5 3" xfId="17277" xr:uid="{44C606D8-9767-45FE-AC2E-206CD52B83FA}"/>
    <cellStyle name="Comma 49 5 3 2" xfId="17278" xr:uid="{2FA4F0E1-7ABB-4674-B521-386824FA0FA7}"/>
    <cellStyle name="Comma 49 5 3 2 2" xfId="17279" xr:uid="{2C5FBED6-8CB0-4C82-84F0-53A02F10D955}"/>
    <cellStyle name="Comma 49 5 3 3" xfId="17280" xr:uid="{60F9310C-7286-458C-B02D-8C903A04C1F3}"/>
    <cellStyle name="Comma 49 5 4" xfId="17281" xr:uid="{EBDB43E9-DF66-4E43-ADCE-A801989939D6}"/>
    <cellStyle name="Comma 49 5 4 2" xfId="17282" xr:uid="{E3F68BFC-CD7D-4DDF-818E-FB1BBF0D31DC}"/>
    <cellStyle name="Comma 49 5 5" xfId="17283" xr:uid="{E72726FF-0E96-4766-845D-AECD72FBE3FF}"/>
    <cellStyle name="Comma 49 5 6" xfId="17284" xr:uid="{4EFFF479-C373-4C4D-8A00-F32A855FD63F}"/>
    <cellStyle name="Comma 49 6" xfId="17285" xr:uid="{85DDA361-F810-43C9-B702-6F60AB7AADA0}"/>
    <cellStyle name="Comma 49 6 2" xfId="17286" xr:uid="{C1B431D8-8CBD-4741-B025-051551C42CD1}"/>
    <cellStyle name="Comma 49 6 2 2" xfId="17287" xr:uid="{E65C94E6-F9C8-4E87-BB8D-ED97F2B0709D}"/>
    <cellStyle name="Comma 49 6 2 2 2" xfId="17288" xr:uid="{1799E266-EB08-474F-B21E-0C8289D98230}"/>
    <cellStyle name="Comma 49 6 2 3" xfId="17289" xr:uid="{FE038C38-EA6C-41D7-A77E-F48E766B2D62}"/>
    <cellStyle name="Comma 49 6 3" xfId="17290" xr:uid="{866F6D69-669D-437B-AF5F-EA536F219015}"/>
    <cellStyle name="Comma 49 6 3 2" xfId="17291" xr:uid="{920B7BB2-F04A-41AD-BC33-A9C9964C9955}"/>
    <cellStyle name="Comma 49 6 4" xfId="17292" xr:uid="{4E9910FD-B05F-450D-94B1-9468261109C2}"/>
    <cellStyle name="Comma 49 6 5" xfId="17293" xr:uid="{B4EA4F00-B3CE-4E5B-9515-A36F8B7CEAA1}"/>
    <cellStyle name="Comma 49 7" xfId="17294" xr:uid="{4BD266F5-F7CC-4E87-9D5E-F07F72E0D3AA}"/>
    <cellStyle name="Comma 49 7 2" xfId="17295" xr:uid="{88504702-84FE-4384-BC8D-067D5DC0E366}"/>
    <cellStyle name="Comma 49 7 2 2" xfId="17296" xr:uid="{B21C3E0A-DFE1-43DB-818D-8F439DB514C3}"/>
    <cellStyle name="Comma 49 7 2 2 2" xfId="17297" xr:uid="{280BCCA1-6CCF-474E-BC86-C04C2ED5C7CF}"/>
    <cellStyle name="Comma 49 7 2 3" xfId="17298" xr:uid="{C92578A7-70B8-4B8F-B45B-555DFD6859A2}"/>
    <cellStyle name="Comma 49 7 3" xfId="17299" xr:uid="{99733D96-6851-4337-A57E-D14CA59A4010}"/>
    <cellStyle name="Comma 49 7 3 2" xfId="17300" xr:uid="{7BCAE2D4-3276-4745-A128-B5F7EC01FDFD}"/>
    <cellStyle name="Comma 49 7 4" xfId="17301" xr:uid="{34BAB8C0-28C4-4652-9F71-F06DF2569E37}"/>
    <cellStyle name="Comma 49 7 5" xfId="17302" xr:uid="{21E2A440-A000-4316-9F22-16F2DFFCD362}"/>
    <cellStyle name="Comma 49 8" xfId="17303" xr:uid="{5D3D1560-9C73-4EF5-B6B6-A393D8CC1CD1}"/>
    <cellStyle name="Comma 49 8 2" xfId="17304" xr:uid="{08602DA9-48FA-43D9-802A-9D918FABF3E8}"/>
    <cellStyle name="Comma 49 8 2 2" xfId="17305" xr:uid="{43996EF4-47A7-4410-94A5-FD4C705D167D}"/>
    <cellStyle name="Comma 49 8 3" xfId="17306" xr:uid="{B2CBDF7C-A4AE-4619-A205-457D0B1A49DB}"/>
    <cellStyle name="Comma 49 8 4" xfId="17307" xr:uid="{661177BD-C953-4BB5-8010-A380BC2ECD8B}"/>
    <cellStyle name="Comma 49 9" xfId="17308" xr:uid="{E3FB6DE4-0218-41F0-BB78-5F02658C21E0}"/>
    <cellStyle name="Comma 49 9 2" xfId="17309" xr:uid="{F12A5A4D-EFCC-4308-BD98-2117AB996A4C}"/>
    <cellStyle name="Comma 5" xfId="50" xr:uid="{2B82E942-475A-4B28-85DF-A632B9EC6BC3}"/>
    <cellStyle name="Comma 5 2" xfId="579" xr:uid="{37473B8B-FA78-4AC4-9DC9-18E43DB8704C}"/>
    <cellStyle name="Comma 5 2 10" xfId="17310" xr:uid="{0EF8DCAF-A1DA-4162-B4A0-5DFB34132AB5}"/>
    <cellStyle name="Comma 5 2 10 2" xfId="17311" xr:uid="{58AA1834-786E-443E-A393-8AA956B9C50D}"/>
    <cellStyle name="Comma 5 2 10 2 2" xfId="17312" xr:uid="{7FF680BD-22E0-4620-975D-301EC6EF3FEF}"/>
    <cellStyle name="Comma 5 2 10 3" xfId="17313" xr:uid="{D1276FBF-B4A1-4F00-B881-0EF208B403B6}"/>
    <cellStyle name="Comma 5 2 10 4" xfId="17314" xr:uid="{20DD4BEF-974F-4A39-AF27-BC4FB61400B0}"/>
    <cellStyle name="Comma 5 2 11" xfId="17315" xr:uid="{08380ED9-45A1-4B33-9F9F-7B42BC82B331}"/>
    <cellStyle name="Comma 5 2 11 2" xfId="17316" xr:uid="{74E82A9C-CBD7-4C60-91EE-209A4219B256}"/>
    <cellStyle name="Comma 5 2 12" xfId="17317" xr:uid="{1A79AE9F-4069-42C8-9A1F-5F2CA0F33E1C}"/>
    <cellStyle name="Comma 5 2 13" xfId="17318" xr:uid="{D582BA92-426E-451B-8A62-F96D4F155718}"/>
    <cellStyle name="Comma 5 2 13 2" xfId="17319" xr:uid="{47F961A2-F4A7-4B5A-8C2D-12BE9C298298}"/>
    <cellStyle name="Comma 5 2 14" xfId="17320" xr:uid="{6FC1FC8D-8C89-4217-B982-7EF41AF8F08A}"/>
    <cellStyle name="Comma 5 2 2" xfId="580" xr:uid="{538680ED-E259-4A34-B76A-9E5ABBA01E22}"/>
    <cellStyle name="Comma 5 2 2 10" xfId="17321" xr:uid="{50073652-D214-4A6B-A6F8-08B24EE05130}"/>
    <cellStyle name="Comma 5 2 2 11" xfId="17322" xr:uid="{73D04E87-C065-45B1-A28A-8AC81637B683}"/>
    <cellStyle name="Comma 5 2 2 11 2" xfId="17323" xr:uid="{50060010-F3E0-4C54-9B11-92CA479239D3}"/>
    <cellStyle name="Comma 5 2 2 12" xfId="17324" xr:uid="{D419C4A3-9C6C-4E56-BA4B-9CDA69DB5235}"/>
    <cellStyle name="Comma 5 2 2 2" xfId="17325" xr:uid="{069B72D3-8482-4E15-9787-E7EEF1EC6347}"/>
    <cellStyle name="Comma 5 2 2 2 10" xfId="17326" xr:uid="{C1C3ABCE-C16B-4109-A9BD-9FC36E0181E7}"/>
    <cellStyle name="Comma 5 2 2 2 2" xfId="17327" xr:uid="{EC1CF4B3-7BFF-4A30-A92F-A359DA3A8FF2}"/>
    <cellStyle name="Comma 5 2 2 2 2 2" xfId="17328" xr:uid="{1A7FEFAD-C075-47CA-9ABD-30A1F8E807F2}"/>
    <cellStyle name="Comma 5 2 2 2 2 2 2" xfId="17329" xr:uid="{6B4C4706-DF12-40AC-8265-DF39695804AE}"/>
    <cellStyle name="Comma 5 2 2 2 2 2 2 2" xfId="17330" xr:uid="{1884221A-1CA6-4870-B227-BA9E12454507}"/>
    <cellStyle name="Comma 5 2 2 2 2 2 2 2 2" xfId="17331" xr:uid="{121A0E6E-50F6-4D7B-A265-1BCCDFC567AC}"/>
    <cellStyle name="Comma 5 2 2 2 2 2 2 2 2 2" xfId="17332" xr:uid="{E9CDCA70-86BF-4BEC-9E14-0A4C818402D2}"/>
    <cellStyle name="Comma 5 2 2 2 2 2 2 2 3" xfId="17333" xr:uid="{D86B85B0-0583-48A3-97EB-D322ABD17073}"/>
    <cellStyle name="Comma 5 2 2 2 2 2 2 3" xfId="17334" xr:uid="{631E743C-8779-430B-BACE-220DEBE5E5E2}"/>
    <cellStyle name="Comma 5 2 2 2 2 2 2 3 2" xfId="17335" xr:uid="{74DF5D02-82D4-4194-ACB0-A651B883EC9C}"/>
    <cellStyle name="Comma 5 2 2 2 2 2 2 4" xfId="17336" xr:uid="{B549DA62-2F0C-4619-99AD-130184C77E26}"/>
    <cellStyle name="Comma 5 2 2 2 2 2 2 5" xfId="17337" xr:uid="{C12469C4-49BF-414D-B4F2-66240F059717}"/>
    <cellStyle name="Comma 5 2 2 2 2 2 3" xfId="17338" xr:uid="{704AB7D6-157C-4674-8B9F-14B54E1465C6}"/>
    <cellStyle name="Comma 5 2 2 2 2 2 3 2" xfId="17339" xr:uid="{E17849BC-98AD-4A03-9A48-234EB1C1AF78}"/>
    <cellStyle name="Comma 5 2 2 2 2 2 3 2 2" xfId="17340" xr:uid="{5DEF473A-DA84-4D93-B9FF-52AC62826497}"/>
    <cellStyle name="Comma 5 2 2 2 2 2 3 3" xfId="17341" xr:uid="{F540090B-7D4F-4084-BF4A-D8718F2A78EC}"/>
    <cellStyle name="Comma 5 2 2 2 2 2 4" xfId="17342" xr:uid="{341E4E8A-DBB1-468C-8598-C3E1618483A9}"/>
    <cellStyle name="Comma 5 2 2 2 2 2 4 2" xfId="17343" xr:uid="{C0DC5B66-19A6-480D-A136-FF7D38B3334E}"/>
    <cellStyle name="Comma 5 2 2 2 2 2 5" xfId="17344" xr:uid="{EC1D3CB5-8773-4D58-A4AC-70E32B432E8E}"/>
    <cellStyle name="Comma 5 2 2 2 2 2 6" xfId="17345" xr:uid="{E264B2B2-8DB0-47D0-859F-AB9B4C4C91B5}"/>
    <cellStyle name="Comma 5 2 2 2 2 3" xfId="17346" xr:uid="{7357D0B5-C491-4E27-979C-1C26B55D0C2C}"/>
    <cellStyle name="Comma 5 2 2 2 2 3 2" xfId="17347" xr:uid="{72006252-D6C2-4206-81E1-48F140C3B943}"/>
    <cellStyle name="Comma 5 2 2 2 2 3 2 2" xfId="17348" xr:uid="{2AE618AE-1D2C-46C9-AD09-B2DE8F8CD030}"/>
    <cellStyle name="Comma 5 2 2 2 2 3 2 2 2" xfId="17349" xr:uid="{4B71E020-F477-4459-A3D1-333FFA0A3CD4}"/>
    <cellStyle name="Comma 5 2 2 2 2 3 2 3" xfId="17350" xr:uid="{0B6767CC-6F1B-4ED5-BD63-50AC195E40B2}"/>
    <cellStyle name="Comma 5 2 2 2 2 3 3" xfId="17351" xr:uid="{8C12DB30-BF40-4E9B-A042-21E6B199C1AF}"/>
    <cellStyle name="Comma 5 2 2 2 2 3 3 2" xfId="17352" xr:uid="{E37CF7FF-D8CA-475C-AAB5-0CE6AAE731D0}"/>
    <cellStyle name="Comma 5 2 2 2 2 3 4" xfId="17353" xr:uid="{6FB35AB8-B832-4F4D-8D61-A7D56E517D8C}"/>
    <cellStyle name="Comma 5 2 2 2 2 3 5" xfId="17354" xr:uid="{10657589-2AA0-472B-A645-A965858EC31F}"/>
    <cellStyle name="Comma 5 2 2 2 2 4" xfId="17355" xr:uid="{3FDE9EC8-272E-464B-9FA6-00FB338EF7AB}"/>
    <cellStyle name="Comma 5 2 2 2 2 4 2" xfId="17356" xr:uid="{33D15E4B-B656-4449-A160-9F67247D33BF}"/>
    <cellStyle name="Comma 5 2 2 2 2 4 2 2" xfId="17357" xr:uid="{7EA0A7AB-65A1-417F-9B96-30BD65ED1575}"/>
    <cellStyle name="Comma 5 2 2 2 2 4 3" xfId="17358" xr:uid="{D1A11682-9336-4441-BA22-08AC1B723C92}"/>
    <cellStyle name="Comma 5 2 2 2 2 4 4" xfId="17359" xr:uid="{04BEAC64-A2D9-4ECC-90EE-006FECC5DA7E}"/>
    <cellStyle name="Comma 5 2 2 2 2 5" xfId="17360" xr:uid="{9D8068C4-9D81-4B16-8DE6-CA7E4252BC7B}"/>
    <cellStyle name="Comma 5 2 2 2 2 5 2" xfId="17361" xr:uid="{5BD532E9-CBB5-429D-A460-F54C2C2E50A3}"/>
    <cellStyle name="Comma 5 2 2 2 2 6" xfId="17362" xr:uid="{CE5BCE16-2C3B-47CE-A672-EDAAB955456A}"/>
    <cellStyle name="Comma 5 2 2 2 2 6 2" xfId="17363" xr:uid="{63F67B95-93B0-4E71-8435-803F13DB8544}"/>
    <cellStyle name="Comma 5 2 2 2 2 7" xfId="17364" xr:uid="{F557D782-C117-4F7C-9AC9-CE71536CE3F5}"/>
    <cellStyle name="Comma 5 2 2 2 3" xfId="17365" xr:uid="{8376BF3F-4D4A-4876-B636-10CF99E23D46}"/>
    <cellStyle name="Comma 5 2 2 2 3 2" xfId="17366" xr:uid="{3F0ED40B-4512-43D7-B9CD-AF65253EF22F}"/>
    <cellStyle name="Comma 5 2 2 2 3 2 2" xfId="17367" xr:uid="{03953185-24A1-4C90-8B20-36555130C368}"/>
    <cellStyle name="Comma 5 2 2 2 3 2 2 2" xfId="17368" xr:uid="{EC11B81A-BE5F-4545-B913-02C4349F9A11}"/>
    <cellStyle name="Comma 5 2 2 2 3 2 2 2 2" xfId="17369" xr:uid="{25F4F9A5-C85D-4B87-B5A3-53079A4DCCC0}"/>
    <cellStyle name="Comma 5 2 2 2 3 2 2 2 2 2" xfId="17370" xr:uid="{3558239D-E6FF-4801-9D6A-F07100697147}"/>
    <cellStyle name="Comma 5 2 2 2 3 2 2 2 3" xfId="17371" xr:uid="{C1497FE6-C9CB-485E-BB23-258FE7BFE896}"/>
    <cellStyle name="Comma 5 2 2 2 3 2 2 3" xfId="17372" xr:uid="{8CFF8D31-32A4-4BCF-B9D9-FE5827F38C10}"/>
    <cellStyle name="Comma 5 2 2 2 3 2 2 3 2" xfId="17373" xr:uid="{F565123C-6DDF-47AF-8BB5-D07E9367A06E}"/>
    <cellStyle name="Comma 5 2 2 2 3 2 2 4" xfId="17374" xr:uid="{CA88E9C4-C9F4-4152-A83E-2C3A442CB933}"/>
    <cellStyle name="Comma 5 2 2 2 3 2 2 5" xfId="17375" xr:uid="{8277C165-F153-419D-90EF-5A766C811852}"/>
    <cellStyle name="Comma 5 2 2 2 3 2 3" xfId="17376" xr:uid="{B552D71C-2DA5-40FA-8F0C-EC43D6683ECD}"/>
    <cellStyle name="Comma 5 2 2 2 3 2 3 2" xfId="17377" xr:uid="{3BCAAE30-CF15-4699-B07D-4763A71D4645}"/>
    <cellStyle name="Comma 5 2 2 2 3 2 3 2 2" xfId="17378" xr:uid="{3B0EFDA3-D824-4711-91B3-57D76372B6D9}"/>
    <cellStyle name="Comma 5 2 2 2 3 2 3 3" xfId="17379" xr:uid="{080AE5F6-6C59-4D86-8603-F164C8EAB612}"/>
    <cellStyle name="Comma 5 2 2 2 3 2 4" xfId="17380" xr:uid="{3B87904E-C02A-49BB-A608-70946827059D}"/>
    <cellStyle name="Comma 5 2 2 2 3 2 4 2" xfId="17381" xr:uid="{C2ED5684-FC61-404B-89BD-7232F4C99C6F}"/>
    <cellStyle name="Comma 5 2 2 2 3 2 5" xfId="17382" xr:uid="{C4507537-FCC9-491E-8F53-560394BEE06E}"/>
    <cellStyle name="Comma 5 2 2 2 3 2 6" xfId="17383" xr:uid="{CCB345A4-91C7-4339-A118-3193CCFCC689}"/>
    <cellStyle name="Comma 5 2 2 2 3 3" xfId="17384" xr:uid="{918FB9DA-3E83-4DD1-B6C0-00379049E755}"/>
    <cellStyle name="Comma 5 2 2 2 3 3 2" xfId="17385" xr:uid="{D1A3BBDF-B5C6-45B6-B8A0-16A086E12906}"/>
    <cellStyle name="Comma 5 2 2 2 3 3 2 2" xfId="17386" xr:uid="{19BB153D-578B-4903-83DC-0F92687199CA}"/>
    <cellStyle name="Comma 5 2 2 2 3 3 2 2 2" xfId="17387" xr:uid="{5B33F955-9B6B-4AF9-B108-5273847D43F5}"/>
    <cellStyle name="Comma 5 2 2 2 3 3 2 3" xfId="17388" xr:uid="{95C6032F-C30C-4223-89FA-1065206A3885}"/>
    <cellStyle name="Comma 5 2 2 2 3 3 3" xfId="17389" xr:uid="{781F969C-EC86-40E0-8FC9-6512F4501B8D}"/>
    <cellStyle name="Comma 5 2 2 2 3 3 3 2" xfId="17390" xr:uid="{A715267E-A783-449D-821A-AA7CD224CC72}"/>
    <cellStyle name="Comma 5 2 2 2 3 3 4" xfId="17391" xr:uid="{A3B5F075-2872-47A8-8625-8A025641F20B}"/>
    <cellStyle name="Comma 5 2 2 2 3 3 5" xfId="17392" xr:uid="{E617F45E-5091-4A62-935D-EF230011AA4F}"/>
    <cellStyle name="Comma 5 2 2 2 3 4" xfId="17393" xr:uid="{D73CD804-C3D9-4CFB-BE21-BA10AF244900}"/>
    <cellStyle name="Comma 5 2 2 2 3 4 2" xfId="17394" xr:uid="{FABE4830-4062-49D0-B934-44A5218618F3}"/>
    <cellStyle name="Comma 5 2 2 2 3 4 2 2" xfId="17395" xr:uid="{4485727C-6371-4BE8-9CD5-06EC6CC62FC0}"/>
    <cellStyle name="Comma 5 2 2 2 3 4 3" xfId="17396" xr:uid="{1D436560-1A9E-43C0-A136-DD96F9A49839}"/>
    <cellStyle name="Comma 5 2 2 2 3 4 4" xfId="17397" xr:uid="{29EF876C-AAB0-4707-A97F-AA7007D1D6FB}"/>
    <cellStyle name="Comma 5 2 2 2 3 5" xfId="17398" xr:uid="{FB02F2FB-84FE-4C16-8DA8-8EF98F808122}"/>
    <cellStyle name="Comma 5 2 2 2 3 5 2" xfId="17399" xr:uid="{F88AC6DE-454F-4F5E-B38F-B51BBC5C090B}"/>
    <cellStyle name="Comma 5 2 2 2 3 6" xfId="17400" xr:uid="{F6BC0C39-4ACD-4E32-889D-588B4C0B6477}"/>
    <cellStyle name="Comma 5 2 2 2 3 6 2" xfId="17401" xr:uid="{8AE33A4D-00AF-4E0F-A985-3725703661D2}"/>
    <cellStyle name="Comma 5 2 2 2 3 7" xfId="17402" xr:uid="{0FFE2C4A-327C-46E5-9815-36E12DC85269}"/>
    <cellStyle name="Comma 5 2 2 2 4" xfId="17403" xr:uid="{513659D7-BE61-4B05-A654-A7A6605C4D6F}"/>
    <cellStyle name="Comma 5 2 2 2 4 2" xfId="17404" xr:uid="{2974D634-A38E-4AF9-BC92-8414EDF24BDB}"/>
    <cellStyle name="Comma 5 2 2 2 4 2 2" xfId="17405" xr:uid="{06D6B679-7B34-408F-A363-E36512B82612}"/>
    <cellStyle name="Comma 5 2 2 2 4 2 2 2" xfId="17406" xr:uid="{DEB73E43-9638-4DC4-A7AE-DF853E1C59BF}"/>
    <cellStyle name="Comma 5 2 2 2 4 2 2 2 2" xfId="17407" xr:uid="{294CF4D8-B313-46D8-9648-4507A92DEF30}"/>
    <cellStyle name="Comma 5 2 2 2 4 2 2 3" xfId="17408" xr:uid="{05937ED4-2AA8-48F7-8334-0E336A53E2F2}"/>
    <cellStyle name="Comma 5 2 2 2 4 2 3" xfId="17409" xr:uid="{BB07247E-E23D-4A7E-851F-E8E7C024FD17}"/>
    <cellStyle name="Comma 5 2 2 2 4 2 3 2" xfId="17410" xr:uid="{DB01C0C1-A42C-4C9B-8F25-DBDD99AFB5C2}"/>
    <cellStyle name="Comma 5 2 2 2 4 2 4" xfId="17411" xr:uid="{AF0DD6E7-BF40-4DB4-B349-E01CBCED88A0}"/>
    <cellStyle name="Comma 5 2 2 2 4 2 5" xfId="17412" xr:uid="{43DBDBB7-6455-4068-BE62-E1CE2CBFDF01}"/>
    <cellStyle name="Comma 5 2 2 2 4 3" xfId="17413" xr:uid="{932EDD19-5891-4171-8557-135FA50834F1}"/>
    <cellStyle name="Comma 5 2 2 2 4 3 2" xfId="17414" xr:uid="{E74EBA7A-D789-40E8-A3D3-3BD90961686B}"/>
    <cellStyle name="Comma 5 2 2 2 4 3 2 2" xfId="17415" xr:uid="{76FBDD12-E237-4968-8501-88C2DD97A717}"/>
    <cellStyle name="Comma 5 2 2 2 4 3 3" xfId="17416" xr:uid="{2E058DB8-E90A-4693-BA04-ACE5B97D6E79}"/>
    <cellStyle name="Comma 5 2 2 2 4 4" xfId="17417" xr:uid="{C88238D8-1360-4FE9-A44F-2A2287874F6F}"/>
    <cellStyle name="Comma 5 2 2 2 4 4 2" xfId="17418" xr:uid="{67FCCCCE-93BE-4205-ABF2-D3C294024B9C}"/>
    <cellStyle name="Comma 5 2 2 2 4 5" xfId="17419" xr:uid="{C70CBEE9-7C20-4E28-B301-2DC30E40759F}"/>
    <cellStyle name="Comma 5 2 2 2 4 6" xfId="17420" xr:uid="{4C06335B-74AF-46A7-9595-79AD76011A9A}"/>
    <cellStyle name="Comma 5 2 2 2 5" xfId="17421" xr:uid="{33F2BF35-BA07-4EB3-A638-D3C22943DC4A}"/>
    <cellStyle name="Comma 5 2 2 2 5 2" xfId="17422" xr:uid="{59499788-4074-4988-9614-663A8B535653}"/>
    <cellStyle name="Comma 5 2 2 2 5 2 2" xfId="17423" xr:uid="{BA56FAC7-3B79-4883-8A07-4E0FD1AF7FD7}"/>
    <cellStyle name="Comma 5 2 2 2 5 2 2 2" xfId="17424" xr:uid="{90364DA0-5ACB-4DB3-ADB5-71616AE2FB34}"/>
    <cellStyle name="Comma 5 2 2 2 5 2 3" xfId="17425" xr:uid="{BB746B6A-C180-4537-96EC-0BB55B3A679D}"/>
    <cellStyle name="Comma 5 2 2 2 5 3" xfId="17426" xr:uid="{E9BBFC45-0326-4C3F-8784-6D877DBA9522}"/>
    <cellStyle name="Comma 5 2 2 2 5 3 2" xfId="17427" xr:uid="{8F50AE78-5D04-412A-83D3-FE50B3E7B550}"/>
    <cellStyle name="Comma 5 2 2 2 5 4" xfId="17428" xr:uid="{E7C5166A-6774-4ACB-A692-AAC66A0AB711}"/>
    <cellStyle name="Comma 5 2 2 2 5 5" xfId="17429" xr:uid="{C352A1B0-8214-40C9-8DF5-64716378FF0A}"/>
    <cellStyle name="Comma 5 2 2 2 6" xfId="17430" xr:uid="{5C1A9B62-0385-43DA-961B-2AEAD7EBF4F4}"/>
    <cellStyle name="Comma 5 2 2 2 6 2" xfId="17431" xr:uid="{F2BA56BC-1E18-4DF9-988D-BB40AA20362B}"/>
    <cellStyle name="Comma 5 2 2 2 6 2 2" xfId="17432" xr:uid="{7B19C466-F49F-47BC-9D0C-D5762C767109}"/>
    <cellStyle name="Comma 5 2 2 2 6 2 2 2" xfId="17433" xr:uid="{39E7D9BB-F2F1-48F0-9927-AAF8E4069EDB}"/>
    <cellStyle name="Comma 5 2 2 2 6 2 3" xfId="17434" xr:uid="{1AF213FE-7626-4435-8328-6EF49C9F9100}"/>
    <cellStyle name="Comma 5 2 2 2 6 3" xfId="17435" xr:uid="{99BF9ABD-9271-4711-BC27-93D3F716493D}"/>
    <cellStyle name="Comma 5 2 2 2 6 3 2" xfId="17436" xr:uid="{592F98AF-4F44-4809-8EE5-60AB30054443}"/>
    <cellStyle name="Comma 5 2 2 2 6 4" xfId="17437" xr:uid="{E3302AE9-C4E9-44AF-9DFA-EAC7594A5642}"/>
    <cellStyle name="Comma 5 2 2 2 6 5" xfId="17438" xr:uid="{4EF28994-2D9E-4DB0-9891-3CCD707B61CB}"/>
    <cellStyle name="Comma 5 2 2 2 7" xfId="17439" xr:uid="{6F06D441-BEBB-4CA4-AE30-DBC7B73DB065}"/>
    <cellStyle name="Comma 5 2 2 2 7 2" xfId="17440" xr:uid="{55A9D556-7495-4741-9ECB-F8E44C8ACD6A}"/>
    <cellStyle name="Comma 5 2 2 2 7 2 2" xfId="17441" xr:uid="{BF205B06-E0C5-4F9A-99B8-A743E0323345}"/>
    <cellStyle name="Comma 5 2 2 2 7 3" xfId="17442" xr:uid="{B117D79C-34AB-43A6-B8B3-93924C1D9594}"/>
    <cellStyle name="Comma 5 2 2 2 7 4" xfId="17443" xr:uid="{BB51915D-742B-45DD-9D91-EF628E06AF65}"/>
    <cellStyle name="Comma 5 2 2 2 8" xfId="17444" xr:uid="{0EC894FE-3609-4411-A53E-1632274F37FB}"/>
    <cellStyle name="Comma 5 2 2 2 8 2" xfId="17445" xr:uid="{A3DCD82D-B30F-4685-ADF6-36770665DE5F}"/>
    <cellStyle name="Comma 5 2 2 2 9" xfId="17446" xr:uid="{66B57F69-B34E-4DE6-AC9F-709406202FA5}"/>
    <cellStyle name="Comma 5 2 2 2 9 2" xfId="17447" xr:uid="{F43A34D1-D75D-4B2E-979E-4C7F937E0775}"/>
    <cellStyle name="Comma 5 2 2 3" xfId="17448" xr:uid="{395F945F-AC15-42F4-BD41-B68D775BCEAA}"/>
    <cellStyle name="Comma 5 2 2 3 2" xfId="17449" xr:uid="{E6D67886-32B9-4983-8A90-C781CA3D3201}"/>
    <cellStyle name="Comma 5 2 2 3 2 2" xfId="17450" xr:uid="{7F5E5EB5-C8D2-4373-8CB0-19C0B62FA24C}"/>
    <cellStyle name="Comma 5 2 2 3 2 2 2" xfId="17451" xr:uid="{ADD7E2D4-67EF-4FCB-9A3E-EBB51206233F}"/>
    <cellStyle name="Comma 5 2 2 3 2 2 2 2" xfId="17452" xr:uid="{8D20FB3E-B778-422A-B31A-3BF43AA72EEE}"/>
    <cellStyle name="Comma 5 2 2 3 2 2 2 2 2" xfId="17453" xr:uid="{DBF1DDC8-1BC1-4D5D-971D-2A982ACFC62F}"/>
    <cellStyle name="Comma 5 2 2 3 2 2 2 3" xfId="17454" xr:uid="{DE927F62-DDB5-4AF5-A7B8-E7320D51A941}"/>
    <cellStyle name="Comma 5 2 2 3 2 2 3" xfId="17455" xr:uid="{F78B072B-36E1-4703-A65C-F8439B9029B1}"/>
    <cellStyle name="Comma 5 2 2 3 2 2 3 2" xfId="17456" xr:uid="{4861E262-56B2-4252-BC91-A28208B5F1BB}"/>
    <cellStyle name="Comma 5 2 2 3 2 2 4" xfId="17457" xr:uid="{9755A9C1-85E4-4D60-B21A-97C49DD057ED}"/>
    <cellStyle name="Comma 5 2 2 3 2 2 5" xfId="17458" xr:uid="{B4442092-52DB-4C73-B75D-0738B8F1935F}"/>
    <cellStyle name="Comma 5 2 2 3 2 3" xfId="17459" xr:uid="{9B67630A-BDF7-4A53-8E43-8E9FCC0E8F4A}"/>
    <cellStyle name="Comma 5 2 2 3 2 3 2" xfId="17460" xr:uid="{05CDDEA0-146B-4B79-B887-7AEE704EE5D3}"/>
    <cellStyle name="Comma 5 2 2 3 2 3 2 2" xfId="17461" xr:uid="{E053C277-72DD-407D-AA5E-200C95476065}"/>
    <cellStyle name="Comma 5 2 2 3 2 3 3" xfId="17462" xr:uid="{EF6A7A2B-E756-4FE0-80C9-CDD7E740C7A7}"/>
    <cellStyle name="Comma 5 2 2 3 2 4" xfId="17463" xr:uid="{BDF2EAE1-700C-443C-8E88-549850FCDD19}"/>
    <cellStyle name="Comma 5 2 2 3 2 4 2" xfId="17464" xr:uid="{2664D705-5581-4AD4-B748-416BAA3CE3BC}"/>
    <cellStyle name="Comma 5 2 2 3 2 5" xfId="17465" xr:uid="{45F4700F-E4BB-443B-94BF-5B45D94E37C3}"/>
    <cellStyle name="Comma 5 2 2 3 2 6" xfId="17466" xr:uid="{AE99F919-818C-4B17-AE35-559F3C875E61}"/>
    <cellStyle name="Comma 5 2 2 3 3" xfId="17467" xr:uid="{E62CBC9D-95C8-4FEC-89DE-29B2EDEC10D0}"/>
    <cellStyle name="Comma 5 2 2 3 3 2" xfId="17468" xr:uid="{F5527841-8946-4AE1-B885-1388C9DD3E06}"/>
    <cellStyle name="Comma 5 2 2 3 3 2 2" xfId="17469" xr:uid="{CB11BF92-458B-4D60-AE6E-F761F421BEEE}"/>
    <cellStyle name="Comma 5 2 2 3 3 2 2 2" xfId="17470" xr:uid="{C3B10813-34E7-4406-96CD-A76E5D3B301A}"/>
    <cellStyle name="Comma 5 2 2 3 3 2 3" xfId="17471" xr:uid="{0319F18A-6267-4058-9AE8-FE1F3A48EA6A}"/>
    <cellStyle name="Comma 5 2 2 3 3 3" xfId="17472" xr:uid="{44F30B57-FC29-4C35-81AA-38D22E59F2F5}"/>
    <cellStyle name="Comma 5 2 2 3 3 3 2" xfId="17473" xr:uid="{06728944-44FB-4DD3-9D2F-407821EF68B5}"/>
    <cellStyle name="Comma 5 2 2 3 3 4" xfId="17474" xr:uid="{4C4FD2C8-BF0D-4DAE-8598-89E149FC4B5E}"/>
    <cellStyle name="Comma 5 2 2 3 3 5" xfId="17475" xr:uid="{3B0979D5-EC54-4B08-9C00-8587928A830F}"/>
    <cellStyle name="Comma 5 2 2 3 4" xfId="17476" xr:uid="{4374074A-C46C-4611-999D-EAFE7711CB15}"/>
    <cellStyle name="Comma 5 2 2 3 4 2" xfId="17477" xr:uid="{FDFD31B0-4B58-4A73-A9F7-CD53E5F02BC1}"/>
    <cellStyle name="Comma 5 2 2 3 4 2 2" xfId="17478" xr:uid="{02EEEF41-35A3-4522-AD26-F6744B77F52E}"/>
    <cellStyle name="Comma 5 2 2 3 4 3" xfId="17479" xr:uid="{C4536326-22FE-450E-AA02-B5B3B4178F93}"/>
    <cellStyle name="Comma 5 2 2 3 4 4" xfId="17480" xr:uid="{0DB46555-D6AC-4F2D-9835-9888A33C57FB}"/>
    <cellStyle name="Comma 5 2 2 3 5" xfId="17481" xr:uid="{BBFA0877-7BEB-4A4B-A278-1CE80A0A291E}"/>
    <cellStyle name="Comma 5 2 2 3 5 2" xfId="17482" xr:uid="{90782AB6-A100-4B39-91E9-27FD07E27569}"/>
    <cellStyle name="Comma 5 2 2 3 6" xfId="17483" xr:uid="{2937858B-9143-4593-A023-AE47C7FFB3F4}"/>
    <cellStyle name="Comma 5 2 2 3 6 2" xfId="17484" xr:uid="{13831B45-F0B6-4CF8-8B79-D43D9F9434FF}"/>
    <cellStyle name="Comma 5 2 2 3 7" xfId="17485" xr:uid="{8D3A33A6-2100-4073-BA20-0AEB66989781}"/>
    <cellStyle name="Comma 5 2 2 4" xfId="17486" xr:uid="{3EB5514D-F014-4397-8235-454815EB1529}"/>
    <cellStyle name="Comma 5 2 2 4 2" xfId="17487" xr:uid="{758AFED4-7310-494B-B8B6-6C677D06A9D6}"/>
    <cellStyle name="Comma 5 2 2 4 2 2" xfId="17488" xr:uid="{4304D5A6-A42B-419B-ADEA-894FA4336B0C}"/>
    <cellStyle name="Comma 5 2 2 4 2 2 2" xfId="17489" xr:uid="{B1574DE8-A088-40BD-9C6F-76B0CEDE8033}"/>
    <cellStyle name="Comma 5 2 2 4 2 2 2 2" xfId="17490" xr:uid="{8839EE93-8DC2-4B2A-B30E-17741DB1356F}"/>
    <cellStyle name="Comma 5 2 2 4 2 2 2 2 2" xfId="17491" xr:uid="{3D61C394-831F-476B-802D-B577D9B72FA5}"/>
    <cellStyle name="Comma 5 2 2 4 2 2 2 3" xfId="17492" xr:uid="{6AAD5374-83AF-45BF-B384-C34CA07303FD}"/>
    <cellStyle name="Comma 5 2 2 4 2 2 3" xfId="17493" xr:uid="{7173FB73-E029-4A37-BCC6-2FEB7926C641}"/>
    <cellStyle name="Comma 5 2 2 4 2 2 3 2" xfId="17494" xr:uid="{709A4020-7AF5-47FC-8AC5-918C9E52EEC5}"/>
    <cellStyle name="Comma 5 2 2 4 2 2 4" xfId="17495" xr:uid="{E78101C7-9A65-42CC-B251-DBF042831322}"/>
    <cellStyle name="Comma 5 2 2 4 2 2 5" xfId="17496" xr:uid="{BA661694-4C60-4256-B6F5-E2CCF95B4FCD}"/>
    <cellStyle name="Comma 5 2 2 4 2 3" xfId="17497" xr:uid="{2EE12405-6576-42EF-A619-8A9F691B1A09}"/>
    <cellStyle name="Comma 5 2 2 4 2 3 2" xfId="17498" xr:uid="{6B34FCA8-BE4E-4CE2-BB11-855466EF9B5B}"/>
    <cellStyle name="Comma 5 2 2 4 2 3 2 2" xfId="17499" xr:uid="{3797D215-E779-45FD-B029-8B69D0CD1D25}"/>
    <cellStyle name="Comma 5 2 2 4 2 3 3" xfId="17500" xr:uid="{1F84CEDF-6A5F-4CA6-9D9E-79AD5131E78E}"/>
    <cellStyle name="Comma 5 2 2 4 2 4" xfId="17501" xr:uid="{F942D4AE-F71E-4F68-ADF3-DF2F9D6ED6F3}"/>
    <cellStyle name="Comma 5 2 2 4 2 4 2" xfId="17502" xr:uid="{F7084FA5-8A89-4DFE-AFA1-67BB074891FF}"/>
    <cellStyle name="Comma 5 2 2 4 2 5" xfId="17503" xr:uid="{18C5DE1A-34FE-4C13-AF14-F614ED9E56C6}"/>
    <cellStyle name="Comma 5 2 2 4 2 6" xfId="17504" xr:uid="{1F2BC987-519C-4C68-BC2C-075D36A22A84}"/>
    <cellStyle name="Comma 5 2 2 4 3" xfId="17505" xr:uid="{4D555397-B758-48F0-A8FA-E932BBE3ADEB}"/>
    <cellStyle name="Comma 5 2 2 4 3 2" xfId="17506" xr:uid="{3F4FC285-9E13-4679-BAF7-E81E23744ED0}"/>
    <cellStyle name="Comma 5 2 2 4 3 2 2" xfId="17507" xr:uid="{0817785D-3B5E-4D69-83A1-3E205B8AEDAC}"/>
    <cellStyle name="Comma 5 2 2 4 3 2 2 2" xfId="17508" xr:uid="{9A6EDEA8-2483-4831-8D44-67F7290BE418}"/>
    <cellStyle name="Comma 5 2 2 4 3 2 3" xfId="17509" xr:uid="{12F118C7-1250-49F7-BB6B-79ECE28AF923}"/>
    <cellStyle name="Comma 5 2 2 4 3 3" xfId="17510" xr:uid="{0B0F9D10-D64E-4232-A72F-526CDEA79A7A}"/>
    <cellStyle name="Comma 5 2 2 4 3 3 2" xfId="17511" xr:uid="{57088FFB-4BAF-4596-B5F8-F6835C78836F}"/>
    <cellStyle name="Comma 5 2 2 4 3 4" xfId="17512" xr:uid="{E7AB442F-4CAA-4213-9ADB-98FD2BB4BD62}"/>
    <cellStyle name="Comma 5 2 2 4 3 5" xfId="17513" xr:uid="{9170522E-2808-471A-B681-27B819578F10}"/>
    <cellStyle name="Comma 5 2 2 4 4" xfId="17514" xr:uid="{C3CBE3FA-0210-4C34-BE8F-1ACC63AA2016}"/>
    <cellStyle name="Comma 5 2 2 4 4 2" xfId="17515" xr:uid="{9FB14EB1-5F91-4316-8267-5B98BE86868D}"/>
    <cellStyle name="Comma 5 2 2 4 4 2 2" xfId="17516" xr:uid="{D6A4BB4D-E91E-4439-84D4-BC92639AC89E}"/>
    <cellStyle name="Comma 5 2 2 4 4 3" xfId="17517" xr:uid="{D358CFCF-79C2-4EA0-BF53-7D49B8EC75AC}"/>
    <cellStyle name="Comma 5 2 2 4 4 4" xfId="17518" xr:uid="{F823F8EA-0352-40C2-A3CD-782B984271A8}"/>
    <cellStyle name="Comma 5 2 2 4 5" xfId="17519" xr:uid="{97E08F55-3DF7-4602-8AC6-95296C7A341E}"/>
    <cellStyle name="Comma 5 2 2 4 5 2" xfId="17520" xr:uid="{0B0353AA-4453-4A1B-BCE8-44678FE578A5}"/>
    <cellStyle name="Comma 5 2 2 4 6" xfId="17521" xr:uid="{BB91B5ED-146B-4E0B-80A3-85023BCE8CDD}"/>
    <cellStyle name="Comma 5 2 2 4 6 2" xfId="17522" xr:uid="{3F1DDFE8-A8E3-4F08-A313-41A04070FD05}"/>
    <cellStyle name="Comma 5 2 2 4 7" xfId="17523" xr:uid="{D8265063-AB40-4C74-98AA-7C80512AA52C}"/>
    <cellStyle name="Comma 5 2 2 5" xfId="17524" xr:uid="{7740C8EE-A76C-44A4-9F8A-94400148CFE4}"/>
    <cellStyle name="Comma 5 2 2 5 2" xfId="17525" xr:uid="{8CC6F43F-F382-430D-99AF-C8493F5EA5D6}"/>
    <cellStyle name="Comma 5 2 2 5 2 2" xfId="17526" xr:uid="{C4F8CD34-21E7-4075-8B90-C32E325D2609}"/>
    <cellStyle name="Comma 5 2 2 5 2 2 2" xfId="17527" xr:uid="{35CDEFC8-6FA7-4E43-8968-F7BE1987FC33}"/>
    <cellStyle name="Comma 5 2 2 5 2 2 2 2" xfId="17528" xr:uid="{31F37B80-DDF3-4732-91F2-2B5864F2BC80}"/>
    <cellStyle name="Comma 5 2 2 5 2 2 3" xfId="17529" xr:uid="{B187E144-C5B0-4709-B30F-75C0F7C3AFD5}"/>
    <cellStyle name="Comma 5 2 2 5 2 3" xfId="17530" xr:uid="{7711FB81-E926-4D0F-8D0D-A431573CECCF}"/>
    <cellStyle name="Comma 5 2 2 5 2 3 2" xfId="17531" xr:uid="{B91FE23A-90A0-40CD-AC10-C0DBEB1368C3}"/>
    <cellStyle name="Comma 5 2 2 5 2 4" xfId="17532" xr:uid="{59C6189F-BB4F-4287-A3B8-2D7973213A57}"/>
    <cellStyle name="Comma 5 2 2 5 2 5" xfId="17533" xr:uid="{D09121B5-F19F-4556-9EC1-D01A0E1DF1E2}"/>
    <cellStyle name="Comma 5 2 2 5 3" xfId="17534" xr:uid="{74302DF3-0E69-4FC1-A86F-7DCFF199C77C}"/>
    <cellStyle name="Comma 5 2 2 5 3 2" xfId="17535" xr:uid="{80A0C81F-0927-431D-B3B6-53D7E529373E}"/>
    <cellStyle name="Comma 5 2 2 5 3 2 2" xfId="17536" xr:uid="{41D5A23D-E79C-4BB5-82AD-A1DC1051854A}"/>
    <cellStyle name="Comma 5 2 2 5 3 3" xfId="17537" xr:uid="{526A0028-723F-47AB-B8C2-D74AB8FC1B33}"/>
    <cellStyle name="Comma 5 2 2 5 4" xfId="17538" xr:uid="{63A3CEDE-D149-41F2-9C7D-34AACB4361D3}"/>
    <cellStyle name="Comma 5 2 2 5 4 2" xfId="17539" xr:uid="{145ABF9D-1922-4D98-B080-024D57D8598C}"/>
    <cellStyle name="Comma 5 2 2 5 5" xfId="17540" xr:uid="{80A6729C-DBD0-4583-B714-B3E6C7170F39}"/>
    <cellStyle name="Comma 5 2 2 5 6" xfId="17541" xr:uid="{35A7CDE8-65AA-4534-A334-6536973EAF5A}"/>
    <cellStyle name="Comma 5 2 2 6" xfId="17542" xr:uid="{3B2584D1-6F98-42C8-BDF6-D5A9BD61DA68}"/>
    <cellStyle name="Comma 5 2 2 6 2" xfId="17543" xr:uid="{B081926E-6DAE-42C9-9ED9-A25D6AF5FBED}"/>
    <cellStyle name="Comma 5 2 2 6 2 2" xfId="17544" xr:uid="{689AE4C9-1A9B-4A94-9AC5-80ADCE5B4B15}"/>
    <cellStyle name="Comma 5 2 2 6 2 2 2" xfId="17545" xr:uid="{E300691C-DE65-4C13-B027-36C04DA11D42}"/>
    <cellStyle name="Comma 5 2 2 6 2 3" xfId="17546" xr:uid="{B2C7F86E-839B-4705-ADBA-AD2E3BDFF5E7}"/>
    <cellStyle name="Comma 5 2 2 6 3" xfId="17547" xr:uid="{E255BFE7-D3B9-40A3-BE20-DA2F82C711AC}"/>
    <cellStyle name="Comma 5 2 2 6 3 2" xfId="17548" xr:uid="{830B3E4B-0BBD-481D-97A7-52A612265DBC}"/>
    <cellStyle name="Comma 5 2 2 6 4" xfId="17549" xr:uid="{FECAFA13-DACD-429D-B7C8-9F2F903B9CF3}"/>
    <cellStyle name="Comma 5 2 2 6 5" xfId="17550" xr:uid="{D301603C-4BE8-4304-A9B2-5F55C4B1A14E}"/>
    <cellStyle name="Comma 5 2 2 7" xfId="17551" xr:uid="{924BD0A6-E755-4234-AB20-FEAA7EE552C6}"/>
    <cellStyle name="Comma 5 2 2 7 2" xfId="17552" xr:uid="{E11FBC07-1F02-4256-B6ED-4D00B1349648}"/>
    <cellStyle name="Comma 5 2 2 7 2 2" xfId="17553" xr:uid="{E771309F-A828-4A00-AAD9-17AEFCD7ECA4}"/>
    <cellStyle name="Comma 5 2 2 7 2 2 2" xfId="17554" xr:uid="{002EC70E-6FC5-4BD8-B9E0-97BCD8E08A31}"/>
    <cellStyle name="Comma 5 2 2 7 2 3" xfId="17555" xr:uid="{C038E643-C6DB-4EDC-8674-893194CD13C1}"/>
    <cellStyle name="Comma 5 2 2 7 3" xfId="17556" xr:uid="{588E2C11-FB1F-49DA-A7C6-B625F0319563}"/>
    <cellStyle name="Comma 5 2 2 7 3 2" xfId="17557" xr:uid="{18578259-39CD-4BCF-BFC1-3393DACB749C}"/>
    <cellStyle name="Comma 5 2 2 7 4" xfId="17558" xr:uid="{2CC2C742-DDBF-4AB3-9FFA-D3251AA7D309}"/>
    <cellStyle name="Comma 5 2 2 7 5" xfId="17559" xr:uid="{B334E9F3-95D2-472B-BAD4-360371A38BB9}"/>
    <cellStyle name="Comma 5 2 2 8" xfId="17560" xr:uid="{44A657C8-0081-450B-9EAC-B344DF9025A1}"/>
    <cellStyle name="Comma 5 2 2 8 2" xfId="17561" xr:uid="{4B746C88-111E-47F4-A124-2B7F1F89318A}"/>
    <cellStyle name="Comma 5 2 2 8 2 2" xfId="17562" xr:uid="{7CD65619-5373-4649-95CD-CD9FD7B26FDF}"/>
    <cellStyle name="Comma 5 2 2 8 3" xfId="17563" xr:uid="{197DF0A3-33CA-4B5E-BB18-4F2A438C9B5A}"/>
    <cellStyle name="Comma 5 2 2 8 4" xfId="17564" xr:uid="{9685C721-27C8-456C-91EF-DCF2EFAB2390}"/>
    <cellStyle name="Comma 5 2 2 9" xfId="17565" xr:uid="{AE171BB3-6D85-4801-9B53-468599CD50FD}"/>
    <cellStyle name="Comma 5 2 2 9 2" xfId="17566" xr:uid="{94736A53-C460-424A-9D1D-664F75DA4CA0}"/>
    <cellStyle name="Comma 5 2 3" xfId="17567" xr:uid="{170296EA-2724-4DBA-86EC-32C318BC4549}"/>
    <cellStyle name="Comma 5 2 3 10" xfId="17568" xr:uid="{F1A28AC4-49BB-4830-B8A2-0D7CE3EC042F}"/>
    <cellStyle name="Comma 5 2 3 2" xfId="17569" xr:uid="{EB5461DD-0DFF-4082-A6A3-5162766CBB2B}"/>
    <cellStyle name="Comma 5 2 3 2 2" xfId="17570" xr:uid="{B62C7844-6EE5-4DC3-8C92-17AB613298FE}"/>
    <cellStyle name="Comma 5 2 3 2 2 2" xfId="17571" xr:uid="{D25CBB8B-D6B1-45B4-B986-81CA4B93F64A}"/>
    <cellStyle name="Comma 5 2 3 2 2 2 2" xfId="17572" xr:uid="{84E3EDB1-B181-4AE6-BEC7-1683F139A2A4}"/>
    <cellStyle name="Comma 5 2 3 2 2 2 2 2" xfId="17573" xr:uid="{15FF054F-89EA-4B3E-8D23-264D27575C57}"/>
    <cellStyle name="Comma 5 2 3 2 2 2 2 2 2" xfId="17574" xr:uid="{0EC828D1-03F2-48B7-ACDD-3FD14560F7A5}"/>
    <cellStyle name="Comma 5 2 3 2 2 2 2 3" xfId="17575" xr:uid="{BCE94240-B136-4E46-A893-16968EDDA11C}"/>
    <cellStyle name="Comma 5 2 3 2 2 2 3" xfId="17576" xr:uid="{B997E386-4A36-4237-8E07-B951B82F043C}"/>
    <cellStyle name="Comma 5 2 3 2 2 2 3 2" xfId="17577" xr:uid="{89D6DDBF-8BDF-42AD-A79A-DAD626DC61E3}"/>
    <cellStyle name="Comma 5 2 3 2 2 2 4" xfId="17578" xr:uid="{B48496BD-449F-4F5D-A56C-C4419A598C3D}"/>
    <cellStyle name="Comma 5 2 3 2 2 2 5" xfId="17579" xr:uid="{DAB1ED4A-04CE-42F2-9598-B75F6BC082B6}"/>
    <cellStyle name="Comma 5 2 3 2 2 3" xfId="17580" xr:uid="{B43CD5DA-145D-4E33-81F5-3B227E51728E}"/>
    <cellStyle name="Comma 5 2 3 2 2 3 2" xfId="17581" xr:uid="{742C6463-B2A3-4DE1-9832-5350D217899D}"/>
    <cellStyle name="Comma 5 2 3 2 2 3 2 2" xfId="17582" xr:uid="{FFC15487-F083-4FCC-8C23-DDDA686C5CF9}"/>
    <cellStyle name="Comma 5 2 3 2 2 3 3" xfId="17583" xr:uid="{D416B4EE-089B-458C-818D-76E506FA0F62}"/>
    <cellStyle name="Comma 5 2 3 2 2 4" xfId="17584" xr:uid="{1E656A00-F359-42E7-8F64-A6EDAF386461}"/>
    <cellStyle name="Comma 5 2 3 2 2 4 2" xfId="17585" xr:uid="{35292181-BC0F-419B-857A-FF79BC98D713}"/>
    <cellStyle name="Comma 5 2 3 2 2 5" xfId="17586" xr:uid="{E84ECBBB-8AF9-40B3-AA65-B2BCF1F3F0BF}"/>
    <cellStyle name="Comma 5 2 3 2 2 6" xfId="17587" xr:uid="{A6F4F638-5F9C-404A-A902-4FB93CBE7AD2}"/>
    <cellStyle name="Comma 5 2 3 2 3" xfId="17588" xr:uid="{98FA0E6C-2058-4DB1-8551-6423213396BC}"/>
    <cellStyle name="Comma 5 2 3 2 3 2" xfId="17589" xr:uid="{5953E866-7E30-480A-8278-ECDB83636708}"/>
    <cellStyle name="Comma 5 2 3 2 3 2 2" xfId="17590" xr:uid="{F5570074-7AEC-45F3-A3F6-8F467F2F9D6F}"/>
    <cellStyle name="Comma 5 2 3 2 3 2 2 2" xfId="17591" xr:uid="{653072BF-0B3E-4C61-9330-2E7B126D1ECE}"/>
    <cellStyle name="Comma 5 2 3 2 3 2 3" xfId="17592" xr:uid="{D650A3D4-631A-4453-B551-CB8AD6E4720D}"/>
    <cellStyle name="Comma 5 2 3 2 3 3" xfId="17593" xr:uid="{DEDAF867-4801-417F-951F-82B47612FACB}"/>
    <cellStyle name="Comma 5 2 3 2 3 3 2" xfId="17594" xr:uid="{EF8D8492-28D2-4DF6-A368-9EAD73EB9A40}"/>
    <cellStyle name="Comma 5 2 3 2 3 4" xfId="17595" xr:uid="{CF4012CD-57BD-41EF-AFEB-87F52C0DA607}"/>
    <cellStyle name="Comma 5 2 3 2 3 5" xfId="17596" xr:uid="{4AD1F9E1-76B1-497A-A429-08E4695B7A1A}"/>
    <cellStyle name="Comma 5 2 3 2 4" xfId="17597" xr:uid="{0E900B86-2FD8-422C-AC3E-8A7428BAF6C8}"/>
    <cellStyle name="Comma 5 2 3 2 4 2" xfId="17598" xr:uid="{5F844DA1-3BB3-42E6-9413-F2C95F87F7B1}"/>
    <cellStyle name="Comma 5 2 3 2 4 2 2" xfId="17599" xr:uid="{68CB1146-5785-44C2-A81D-D1B851715821}"/>
    <cellStyle name="Comma 5 2 3 2 4 3" xfId="17600" xr:uid="{66B86AF4-64B4-431B-A33B-FA1205F16EDE}"/>
    <cellStyle name="Comma 5 2 3 2 4 4" xfId="17601" xr:uid="{9C26B574-A9FB-464B-9FD5-BAAC1BDB47E7}"/>
    <cellStyle name="Comma 5 2 3 2 5" xfId="17602" xr:uid="{48D4F88F-FE83-4ED1-A1E6-0A517544C10D}"/>
    <cellStyle name="Comma 5 2 3 2 5 2" xfId="17603" xr:uid="{64284742-964B-46D9-A3FC-3DF107CEBF63}"/>
    <cellStyle name="Comma 5 2 3 2 6" xfId="17604" xr:uid="{C1452F21-9669-46E9-90DF-EB8A68742924}"/>
    <cellStyle name="Comma 5 2 3 2 6 2" xfId="17605" xr:uid="{46FFF894-072F-4961-BE36-8FC82F62E9CB}"/>
    <cellStyle name="Comma 5 2 3 2 7" xfId="17606" xr:uid="{FEFE514D-0CDB-4AEC-BBB9-F8889E1066B9}"/>
    <cellStyle name="Comma 5 2 3 3" xfId="17607" xr:uid="{FC673FBD-91FA-488F-A200-C5B959D48217}"/>
    <cellStyle name="Comma 5 2 3 3 2" xfId="17608" xr:uid="{761EB29B-26B9-47F8-9C24-87074F65BACE}"/>
    <cellStyle name="Comma 5 2 3 3 2 2" xfId="17609" xr:uid="{CD96D745-8565-4563-B380-2A4EC7D6F245}"/>
    <cellStyle name="Comma 5 2 3 3 2 2 2" xfId="17610" xr:uid="{E99A0381-751B-46FB-96EE-780B19CC4915}"/>
    <cellStyle name="Comma 5 2 3 3 2 2 2 2" xfId="17611" xr:uid="{B5EE513F-09C4-4AE3-BAE7-328A7A8CC615}"/>
    <cellStyle name="Comma 5 2 3 3 2 2 2 2 2" xfId="17612" xr:uid="{8A78E6A7-2307-4B17-8DCC-7871E8E4C273}"/>
    <cellStyle name="Comma 5 2 3 3 2 2 2 3" xfId="17613" xr:uid="{2807F14C-1A3D-450A-925F-167C00796A31}"/>
    <cellStyle name="Comma 5 2 3 3 2 2 3" xfId="17614" xr:uid="{2E2F2CF9-A6AD-4F5D-9E94-26F763FF7ED9}"/>
    <cellStyle name="Comma 5 2 3 3 2 2 3 2" xfId="17615" xr:uid="{2A74A54C-6DE1-438F-8C67-CAA30B836AFE}"/>
    <cellStyle name="Comma 5 2 3 3 2 2 4" xfId="17616" xr:uid="{A58EE01B-EBE2-4179-B185-8BFFF4A9F24A}"/>
    <cellStyle name="Comma 5 2 3 3 2 2 5" xfId="17617" xr:uid="{7E024AD9-4D4D-4211-A6C4-D70983B50580}"/>
    <cellStyle name="Comma 5 2 3 3 2 3" xfId="17618" xr:uid="{96B92D19-9101-4561-851D-2028D57B94BF}"/>
    <cellStyle name="Comma 5 2 3 3 2 3 2" xfId="17619" xr:uid="{E3C3319B-E598-4C4E-AC2D-D3C8D4743F5B}"/>
    <cellStyle name="Comma 5 2 3 3 2 3 2 2" xfId="17620" xr:uid="{E9990849-6787-4A7C-B0C1-4628DC1F5D34}"/>
    <cellStyle name="Comma 5 2 3 3 2 3 3" xfId="17621" xr:uid="{DA7CF211-3088-43AD-980F-E2D26079B9D0}"/>
    <cellStyle name="Comma 5 2 3 3 2 4" xfId="17622" xr:uid="{480E00D4-EAA5-4CCB-81F4-36BA5686BA88}"/>
    <cellStyle name="Comma 5 2 3 3 2 4 2" xfId="17623" xr:uid="{DC7D5423-4A68-45D5-82CF-043F2FD4383B}"/>
    <cellStyle name="Comma 5 2 3 3 2 5" xfId="17624" xr:uid="{B47D1269-44F3-453B-9B3D-F784E8F8460C}"/>
    <cellStyle name="Comma 5 2 3 3 2 6" xfId="17625" xr:uid="{49950B41-5308-47E3-B4A0-DB846019AE7F}"/>
    <cellStyle name="Comma 5 2 3 3 3" xfId="17626" xr:uid="{5BD74742-F43C-4BF2-82D9-0149663148BA}"/>
    <cellStyle name="Comma 5 2 3 3 3 2" xfId="17627" xr:uid="{8534D763-7B51-4B54-ADD3-16B815A615D4}"/>
    <cellStyle name="Comma 5 2 3 3 3 2 2" xfId="17628" xr:uid="{EC9A6B9C-A763-4692-A26D-C3404C941E7D}"/>
    <cellStyle name="Comma 5 2 3 3 3 2 2 2" xfId="17629" xr:uid="{356767A4-FC27-4999-B01F-7BFE7EAC26B1}"/>
    <cellStyle name="Comma 5 2 3 3 3 2 3" xfId="17630" xr:uid="{1E629807-1743-4DC6-B91E-9F849E64D94D}"/>
    <cellStyle name="Comma 5 2 3 3 3 3" xfId="17631" xr:uid="{EAA42D48-566E-4029-B00B-52886E198DB6}"/>
    <cellStyle name="Comma 5 2 3 3 3 3 2" xfId="17632" xr:uid="{028882E1-7238-4F6C-98F0-8DBAC83631C0}"/>
    <cellStyle name="Comma 5 2 3 3 3 4" xfId="17633" xr:uid="{D77188BB-1570-4417-9A12-E834FE1C163E}"/>
    <cellStyle name="Comma 5 2 3 3 3 5" xfId="17634" xr:uid="{617090FF-4931-4A79-ADC7-AF988B88C232}"/>
    <cellStyle name="Comma 5 2 3 3 4" xfId="17635" xr:uid="{80179FE7-97C6-4183-B63A-9CA39245E103}"/>
    <cellStyle name="Comma 5 2 3 3 4 2" xfId="17636" xr:uid="{2136F8A2-0BBD-4711-962D-EB36C8139703}"/>
    <cellStyle name="Comma 5 2 3 3 4 2 2" xfId="17637" xr:uid="{69AC4A73-D894-45D7-B546-8C50A80F3D34}"/>
    <cellStyle name="Comma 5 2 3 3 4 3" xfId="17638" xr:uid="{94AD00FB-F692-4164-BEA7-56E42900D7AD}"/>
    <cellStyle name="Comma 5 2 3 3 4 4" xfId="17639" xr:uid="{40FA7C4F-053F-47BF-BEA2-20A92AFEE130}"/>
    <cellStyle name="Comma 5 2 3 3 5" xfId="17640" xr:uid="{F255AEF1-0FD1-4491-8FCB-069DB6D6B12C}"/>
    <cellStyle name="Comma 5 2 3 3 5 2" xfId="17641" xr:uid="{94B67E5D-26DC-48E6-BDC5-2DF35512B492}"/>
    <cellStyle name="Comma 5 2 3 3 6" xfId="17642" xr:uid="{7B4AB521-8860-430B-ACB4-B6CC9A971710}"/>
    <cellStyle name="Comma 5 2 3 3 6 2" xfId="17643" xr:uid="{68ED1A62-AE48-4F91-8A01-CEBF9BCA39FF}"/>
    <cellStyle name="Comma 5 2 3 3 7" xfId="17644" xr:uid="{800E9552-35D1-445B-8CC9-0941A4226DBA}"/>
    <cellStyle name="Comma 5 2 3 4" xfId="17645" xr:uid="{FE01E775-DA30-42CE-99BB-8854D82B0BB9}"/>
    <cellStyle name="Comma 5 2 3 4 2" xfId="17646" xr:uid="{B9715C6A-A03A-45E0-80C3-2014B14428C6}"/>
    <cellStyle name="Comma 5 2 3 4 2 2" xfId="17647" xr:uid="{A0BFC784-F5CC-44FF-BA97-FF1F378E179E}"/>
    <cellStyle name="Comma 5 2 3 4 2 2 2" xfId="17648" xr:uid="{8EBB0B1C-4E82-4908-8B5A-02065DAAC5B8}"/>
    <cellStyle name="Comma 5 2 3 4 2 2 2 2" xfId="17649" xr:uid="{0FDDE42C-6AEB-497D-A612-D78D4D131FBA}"/>
    <cellStyle name="Comma 5 2 3 4 2 2 3" xfId="17650" xr:uid="{49653031-5A82-46CD-A2DE-4B7BB22998D6}"/>
    <cellStyle name="Comma 5 2 3 4 2 3" xfId="17651" xr:uid="{6A006541-098A-4708-9ADC-1CFA368BD2C4}"/>
    <cellStyle name="Comma 5 2 3 4 2 3 2" xfId="17652" xr:uid="{7759E108-6BA7-4AFB-ABA8-DEEF906E21D8}"/>
    <cellStyle name="Comma 5 2 3 4 2 4" xfId="17653" xr:uid="{21AEDEA4-937B-4E41-B2B8-919E0D2F0374}"/>
    <cellStyle name="Comma 5 2 3 4 2 5" xfId="17654" xr:uid="{D7F76209-99F8-430C-9587-6C7173FAF466}"/>
    <cellStyle name="Comma 5 2 3 4 3" xfId="17655" xr:uid="{B699BEB4-DA1B-4425-B72D-6570A17C8B2F}"/>
    <cellStyle name="Comma 5 2 3 4 3 2" xfId="17656" xr:uid="{9D9C7571-270C-42D1-ACE7-DD21F63A5C6E}"/>
    <cellStyle name="Comma 5 2 3 4 3 2 2" xfId="17657" xr:uid="{443EF779-3437-4629-98A1-6D418E1D9CC5}"/>
    <cellStyle name="Comma 5 2 3 4 3 3" xfId="17658" xr:uid="{A73E5750-A7A8-4294-854E-1D097F286A59}"/>
    <cellStyle name="Comma 5 2 3 4 4" xfId="17659" xr:uid="{939C0CCF-0D04-4BC6-B6C5-F6A89A108F32}"/>
    <cellStyle name="Comma 5 2 3 4 4 2" xfId="17660" xr:uid="{E37C80DD-A828-4EA6-97D7-D3B5B82EF699}"/>
    <cellStyle name="Comma 5 2 3 4 5" xfId="17661" xr:uid="{9B067C9A-17E0-4E82-9E25-ED5706ED0858}"/>
    <cellStyle name="Comma 5 2 3 4 6" xfId="17662" xr:uid="{A2503E94-D453-47F6-B95F-3A21C7AB4400}"/>
    <cellStyle name="Comma 5 2 3 5" xfId="17663" xr:uid="{C931F5B1-440F-41B3-8EEC-45B1A887A190}"/>
    <cellStyle name="Comma 5 2 3 5 2" xfId="17664" xr:uid="{06A19BFD-EE09-41FD-B0EA-DB86922C7FCA}"/>
    <cellStyle name="Comma 5 2 3 5 2 2" xfId="17665" xr:uid="{D9D94820-E513-4946-AB4B-D417E2C78A11}"/>
    <cellStyle name="Comma 5 2 3 5 2 2 2" xfId="17666" xr:uid="{B52C6BEA-A504-4DF6-93EA-8579B27F6059}"/>
    <cellStyle name="Comma 5 2 3 5 2 3" xfId="17667" xr:uid="{C29F9CBF-6104-4439-8732-4248D2CC202E}"/>
    <cellStyle name="Comma 5 2 3 5 3" xfId="17668" xr:uid="{A4162860-8046-4AEB-B1CC-2698D5DC2D81}"/>
    <cellStyle name="Comma 5 2 3 5 3 2" xfId="17669" xr:uid="{9A2AEACB-53F7-46FF-A606-21CA38AA2A51}"/>
    <cellStyle name="Comma 5 2 3 5 4" xfId="17670" xr:uid="{59696F7F-866B-4CC8-A8A9-2B74B7A53B32}"/>
    <cellStyle name="Comma 5 2 3 5 5" xfId="17671" xr:uid="{49654A68-AC4C-42E9-9D09-8AD746ADB120}"/>
    <cellStyle name="Comma 5 2 3 6" xfId="17672" xr:uid="{D41E780E-EA9C-43FA-8359-8E1FF99AF958}"/>
    <cellStyle name="Comma 5 2 3 6 2" xfId="17673" xr:uid="{D49AAB5A-2A0F-41B4-8B81-A6C074551C4A}"/>
    <cellStyle name="Comma 5 2 3 6 2 2" xfId="17674" xr:uid="{3BDF8388-E4AC-440A-B7CA-FC722D5DB88D}"/>
    <cellStyle name="Comma 5 2 3 6 2 2 2" xfId="17675" xr:uid="{184B1EF1-85E8-419A-842F-356DF1BF6C07}"/>
    <cellStyle name="Comma 5 2 3 6 2 3" xfId="17676" xr:uid="{A8ECDD04-D46F-4694-B593-4859AEEB48F9}"/>
    <cellStyle name="Comma 5 2 3 6 3" xfId="17677" xr:uid="{1B6C8222-6FE3-48B2-855D-FDFBD09E9AD7}"/>
    <cellStyle name="Comma 5 2 3 6 3 2" xfId="17678" xr:uid="{22A9A9DF-9A03-4C1B-9546-88CC558807D6}"/>
    <cellStyle name="Comma 5 2 3 6 4" xfId="17679" xr:uid="{503EB54D-0A1E-4F40-B331-AD9AA761A981}"/>
    <cellStyle name="Comma 5 2 3 6 5" xfId="17680" xr:uid="{7EB7780B-5C6E-4CE2-AEFC-F7C6DAF90668}"/>
    <cellStyle name="Comma 5 2 3 7" xfId="17681" xr:uid="{C0318DE1-BF8A-4935-A141-6DEBF9B695B7}"/>
    <cellStyle name="Comma 5 2 3 7 2" xfId="17682" xr:uid="{7B6F6806-E3E4-4D9A-AAAD-07CABF0A9DCC}"/>
    <cellStyle name="Comma 5 2 3 7 2 2" xfId="17683" xr:uid="{41D9456E-468F-46F1-A23F-48E80C25DA49}"/>
    <cellStyle name="Comma 5 2 3 7 3" xfId="17684" xr:uid="{19C6F740-B5BA-4076-A481-B504D023431E}"/>
    <cellStyle name="Comma 5 2 3 7 4" xfId="17685" xr:uid="{608161EF-C2B6-436C-B1DA-1D012BA0A5F8}"/>
    <cellStyle name="Comma 5 2 3 8" xfId="17686" xr:uid="{76496529-2D82-42AA-9B62-FA767DF37B4C}"/>
    <cellStyle name="Comma 5 2 3 8 2" xfId="17687" xr:uid="{E4D4BDAB-B411-40BF-BBA2-B5A044EC9133}"/>
    <cellStyle name="Comma 5 2 3 9" xfId="17688" xr:uid="{1B5CD6BD-1783-42E9-87F3-63B3973CDEEF}"/>
    <cellStyle name="Comma 5 2 3 9 2" xfId="17689" xr:uid="{23BB98DE-1A89-470E-BA1C-B4F57E9FB820}"/>
    <cellStyle name="Comma 5 2 4" xfId="17690" xr:uid="{3C121255-A112-469D-9E0D-DC40CDC0B421}"/>
    <cellStyle name="Comma 5 2 4 2" xfId="17691" xr:uid="{50076052-49C1-4ED5-A977-DBF432AB00CE}"/>
    <cellStyle name="Comma 5 2 4 2 2" xfId="17692" xr:uid="{C724F91F-DC8E-4FB8-AAFD-E3A538E53221}"/>
    <cellStyle name="Comma 5 2 4 2 2 2" xfId="17693" xr:uid="{316CB898-9EB9-4A5C-A520-E1CA389E5251}"/>
    <cellStyle name="Comma 5 2 4 2 2 2 2" xfId="17694" xr:uid="{F5AB8027-4E83-4438-8CB4-3A3686991F92}"/>
    <cellStyle name="Comma 5 2 4 2 2 2 2 2" xfId="17695" xr:uid="{E37C6471-B133-4BEE-ABDF-F6ACB69FE76E}"/>
    <cellStyle name="Comma 5 2 4 2 2 2 3" xfId="17696" xr:uid="{77935514-9F92-43EB-A9AD-32C3EB142A97}"/>
    <cellStyle name="Comma 5 2 4 2 2 3" xfId="17697" xr:uid="{704E03B2-E94C-431E-BF97-CB601DFBD194}"/>
    <cellStyle name="Comma 5 2 4 2 2 3 2" xfId="17698" xr:uid="{A065E4E2-687A-4FE8-B7C0-347E035DF6BB}"/>
    <cellStyle name="Comma 5 2 4 2 2 4" xfId="17699" xr:uid="{3A3189D9-0825-4BA4-97C5-34D7D9561AC1}"/>
    <cellStyle name="Comma 5 2 4 2 2 5" xfId="17700" xr:uid="{6049A630-49FE-4BDC-B478-601F85DE1E6A}"/>
    <cellStyle name="Comma 5 2 4 2 3" xfId="17701" xr:uid="{9B33723E-481D-47D3-B780-C83B1A92AA94}"/>
    <cellStyle name="Comma 5 2 4 2 3 2" xfId="17702" xr:uid="{372D133C-F81C-4F44-B7D2-089A03E6F608}"/>
    <cellStyle name="Comma 5 2 4 2 3 2 2" xfId="17703" xr:uid="{62A0DDB0-8D8C-4339-BBB5-F71B9B78CE48}"/>
    <cellStyle name="Comma 5 2 4 2 3 3" xfId="17704" xr:uid="{1B0CAA69-557E-47D2-9C48-A19F7003FA39}"/>
    <cellStyle name="Comma 5 2 4 2 4" xfId="17705" xr:uid="{80F6AC1A-53DA-4FA4-B270-0C70BB7171CA}"/>
    <cellStyle name="Comma 5 2 4 2 4 2" xfId="17706" xr:uid="{727D64FC-9E74-4132-863E-FF8AA2D23C41}"/>
    <cellStyle name="Comma 5 2 4 2 5" xfId="17707" xr:uid="{C5C185F5-670C-415C-BE25-A08C7903910E}"/>
    <cellStyle name="Comma 5 2 4 2 6" xfId="17708" xr:uid="{7C7705D2-BC22-49B0-BE55-A110E3F0E9A5}"/>
    <cellStyle name="Comma 5 2 4 3" xfId="17709" xr:uid="{39B0C7EA-4010-40F7-AC07-E47D9A8D7B29}"/>
    <cellStyle name="Comma 5 2 4 3 2" xfId="17710" xr:uid="{FCC74C27-D63D-42EC-B37A-A0402FED1523}"/>
    <cellStyle name="Comma 5 2 4 3 2 2" xfId="17711" xr:uid="{FF11889B-F404-41F6-A83A-D0A7923CEABD}"/>
    <cellStyle name="Comma 5 2 4 3 2 2 2" xfId="17712" xr:uid="{E1A30927-FF85-45DE-8DC0-977523B8AF1D}"/>
    <cellStyle name="Comma 5 2 4 3 2 3" xfId="17713" xr:uid="{AE54FE59-3F5E-41C1-B03D-10875875105F}"/>
    <cellStyle name="Comma 5 2 4 3 3" xfId="17714" xr:uid="{7B325BE7-1FB9-4003-97E9-C22B82D60ABD}"/>
    <cellStyle name="Comma 5 2 4 3 3 2" xfId="17715" xr:uid="{1B753AE0-6704-404C-9276-69A16590A3A3}"/>
    <cellStyle name="Comma 5 2 4 3 4" xfId="17716" xr:uid="{4CF3DD74-0D1F-4B1B-A677-0A0DDA0CEE25}"/>
    <cellStyle name="Comma 5 2 4 3 5" xfId="17717" xr:uid="{B1D78170-B57A-4A66-8FBC-ABF8CC562FD3}"/>
    <cellStyle name="Comma 5 2 4 4" xfId="17718" xr:uid="{4FF57C8C-B09E-474B-9527-C4AE5DD42AA0}"/>
    <cellStyle name="Comma 5 2 4 4 2" xfId="17719" xr:uid="{DFA6A7BF-52BF-40D7-83DD-6F8C3BFE42D0}"/>
    <cellStyle name="Comma 5 2 4 4 2 2" xfId="17720" xr:uid="{47BDD80D-5920-4CD1-AF0C-C5131E9C9792}"/>
    <cellStyle name="Comma 5 2 4 4 2 2 2" xfId="17721" xr:uid="{4A9F3D8E-5DC3-40DA-9F31-91EC7B9D76F1}"/>
    <cellStyle name="Comma 5 2 4 4 2 3" xfId="17722" xr:uid="{93F83DD6-3EE3-49E5-8B5F-8754D1245DCE}"/>
    <cellStyle name="Comma 5 2 4 4 3" xfId="17723" xr:uid="{EAEE27EB-4F8A-4102-80ED-477493F3BFE3}"/>
    <cellStyle name="Comma 5 2 4 4 3 2" xfId="17724" xr:uid="{B97FE4C2-0EF2-4E02-8DA4-B0278C05997E}"/>
    <cellStyle name="Comma 5 2 4 4 4" xfId="17725" xr:uid="{B32ED94E-0655-449A-BB80-87D93FD9DBEE}"/>
    <cellStyle name="Comma 5 2 4 4 5" xfId="17726" xr:uid="{EE0D278C-006A-4620-AF24-FCFE11F0743A}"/>
    <cellStyle name="Comma 5 2 4 5" xfId="17727" xr:uid="{731B7DC8-C20E-4601-AF39-D6DDB6F1A2D1}"/>
    <cellStyle name="Comma 5 2 4 5 2" xfId="17728" xr:uid="{63A6DF72-0DEB-4908-A2FD-9FFBF5DDACBB}"/>
    <cellStyle name="Comma 5 2 4 5 2 2" xfId="17729" xr:uid="{594CCFDD-BE8C-4CEA-906D-D214CB032E1D}"/>
    <cellStyle name="Comma 5 2 4 5 3" xfId="17730" xr:uid="{581AC983-6BD3-45A9-A4A5-401F8A498F7E}"/>
    <cellStyle name="Comma 5 2 4 5 4" xfId="17731" xr:uid="{CA257622-1B97-4147-AD7A-E7C261238E35}"/>
    <cellStyle name="Comma 5 2 4 6" xfId="17732" xr:uid="{0FBEA20C-1330-4380-8E9E-39F0180A34E6}"/>
    <cellStyle name="Comma 5 2 4 6 2" xfId="17733" xr:uid="{14829AF1-90CD-498A-89AE-B3FDFDA61482}"/>
    <cellStyle name="Comma 5 2 4 7" xfId="17734" xr:uid="{CF89BF80-9838-479B-B995-8746A2FA7854}"/>
    <cellStyle name="Comma 5 2 4 7 2" xfId="17735" xr:uid="{169FCBEB-7BB7-4E2B-92EA-0D57097969D5}"/>
    <cellStyle name="Comma 5 2 4 8" xfId="17736" xr:uid="{96EC3514-9941-4C3E-B9FE-753D5BC82136}"/>
    <cellStyle name="Comma 5 2 5" xfId="17737" xr:uid="{257E5C74-3F79-40BD-9378-8DE8653BD6F5}"/>
    <cellStyle name="Comma 5 2 5 2" xfId="17738" xr:uid="{77B6479E-7D63-4DCD-B435-0D216CDCDB40}"/>
    <cellStyle name="Comma 5 2 5 2 2" xfId="17739" xr:uid="{5B02F6E1-2C3A-4F23-A538-17A140FE3F7E}"/>
    <cellStyle name="Comma 5 2 5 2 2 2" xfId="17740" xr:uid="{E6DEB15B-DF40-430A-A900-74CEFBD6758F}"/>
    <cellStyle name="Comma 5 2 5 2 2 2 2" xfId="17741" xr:uid="{50457770-8AC9-48A1-8CBE-2098F130154C}"/>
    <cellStyle name="Comma 5 2 5 2 2 2 2 2" xfId="17742" xr:uid="{F0F5E72D-F2D6-4163-9E42-754255F50F77}"/>
    <cellStyle name="Comma 5 2 5 2 2 2 3" xfId="17743" xr:uid="{1359418D-8B25-4A89-AA9C-74FC80C3A2D7}"/>
    <cellStyle name="Comma 5 2 5 2 2 3" xfId="17744" xr:uid="{01E400D1-5219-4516-BB34-488F3836AA20}"/>
    <cellStyle name="Comma 5 2 5 2 2 3 2" xfId="17745" xr:uid="{F19449F1-D395-479D-AAA8-E64DB2494553}"/>
    <cellStyle name="Comma 5 2 5 2 2 4" xfId="17746" xr:uid="{9AB035A5-87DE-4D50-A29C-3009C8ACAF77}"/>
    <cellStyle name="Comma 5 2 5 2 2 5" xfId="17747" xr:uid="{0AF5613A-2BB7-402D-BA48-59CD2D58AA84}"/>
    <cellStyle name="Comma 5 2 5 2 3" xfId="17748" xr:uid="{F6A7620F-FC0B-4DD4-BE4B-B0727FB19EB8}"/>
    <cellStyle name="Comma 5 2 5 2 3 2" xfId="17749" xr:uid="{7B12C0A2-7694-494D-B447-553A4666E7F9}"/>
    <cellStyle name="Comma 5 2 5 2 3 2 2" xfId="17750" xr:uid="{E6FB7858-B776-4EEF-958B-44D042F66C94}"/>
    <cellStyle name="Comma 5 2 5 2 3 3" xfId="17751" xr:uid="{FCA172F0-1BF7-47AA-95F8-BD210273B57B}"/>
    <cellStyle name="Comma 5 2 5 2 4" xfId="17752" xr:uid="{54776788-42A7-4C7D-8162-62ECD7B803BA}"/>
    <cellStyle name="Comma 5 2 5 2 4 2" xfId="17753" xr:uid="{EBEAB691-DDB2-4F44-9FE2-015E4203A7C3}"/>
    <cellStyle name="Comma 5 2 5 2 5" xfId="17754" xr:uid="{AF4AE79A-2FAE-4D37-BD42-CA0801A5AEFF}"/>
    <cellStyle name="Comma 5 2 5 2 6" xfId="17755" xr:uid="{9A97E72C-D0A8-4FF0-B7C5-AA73A26EB602}"/>
    <cellStyle name="Comma 5 2 5 3" xfId="17756" xr:uid="{DB862A36-15DE-4BC3-9A4A-87CAB72C2C1A}"/>
    <cellStyle name="Comma 5 2 5 3 2" xfId="17757" xr:uid="{BD9512E4-480F-4234-9BD9-60560300BA6D}"/>
    <cellStyle name="Comma 5 2 5 3 2 2" xfId="17758" xr:uid="{146CF32E-536F-4C80-8912-4476123628E8}"/>
    <cellStyle name="Comma 5 2 5 3 2 2 2" xfId="17759" xr:uid="{F77A095A-A326-4FC5-9D34-A25F6506044C}"/>
    <cellStyle name="Comma 5 2 5 3 2 3" xfId="17760" xr:uid="{3458F4BC-FCA4-4C26-B1C4-658435B76551}"/>
    <cellStyle name="Comma 5 2 5 3 3" xfId="17761" xr:uid="{C64591BF-8E0B-460A-9E01-A08E6D6E1248}"/>
    <cellStyle name="Comma 5 2 5 3 3 2" xfId="17762" xr:uid="{4C9D2BF4-782C-49D8-881A-E89951B18B2B}"/>
    <cellStyle name="Comma 5 2 5 3 4" xfId="17763" xr:uid="{12928F31-BA36-4454-B8FB-F88109C07E96}"/>
    <cellStyle name="Comma 5 2 5 3 5" xfId="17764" xr:uid="{46CEF423-37EA-4467-8A84-32DC6E7C656A}"/>
    <cellStyle name="Comma 5 2 5 4" xfId="17765" xr:uid="{E6C9CDEA-F00F-4193-88D3-F405765CD76C}"/>
    <cellStyle name="Comma 5 2 5 4 2" xfId="17766" xr:uid="{4FD531BB-3D29-4FAE-A7A8-72E6C702C594}"/>
    <cellStyle name="Comma 5 2 5 4 2 2" xfId="17767" xr:uid="{9C5BFFF0-7903-4EEE-AD97-CAA8800D86FB}"/>
    <cellStyle name="Comma 5 2 5 4 3" xfId="17768" xr:uid="{B0871B0C-82E2-4298-8B06-42AB58398A9E}"/>
    <cellStyle name="Comma 5 2 5 4 4" xfId="17769" xr:uid="{3057419F-6BE1-4A2E-8E82-7163B14A4CC3}"/>
    <cellStyle name="Comma 5 2 5 5" xfId="17770" xr:uid="{B6B7A603-196B-4D89-93E6-776221BB567D}"/>
    <cellStyle name="Comma 5 2 5 5 2" xfId="17771" xr:uid="{610CB723-BF17-4F85-922A-1E72EE330542}"/>
    <cellStyle name="Comma 5 2 5 6" xfId="17772" xr:uid="{82FF7642-EB26-45DB-A646-10704D9560A5}"/>
    <cellStyle name="Comma 5 2 5 6 2" xfId="17773" xr:uid="{915032F5-DF80-410C-A915-90FB768DFCF5}"/>
    <cellStyle name="Comma 5 2 5 7" xfId="17774" xr:uid="{98FD0A30-61E4-4316-9E5C-433B4425FFE6}"/>
    <cellStyle name="Comma 5 2 6" xfId="17775" xr:uid="{C75BC46B-4F58-427C-A112-A8CEBF8F2A5F}"/>
    <cellStyle name="Comma 5 2 6 2" xfId="17776" xr:uid="{19B78869-1907-4EC1-8805-A94B4FA46534}"/>
    <cellStyle name="Comma 5 2 6 2 2" xfId="17777" xr:uid="{324D85FD-B419-455A-B98B-23FD1B9EB25C}"/>
    <cellStyle name="Comma 5 2 6 2 2 2" xfId="17778" xr:uid="{E176C593-E38F-475C-A0E0-CB40F6C3587F}"/>
    <cellStyle name="Comma 5 2 6 2 2 2 2" xfId="17779" xr:uid="{2AAAE22B-87A1-4DDA-9EA8-78CF89C985A5}"/>
    <cellStyle name="Comma 5 2 6 2 2 2 2 2" xfId="17780" xr:uid="{0D8D80B3-37DB-46B0-817A-54E1CBB7B5EF}"/>
    <cellStyle name="Comma 5 2 6 2 2 2 3" xfId="17781" xr:uid="{E66E1B4D-4062-4360-AF49-0694BCFF5129}"/>
    <cellStyle name="Comma 5 2 6 2 2 3" xfId="17782" xr:uid="{84D9D2F3-DB35-4506-87C7-8D8C485F7B5B}"/>
    <cellStyle name="Comma 5 2 6 2 2 3 2" xfId="17783" xr:uid="{22995453-0E7C-4E03-85F2-6B20F3D52FAB}"/>
    <cellStyle name="Comma 5 2 6 2 2 4" xfId="17784" xr:uid="{4407F747-6463-40FA-ABAC-2B33402AB8A7}"/>
    <cellStyle name="Comma 5 2 6 2 2 5" xfId="17785" xr:uid="{85B8F685-8BCC-4480-B3B6-B06240F0EC12}"/>
    <cellStyle name="Comma 5 2 6 2 3" xfId="17786" xr:uid="{9C3830C6-33C3-4092-8343-9A3048DC94CD}"/>
    <cellStyle name="Comma 5 2 6 2 3 2" xfId="17787" xr:uid="{CA008BA3-B073-4628-806C-BC6848B04AEA}"/>
    <cellStyle name="Comma 5 2 6 2 3 2 2" xfId="17788" xr:uid="{130DB8D6-F40A-4512-B039-225DFB733EDC}"/>
    <cellStyle name="Comma 5 2 6 2 3 3" xfId="17789" xr:uid="{5992CB29-8EA8-4A29-BA4B-CB86F2E5995F}"/>
    <cellStyle name="Comma 5 2 6 2 4" xfId="17790" xr:uid="{077D74D9-55E7-49B6-82D2-5A401694F3FA}"/>
    <cellStyle name="Comma 5 2 6 2 4 2" xfId="17791" xr:uid="{2CD981A6-A7D8-4543-969B-4D2789737746}"/>
    <cellStyle name="Comma 5 2 6 2 5" xfId="17792" xr:uid="{0C6D8DC9-2B47-458F-A158-968CDE40F23B}"/>
    <cellStyle name="Comma 5 2 6 2 6" xfId="17793" xr:uid="{B2AC303D-FB63-4135-9148-67BBC5A26FA3}"/>
    <cellStyle name="Comma 5 2 6 3" xfId="17794" xr:uid="{4CF01ADD-20D5-4B12-8EC8-F0EAC7CE067A}"/>
    <cellStyle name="Comma 5 2 6 3 2" xfId="17795" xr:uid="{E19BD1A1-550B-43CE-9CBC-64A630C92C7D}"/>
    <cellStyle name="Comma 5 2 6 3 2 2" xfId="17796" xr:uid="{81C44E6F-E404-4CE0-AFEA-A645FE5A90FE}"/>
    <cellStyle name="Comma 5 2 6 3 2 2 2" xfId="17797" xr:uid="{98DE9BE2-1E51-457B-95B9-3CE7F9A15A4A}"/>
    <cellStyle name="Comma 5 2 6 3 2 3" xfId="17798" xr:uid="{512E04E1-7AB6-4924-A580-FCC4505DA783}"/>
    <cellStyle name="Comma 5 2 6 3 3" xfId="17799" xr:uid="{C31439ED-E8DC-424D-8D03-B09B08A40320}"/>
    <cellStyle name="Comma 5 2 6 3 3 2" xfId="17800" xr:uid="{F4F1CEBC-7B98-476C-BCB2-5C8B4352DFC7}"/>
    <cellStyle name="Comma 5 2 6 3 4" xfId="17801" xr:uid="{D13274BC-1C7E-46BA-B958-35340F670AAE}"/>
    <cellStyle name="Comma 5 2 6 3 5" xfId="17802" xr:uid="{A926AB19-59B7-4A9E-9E30-F8A9CEC20E70}"/>
    <cellStyle name="Comma 5 2 6 4" xfId="17803" xr:uid="{0C992157-17D1-4744-B571-EB3EC6B0F047}"/>
    <cellStyle name="Comma 5 2 6 4 2" xfId="17804" xr:uid="{72BA0420-2F15-4F1F-B08D-CB79886B9992}"/>
    <cellStyle name="Comma 5 2 6 4 2 2" xfId="17805" xr:uid="{EA757CA0-ED5E-4282-BFDE-60D65C37D055}"/>
    <cellStyle name="Comma 5 2 6 4 3" xfId="17806" xr:uid="{A9694E14-E8FD-4EA7-983E-6885019E7ADD}"/>
    <cellStyle name="Comma 5 2 6 4 4" xfId="17807" xr:uid="{4632125C-0E17-4E85-A7D8-5FDCF1AF98AF}"/>
    <cellStyle name="Comma 5 2 6 5" xfId="17808" xr:uid="{4FA9561B-CEA6-4931-8A30-65FE9FD1A86B}"/>
    <cellStyle name="Comma 5 2 6 5 2" xfId="17809" xr:uid="{67A211EC-DB0A-473A-A5C6-826053E4F18B}"/>
    <cellStyle name="Comma 5 2 6 6" xfId="17810" xr:uid="{381F9F79-DB85-4A4C-B54A-9EA2B6F298A1}"/>
    <cellStyle name="Comma 5 2 6 6 2" xfId="17811" xr:uid="{FDEF454B-5313-4BC4-975F-C0954B0ED177}"/>
    <cellStyle name="Comma 5 2 6 7" xfId="17812" xr:uid="{D1F17DB8-3A5E-422D-8BA4-7FFA33ABB5B8}"/>
    <cellStyle name="Comma 5 2 7" xfId="17813" xr:uid="{2EBA313B-E7D9-4AB4-852C-3C624B5957FE}"/>
    <cellStyle name="Comma 5 2 7 2" xfId="17814" xr:uid="{530D042F-206F-478F-8C9D-17113D155A11}"/>
    <cellStyle name="Comma 5 2 7 2 2" xfId="17815" xr:uid="{6BEDE618-E00E-422F-A896-7B796120920E}"/>
    <cellStyle name="Comma 5 2 7 2 2 2" xfId="17816" xr:uid="{42B9D6FE-D234-4CD3-98E6-85DF874143C9}"/>
    <cellStyle name="Comma 5 2 7 2 2 2 2" xfId="17817" xr:uid="{736F278F-C13A-4C70-99B7-698A16E47FEF}"/>
    <cellStyle name="Comma 5 2 7 2 2 3" xfId="17818" xr:uid="{44CF4700-CCB4-4270-B1E2-1E0A32DA3BAF}"/>
    <cellStyle name="Comma 5 2 7 2 3" xfId="17819" xr:uid="{A94E69F5-5C7F-49EF-8DBF-365EFCB13B85}"/>
    <cellStyle name="Comma 5 2 7 2 3 2" xfId="17820" xr:uid="{C12616ED-FE61-45FD-A715-A2C6A39ED223}"/>
    <cellStyle name="Comma 5 2 7 2 4" xfId="17821" xr:uid="{BDD18238-8AA7-4A4E-8E9B-AAACC56FF4DF}"/>
    <cellStyle name="Comma 5 2 7 2 5" xfId="17822" xr:uid="{6F782589-7025-40DA-A058-D8AFA3EECD38}"/>
    <cellStyle name="Comma 5 2 7 3" xfId="17823" xr:uid="{BBDAA83D-CCA6-4042-93EA-22C672E80B5B}"/>
    <cellStyle name="Comma 5 2 7 3 2" xfId="17824" xr:uid="{540F17DD-3BE8-4A0D-A687-D49E830E73C8}"/>
    <cellStyle name="Comma 5 2 7 3 2 2" xfId="17825" xr:uid="{1A2F044F-1103-4349-8727-847BE83196E2}"/>
    <cellStyle name="Comma 5 2 7 3 3" xfId="17826" xr:uid="{768BF35C-673A-49BE-94D7-4461BBA34EA5}"/>
    <cellStyle name="Comma 5 2 7 4" xfId="17827" xr:uid="{FCE8B8BA-8504-43A0-8855-5CF97DD4C038}"/>
    <cellStyle name="Comma 5 2 7 4 2" xfId="17828" xr:uid="{F681C6D3-290E-4915-823E-CE82C9762B66}"/>
    <cellStyle name="Comma 5 2 7 5" xfId="17829" xr:uid="{A352DED2-CAFD-4F4C-AE64-1AE6CFFCAF17}"/>
    <cellStyle name="Comma 5 2 7 6" xfId="17830" xr:uid="{BF13051A-F38D-449B-A49D-1C66FD947950}"/>
    <cellStyle name="Comma 5 2 8" xfId="17831" xr:uid="{D7CB78DA-A103-44B9-A6CA-7682BB0516F2}"/>
    <cellStyle name="Comma 5 2 8 2" xfId="17832" xr:uid="{E8186FF0-32A4-4980-AE70-2BE202B9BBC1}"/>
    <cellStyle name="Comma 5 2 8 2 2" xfId="17833" xr:uid="{C9A7239C-1F31-4AB7-8FB1-60C3F7263964}"/>
    <cellStyle name="Comma 5 2 8 2 2 2" xfId="17834" xr:uid="{963050DB-3209-45B1-8C9D-B4DD11D0455E}"/>
    <cellStyle name="Comma 5 2 8 2 3" xfId="17835" xr:uid="{4D49DD2A-4BC0-4119-937E-32D6C7EFF9BE}"/>
    <cellStyle name="Comma 5 2 8 3" xfId="17836" xr:uid="{F1C0DF4B-180B-4A64-A7CF-CC84AEF6D34C}"/>
    <cellStyle name="Comma 5 2 8 3 2" xfId="17837" xr:uid="{F8E5E508-6E09-4117-A502-39DD2B6FC96E}"/>
    <cellStyle name="Comma 5 2 8 4" xfId="17838" xr:uid="{ACF246AB-F101-448D-9ABE-221A005C9789}"/>
    <cellStyle name="Comma 5 2 8 5" xfId="17839" xr:uid="{CAB3AB17-49BC-45BB-99AA-86CBAB8581E1}"/>
    <cellStyle name="Comma 5 2 9" xfId="17840" xr:uid="{E45F5573-C7C7-4E63-A904-3DF30567B873}"/>
    <cellStyle name="Comma 5 2 9 2" xfId="17841" xr:uid="{69A4A9FA-33F8-4057-A10F-F0EFFC91C15E}"/>
    <cellStyle name="Comma 5 2 9 2 2" xfId="17842" xr:uid="{A8E8273B-13FE-4AF8-8D64-D783C2EF45BA}"/>
    <cellStyle name="Comma 5 2 9 2 2 2" xfId="17843" xr:uid="{896773FA-CF3D-4676-A8A7-E390D315DB3C}"/>
    <cellStyle name="Comma 5 2 9 2 3" xfId="17844" xr:uid="{B9080FE5-46AC-46AC-8324-E53CFBF3A9DB}"/>
    <cellStyle name="Comma 5 2 9 3" xfId="17845" xr:uid="{BC933CEF-6D72-4558-9888-EFC959467EC6}"/>
    <cellStyle name="Comma 5 2 9 3 2" xfId="17846" xr:uid="{F4549E02-4C6A-467B-B7F6-08EC4FD9C8E3}"/>
    <cellStyle name="Comma 5 2 9 4" xfId="17847" xr:uid="{67DA14FF-0472-40BD-9732-59A7CAE95697}"/>
    <cellStyle name="Comma 5 2 9 5" xfId="17848" xr:uid="{CFC02679-7999-42F3-8297-9BBF5777586C}"/>
    <cellStyle name="Comma 5 3" xfId="581" xr:uid="{3443FE3C-4E1A-4968-95F4-DB1B1C6E9037}"/>
    <cellStyle name="Comma 5 3 2" xfId="17849" xr:uid="{91F38E04-1D24-4C9A-A3F4-632B9F505284}"/>
    <cellStyle name="Comma 5 4" xfId="582" xr:uid="{1A3B9B8B-7CE7-4AFE-BDE7-4A7B74BCB2AF}"/>
    <cellStyle name="Comma 5 5" xfId="17850" xr:uid="{6A7CE71C-7ECB-4677-9C60-DD09FD6FB069}"/>
    <cellStyle name="Comma 5 6" xfId="578" xr:uid="{43DD2A97-EBF1-4407-8A8E-4AB3BFCE3289}"/>
    <cellStyle name="Comma 50" xfId="17851" xr:uid="{50DF6E05-569B-4A8F-A3EA-37FEBCAB8817}"/>
    <cellStyle name="Comma 50 10" xfId="17852" xr:uid="{F61FEB71-75E6-4376-8690-6448463C9C91}"/>
    <cellStyle name="Comma 50 10 2" xfId="17853" xr:uid="{0BFCA898-7DF7-47FF-9E5D-C8C3FABA1D18}"/>
    <cellStyle name="Comma 50 11" xfId="17854" xr:uid="{7D1ED080-5DA3-4DDA-A748-5993A5A2D42E}"/>
    <cellStyle name="Comma 50 2" xfId="17855" xr:uid="{6B357BF6-364F-462E-93D5-97BA89AA2222}"/>
    <cellStyle name="Comma 50 2 10" xfId="17856" xr:uid="{5FE456D6-B41B-42AD-9903-B09028771415}"/>
    <cellStyle name="Comma 50 2 2" xfId="17857" xr:uid="{81717CCC-7102-4A74-B671-932F2B50B832}"/>
    <cellStyle name="Comma 50 2 2 2" xfId="17858" xr:uid="{0BAD98D4-2728-40F7-97F4-F8EBC34B4B73}"/>
    <cellStyle name="Comma 50 2 2 2 2" xfId="17859" xr:uid="{0D6C82E7-7F90-40E1-AB24-7D969F93BDF4}"/>
    <cellStyle name="Comma 50 2 2 2 2 2" xfId="17860" xr:uid="{7E7C1672-125B-4612-93AA-33DF784B2BA8}"/>
    <cellStyle name="Comma 50 2 2 2 2 2 2" xfId="17861" xr:uid="{B71CC5B2-54F1-42EA-9262-45E59492EA7E}"/>
    <cellStyle name="Comma 50 2 2 2 2 2 2 2" xfId="17862" xr:uid="{4F6A76CB-5CD4-422F-921C-492D4C75D1C8}"/>
    <cellStyle name="Comma 50 2 2 2 2 2 3" xfId="17863" xr:uid="{20AF99F4-7359-461B-8B3B-A83B1030BE39}"/>
    <cellStyle name="Comma 50 2 2 2 2 3" xfId="17864" xr:uid="{536664AA-6BA5-46DB-AEF5-FDB4EDC67088}"/>
    <cellStyle name="Comma 50 2 2 2 2 3 2" xfId="17865" xr:uid="{FF8A5E1F-B41E-476F-B5C8-DC10032C0E90}"/>
    <cellStyle name="Comma 50 2 2 2 2 4" xfId="17866" xr:uid="{74ED57FD-96D0-4813-A8CC-5B84CB1865AD}"/>
    <cellStyle name="Comma 50 2 2 2 2 5" xfId="17867" xr:uid="{39BCEC39-3245-477D-BF8A-818ADD01A822}"/>
    <cellStyle name="Comma 50 2 2 2 3" xfId="17868" xr:uid="{25AF5BA3-2230-4DD0-BC36-FD9FBEBAD3AB}"/>
    <cellStyle name="Comma 50 2 2 2 3 2" xfId="17869" xr:uid="{A7D8444B-C2C9-4F86-B380-CEE828AE9A13}"/>
    <cellStyle name="Comma 50 2 2 2 3 2 2" xfId="17870" xr:uid="{4E33F60E-7FD4-4B96-A1EA-922E75D2CCFF}"/>
    <cellStyle name="Comma 50 2 2 2 3 3" xfId="17871" xr:uid="{B3F0D2EA-4341-496F-A83D-A450099C1E37}"/>
    <cellStyle name="Comma 50 2 2 2 4" xfId="17872" xr:uid="{1BDDFC43-2AE1-4299-9EF8-10C5A19A7F0C}"/>
    <cellStyle name="Comma 50 2 2 2 4 2" xfId="17873" xr:uid="{367CCFBA-B550-4402-B13D-9F6F7B963968}"/>
    <cellStyle name="Comma 50 2 2 2 5" xfId="17874" xr:uid="{A832E440-D20B-44E4-9463-A237C300E7C6}"/>
    <cellStyle name="Comma 50 2 2 2 6" xfId="17875" xr:uid="{CCEA4A5B-47B1-423F-BB95-1703DC3EB712}"/>
    <cellStyle name="Comma 50 2 2 3" xfId="17876" xr:uid="{336752E3-5015-488D-B00D-6288D18324D2}"/>
    <cellStyle name="Comma 50 2 2 3 2" xfId="17877" xr:uid="{D97291F0-D1C5-4266-90CC-8EEF2B7FC084}"/>
    <cellStyle name="Comma 50 2 2 3 2 2" xfId="17878" xr:uid="{0E322206-DDCE-447C-AFC9-4301EE7021A3}"/>
    <cellStyle name="Comma 50 2 2 3 2 2 2" xfId="17879" xr:uid="{7BC51D95-62E3-4075-8937-5A8C9D0F3BC5}"/>
    <cellStyle name="Comma 50 2 2 3 2 3" xfId="17880" xr:uid="{ED2E5E53-8F19-4BD6-B15C-423EA970C5EC}"/>
    <cellStyle name="Comma 50 2 2 3 3" xfId="17881" xr:uid="{DEF11F58-289A-4CC8-8CF1-F84A01EA07BD}"/>
    <cellStyle name="Comma 50 2 2 3 3 2" xfId="17882" xr:uid="{AEF3CB46-55D5-49C7-B237-3F2BAACFFEAE}"/>
    <cellStyle name="Comma 50 2 2 3 4" xfId="17883" xr:uid="{504C037B-98E9-440F-8496-6C0AB45D86CA}"/>
    <cellStyle name="Comma 50 2 2 3 5" xfId="17884" xr:uid="{1C8FA790-ED37-402D-8EB8-9F79E01D3B8F}"/>
    <cellStyle name="Comma 50 2 2 4" xfId="17885" xr:uid="{82AD1B89-DECE-4FF4-A636-8BCA8175FC79}"/>
    <cellStyle name="Comma 50 2 2 4 2" xfId="17886" xr:uid="{C7823BAB-E2D6-4F1E-8DB2-42A860B6AB09}"/>
    <cellStyle name="Comma 50 2 2 4 2 2" xfId="17887" xr:uid="{B01BE764-8A44-49EC-A7F4-F649908FA974}"/>
    <cellStyle name="Comma 50 2 2 4 3" xfId="17888" xr:uid="{B3D53110-4709-42B7-BC7C-2142A4628A50}"/>
    <cellStyle name="Comma 50 2 2 4 4" xfId="17889" xr:uid="{7D428F70-08F6-4FBC-91D8-AE71AF7F5222}"/>
    <cellStyle name="Comma 50 2 2 5" xfId="17890" xr:uid="{5D657E84-1A4F-4091-9CC9-79951C895D37}"/>
    <cellStyle name="Comma 50 2 2 5 2" xfId="17891" xr:uid="{F6DF192F-230B-425D-9BF3-77DF51810C49}"/>
    <cellStyle name="Comma 50 2 2 6" xfId="17892" xr:uid="{A75D5D38-9DE2-4D74-8A19-A8E753107DEF}"/>
    <cellStyle name="Comma 50 2 2 6 2" xfId="17893" xr:uid="{A662B5F4-3AC3-40D1-8CE5-7631166BA660}"/>
    <cellStyle name="Comma 50 2 2 7" xfId="17894" xr:uid="{BAFA5A58-5013-43F6-922B-6CEA010D4343}"/>
    <cellStyle name="Comma 50 2 3" xfId="17895" xr:uid="{CD4BC65B-C4AB-4DF1-925D-EAE1E2D7D372}"/>
    <cellStyle name="Comma 50 2 3 2" xfId="17896" xr:uid="{7BE01081-AFB5-4EE0-B641-9A0FBEC60812}"/>
    <cellStyle name="Comma 50 2 3 2 2" xfId="17897" xr:uid="{F176BD9D-FAE6-4329-A3E2-D6D8FA1838CC}"/>
    <cellStyle name="Comma 50 2 3 2 2 2" xfId="17898" xr:uid="{15FCB124-7577-424A-8EAB-12CC88502149}"/>
    <cellStyle name="Comma 50 2 3 2 2 2 2" xfId="17899" xr:uid="{58E0D909-644C-49C4-928B-F6E61152217B}"/>
    <cellStyle name="Comma 50 2 3 2 2 2 2 2" xfId="17900" xr:uid="{22959405-147B-4432-80D9-957D5D743C37}"/>
    <cellStyle name="Comma 50 2 3 2 2 2 3" xfId="17901" xr:uid="{18E836C9-378E-4F4E-8B5D-0B8C43F3F929}"/>
    <cellStyle name="Comma 50 2 3 2 2 3" xfId="17902" xr:uid="{1D1351B6-252F-48B9-89B5-9C73D1FB8F71}"/>
    <cellStyle name="Comma 50 2 3 2 2 3 2" xfId="17903" xr:uid="{8865D32A-212A-412A-9C8E-37D6B2A9A2EA}"/>
    <cellStyle name="Comma 50 2 3 2 2 4" xfId="17904" xr:uid="{D135893B-57DB-4AF1-9B40-A179B4884D86}"/>
    <cellStyle name="Comma 50 2 3 2 2 5" xfId="17905" xr:uid="{190D715C-32AF-4BB2-B9B0-CBA2C327BC8A}"/>
    <cellStyle name="Comma 50 2 3 2 3" xfId="17906" xr:uid="{A42D3C6E-CF5B-4F03-B9AF-6201E2DEEF14}"/>
    <cellStyle name="Comma 50 2 3 2 3 2" xfId="17907" xr:uid="{12398397-CA69-4E57-9E74-AA25E0088239}"/>
    <cellStyle name="Comma 50 2 3 2 3 2 2" xfId="17908" xr:uid="{1F1957C4-EA70-499E-B3D0-EE615ECB1674}"/>
    <cellStyle name="Comma 50 2 3 2 3 3" xfId="17909" xr:uid="{ADB1E3A6-F6FD-41B4-BCA1-87B54DE6D098}"/>
    <cellStyle name="Comma 50 2 3 2 4" xfId="17910" xr:uid="{0B93C4D8-2ECD-4686-A154-36DEE49DC6AE}"/>
    <cellStyle name="Comma 50 2 3 2 4 2" xfId="17911" xr:uid="{25D1BE8E-D88B-439F-A090-EC77D007FB4F}"/>
    <cellStyle name="Comma 50 2 3 2 5" xfId="17912" xr:uid="{7791E8B8-1B3D-4D44-8CCF-7464C3F4C0B0}"/>
    <cellStyle name="Comma 50 2 3 2 6" xfId="17913" xr:uid="{F19E190D-0CDC-474E-B1E6-123DE1594765}"/>
    <cellStyle name="Comma 50 2 3 3" xfId="17914" xr:uid="{2292FD9E-2D51-42B7-BD89-4EFF3A60F1DD}"/>
    <cellStyle name="Comma 50 2 3 3 2" xfId="17915" xr:uid="{57AC33AA-FFB3-452B-998D-1140A8511900}"/>
    <cellStyle name="Comma 50 2 3 3 2 2" xfId="17916" xr:uid="{83D1D74D-F3A3-488E-B9C9-FB425C4C7CDB}"/>
    <cellStyle name="Comma 50 2 3 3 2 2 2" xfId="17917" xr:uid="{F5B178BE-15E4-4BD0-AB30-B02B9B794617}"/>
    <cellStyle name="Comma 50 2 3 3 2 3" xfId="17918" xr:uid="{88A641CB-EA9F-41A4-94ED-B214BBD33CA9}"/>
    <cellStyle name="Comma 50 2 3 3 3" xfId="17919" xr:uid="{B5DFEEC8-88F6-4914-A236-10B9745469DC}"/>
    <cellStyle name="Comma 50 2 3 3 3 2" xfId="17920" xr:uid="{0C7674AE-F685-449F-88B1-A946A59281ED}"/>
    <cellStyle name="Comma 50 2 3 3 4" xfId="17921" xr:uid="{991EE3B2-3640-44A4-A679-72AD8B1A5381}"/>
    <cellStyle name="Comma 50 2 3 3 5" xfId="17922" xr:uid="{09F845F4-0B62-4195-AEFA-2B1B7DD6C4A0}"/>
    <cellStyle name="Comma 50 2 3 4" xfId="17923" xr:uid="{0E82350E-BCFF-4544-BB29-A37CD503CAEA}"/>
    <cellStyle name="Comma 50 2 3 4 2" xfId="17924" xr:uid="{D8D5CFDB-D6C9-48E7-96E3-2612C5FDF68D}"/>
    <cellStyle name="Comma 50 2 3 4 2 2" xfId="17925" xr:uid="{50AF070C-B627-4219-B96C-A466C5B65411}"/>
    <cellStyle name="Comma 50 2 3 4 3" xfId="17926" xr:uid="{CEC209DC-0AD4-44B9-8D57-E617D0EE1CE6}"/>
    <cellStyle name="Comma 50 2 3 4 4" xfId="17927" xr:uid="{44E9EA91-1E74-4CC8-8DDB-F3E759AEDAAA}"/>
    <cellStyle name="Comma 50 2 3 5" xfId="17928" xr:uid="{707C6096-5AB8-4D33-B2BC-9F81DBE85D62}"/>
    <cellStyle name="Comma 50 2 3 5 2" xfId="17929" xr:uid="{2191EFEC-64EF-4D2C-BFC8-4DE58D460B5B}"/>
    <cellStyle name="Comma 50 2 3 6" xfId="17930" xr:uid="{565B8660-8371-4D86-95D5-15B9EA0F3074}"/>
    <cellStyle name="Comma 50 2 3 6 2" xfId="17931" xr:uid="{22921C9F-1461-47B2-B210-E3622F2DD3AA}"/>
    <cellStyle name="Comma 50 2 3 7" xfId="17932" xr:uid="{74BDF43B-52B3-4C83-AC40-0470B2A92216}"/>
    <cellStyle name="Comma 50 2 4" xfId="17933" xr:uid="{D5C918C8-E592-4315-B008-69970F85B583}"/>
    <cellStyle name="Comma 50 2 4 2" xfId="17934" xr:uid="{AF561597-5E16-48C8-AF21-CD453003BCC0}"/>
    <cellStyle name="Comma 50 2 4 2 2" xfId="17935" xr:uid="{30881ED9-41E3-4B15-9224-4EF952BA804A}"/>
    <cellStyle name="Comma 50 2 4 2 2 2" xfId="17936" xr:uid="{206E289E-4F38-4E6B-8618-FA6D1BE38E41}"/>
    <cellStyle name="Comma 50 2 4 2 2 2 2" xfId="17937" xr:uid="{C1E046B6-1DDD-4E76-BB97-E9943F75254F}"/>
    <cellStyle name="Comma 50 2 4 2 2 3" xfId="17938" xr:uid="{32CA552E-FB91-44DD-A698-D0B2F6AC5F3E}"/>
    <cellStyle name="Comma 50 2 4 2 3" xfId="17939" xr:uid="{FF0AE266-A35D-4E46-8BF3-0B9E2E728EDC}"/>
    <cellStyle name="Comma 50 2 4 2 3 2" xfId="17940" xr:uid="{7A52741F-2850-44CF-9122-5A2EC637EBE6}"/>
    <cellStyle name="Comma 50 2 4 2 4" xfId="17941" xr:uid="{847B9A6F-704E-4312-9503-D524FA02F2D9}"/>
    <cellStyle name="Comma 50 2 4 2 5" xfId="17942" xr:uid="{42F04E2B-662C-4780-91DE-E734D8CEFABB}"/>
    <cellStyle name="Comma 50 2 4 3" xfId="17943" xr:uid="{63E15767-0651-4CA7-A38C-7965861BE3C9}"/>
    <cellStyle name="Comma 50 2 4 3 2" xfId="17944" xr:uid="{E614448D-8AA9-400A-A8FD-93B91CA294D8}"/>
    <cellStyle name="Comma 50 2 4 3 2 2" xfId="17945" xr:uid="{4D9E3FF1-868B-4EE4-AF8E-55F82A806458}"/>
    <cellStyle name="Comma 50 2 4 3 3" xfId="17946" xr:uid="{7E6B7316-A956-4685-8BC2-34F137AE4EC8}"/>
    <cellStyle name="Comma 50 2 4 4" xfId="17947" xr:uid="{4B8CAAB5-A4E8-4BAA-A8E0-986A9A253AB5}"/>
    <cellStyle name="Comma 50 2 4 4 2" xfId="17948" xr:uid="{A8AD260B-B53D-4EBD-9A45-276171D4E37D}"/>
    <cellStyle name="Comma 50 2 4 5" xfId="17949" xr:uid="{AB8A973B-60EF-4A44-8622-5B57E52C3FA1}"/>
    <cellStyle name="Comma 50 2 4 6" xfId="17950" xr:uid="{3135B9E4-3C38-4D9E-93DB-25742BFB5317}"/>
    <cellStyle name="Comma 50 2 5" xfId="17951" xr:uid="{D74FE813-5F48-4161-A2BC-64BAA507A766}"/>
    <cellStyle name="Comma 50 2 5 2" xfId="17952" xr:uid="{DB0128AF-F8D0-4AA6-BF59-F19839E1B307}"/>
    <cellStyle name="Comma 50 2 5 2 2" xfId="17953" xr:uid="{6BB0BF7D-FDA4-4862-959B-1DC6FCAD774A}"/>
    <cellStyle name="Comma 50 2 5 2 2 2" xfId="17954" xr:uid="{7ECAA703-F33D-4B8E-A52D-1D5CC02F300B}"/>
    <cellStyle name="Comma 50 2 5 2 3" xfId="17955" xr:uid="{8E73E2C1-12FB-45FB-BEA6-A7436C28E487}"/>
    <cellStyle name="Comma 50 2 5 3" xfId="17956" xr:uid="{F96B52C7-243A-441D-8298-6F2E2F90B252}"/>
    <cellStyle name="Comma 50 2 5 3 2" xfId="17957" xr:uid="{CF3C3303-64ED-4205-83B2-75AF0EB5C17E}"/>
    <cellStyle name="Comma 50 2 5 4" xfId="17958" xr:uid="{AF4A3A11-7059-4373-8607-43670EC676E6}"/>
    <cellStyle name="Comma 50 2 5 5" xfId="17959" xr:uid="{72DBE328-4F4D-4813-BBEA-55D85552A6D4}"/>
    <cellStyle name="Comma 50 2 6" xfId="17960" xr:uid="{4CFFE6D8-8036-437C-9C08-820496998F74}"/>
    <cellStyle name="Comma 50 2 6 2" xfId="17961" xr:uid="{4B026A5F-A342-4156-8C72-4A35D1F0E057}"/>
    <cellStyle name="Comma 50 2 6 2 2" xfId="17962" xr:uid="{FC3094FA-0AEE-4173-A554-DA71C48920F2}"/>
    <cellStyle name="Comma 50 2 6 2 2 2" xfId="17963" xr:uid="{7997C31F-3B10-4827-9659-D10005ED7C89}"/>
    <cellStyle name="Comma 50 2 6 2 3" xfId="17964" xr:uid="{47B6C47D-93B8-476B-8CAA-CD729B3C51C7}"/>
    <cellStyle name="Comma 50 2 6 3" xfId="17965" xr:uid="{2F7AE5D1-4C9D-4067-B49C-87F8A2697334}"/>
    <cellStyle name="Comma 50 2 6 3 2" xfId="17966" xr:uid="{61243DE7-C371-40A4-97F7-3CE990083CC7}"/>
    <cellStyle name="Comma 50 2 6 4" xfId="17967" xr:uid="{0F7A8541-75B4-4676-A81E-ACBD785E4756}"/>
    <cellStyle name="Comma 50 2 6 5" xfId="17968" xr:uid="{5562F78E-AE47-4B74-9EBE-9350AB59E883}"/>
    <cellStyle name="Comma 50 2 7" xfId="17969" xr:uid="{2641429F-87B5-4989-B67C-984C04D60584}"/>
    <cellStyle name="Comma 50 2 7 2" xfId="17970" xr:uid="{F6FEFD50-D9B0-4EBF-A443-B68585AF7E11}"/>
    <cellStyle name="Comma 50 2 7 2 2" xfId="17971" xr:uid="{16DD143E-B26F-48EA-9339-5BE8C04D6259}"/>
    <cellStyle name="Comma 50 2 7 3" xfId="17972" xr:uid="{C013FE6F-7998-4856-864D-92E9F747F60E}"/>
    <cellStyle name="Comma 50 2 7 4" xfId="17973" xr:uid="{162A5BEB-D81B-41DA-814D-573BE56782ED}"/>
    <cellStyle name="Comma 50 2 8" xfId="17974" xr:uid="{69192D11-AFAC-4064-A8B0-CDD1AD92BFFE}"/>
    <cellStyle name="Comma 50 2 8 2" xfId="17975" xr:uid="{48C5F84F-876C-4589-A0A7-3EAEC8812A42}"/>
    <cellStyle name="Comma 50 2 9" xfId="17976" xr:uid="{207BA95E-8768-4E80-9931-FEB76DCB0017}"/>
    <cellStyle name="Comma 50 2 9 2" xfId="17977" xr:uid="{34D906AA-51C8-4CDE-AEB1-AF533A29C95C}"/>
    <cellStyle name="Comma 50 3" xfId="17978" xr:uid="{272165AD-5069-41F2-8EAC-25CFCC47B49D}"/>
    <cellStyle name="Comma 50 3 2" xfId="17979" xr:uid="{885C5724-03D4-40CD-92B8-A450AE9436E9}"/>
    <cellStyle name="Comma 50 3 2 2" xfId="17980" xr:uid="{C78124A9-451E-4314-B451-A366D950B3E6}"/>
    <cellStyle name="Comma 50 3 2 2 2" xfId="17981" xr:uid="{A7CDEC3C-4622-4FA3-AB04-6AB87F7A887A}"/>
    <cellStyle name="Comma 50 3 2 2 2 2" xfId="17982" xr:uid="{FD0B050A-AB89-400D-B698-CB84238D0DF1}"/>
    <cellStyle name="Comma 50 3 2 2 2 2 2" xfId="17983" xr:uid="{B0CB2144-FCCB-4EEA-9EE6-73B2C77C62CC}"/>
    <cellStyle name="Comma 50 3 2 2 2 3" xfId="17984" xr:uid="{17121876-BA6E-4691-96DC-2080C4E6945B}"/>
    <cellStyle name="Comma 50 3 2 2 3" xfId="17985" xr:uid="{1B1F466A-861A-422E-903B-E2F8B8B20DD3}"/>
    <cellStyle name="Comma 50 3 2 2 3 2" xfId="17986" xr:uid="{4696E32C-D015-4504-A53B-5FC915C0E6A1}"/>
    <cellStyle name="Comma 50 3 2 2 4" xfId="17987" xr:uid="{7F369889-A53F-4E37-B35E-13B04ED1A664}"/>
    <cellStyle name="Comma 50 3 2 2 5" xfId="17988" xr:uid="{84ED4B2C-2F6F-41E2-AE41-B0898FF93F27}"/>
    <cellStyle name="Comma 50 3 2 3" xfId="17989" xr:uid="{EF295DD7-50C5-4F39-A664-B553B763ACCC}"/>
    <cellStyle name="Comma 50 3 2 3 2" xfId="17990" xr:uid="{717DFBB5-B829-4847-9FAA-2C1A98BDE483}"/>
    <cellStyle name="Comma 50 3 2 3 2 2" xfId="17991" xr:uid="{54198864-E530-4A00-BB7E-093B66F0256B}"/>
    <cellStyle name="Comma 50 3 2 3 3" xfId="17992" xr:uid="{7F0331DE-6BAD-47D8-8F52-B3848F460529}"/>
    <cellStyle name="Comma 50 3 2 4" xfId="17993" xr:uid="{3D113412-FD0F-4B29-AC13-91AFD67A0038}"/>
    <cellStyle name="Comma 50 3 2 4 2" xfId="17994" xr:uid="{2EF8ACCB-663D-45C3-8540-3BF97AF3D561}"/>
    <cellStyle name="Comma 50 3 2 5" xfId="17995" xr:uid="{191735EB-2286-44AE-A540-06BFFA4E293E}"/>
    <cellStyle name="Comma 50 3 2 6" xfId="17996" xr:uid="{461BFAA0-E9BE-49A1-8B82-D5990D8094BE}"/>
    <cellStyle name="Comma 50 3 3" xfId="17997" xr:uid="{FDAAC28E-9494-48FE-AC38-97D29E60D891}"/>
    <cellStyle name="Comma 50 3 3 2" xfId="17998" xr:uid="{9A2B56BE-D474-478E-A707-9900C559051D}"/>
    <cellStyle name="Comma 50 3 3 2 2" xfId="17999" xr:uid="{133B1001-D712-40C9-BD0A-F9C8C64FA532}"/>
    <cellStyle name="Comma 50 3 3 2 2 2" xfId="18000" xr:uid="{61B84D99-DE1A-4288-B172-9B556DF15D05}"/>
    <cellStyle name="Comma 50 3 3 2 3" xfId="18001" xr:uid="{B2F8660B-76F5-4D46-8133-9FF86A04E3EC}"/>
    <cellStyle name="Comma 50 3 3 3" xfId="18002" xr:uid="{5AC275AF-E567-4386-93FC-A745BDF13936}"/>
    <cellStyle name="Comma 50 3 3 3 2" xfId="18003" xr:uid="{ECC75652-60F9-405C-A819-C5D4470AE9CA}"/>
    <cellStyle name="Comma 50 3 3 4" xfId="18004" xr:uid="{AE727149-F0C3-422F-AB20-BD353149485B}"/>
    <cellStyle name="Comma 50 3 3 5" xfId="18005" xr:uid="{EFF27041-30C7-4966-9B96-EC5218087196}"/>
    <cellStyle name="Comma 50 3 4" xfId="18006" xr:uid="{441C81AA-37A0-4CA9-A177-D1090081B24F}"/>
    <cellStyle name="Comma 50 3 4 2" xfId="18007" xr:uid="{EF0B2E29-7111-4B4B-8964-13ED9E7C225C}"/>
    <cellStyle name="Comma 50 3 4 2 2" xfId="18008" xr:uid="{A8623EA1-E45D-4437-8756-AE2CF8E006F7}"/>
    <cellStyle name="Comma 50 3 4 3" xfId="18009" xr:uid="{5864DA04-DF76-451F-8D7B-CF85C14CA1CF}"/>
    <cellStyle name="Comma 50 3 4 4" xfId="18010" xr:uid="{1E1BBA76-3680-4D3B-9231-DE335F139CB9}"/>
    <cellStyle name="Comma 50 3 5" xfId="18011" xr:uid="{73BA8E32-989C-413A-A873-1DCF495E597F}"/>
    <cellStyle name="Comma 50 3 5 2" xfId="18012" xr:uid="{C504541B-D423-454E-9876-E961FCF87B02}"/>
    <cellStyle name="Comma 50 3 6" xfId="18013" xr:uid="{F79C5304-7A58-4FE4-838C-BEF07237F1FD}"/>
    <cellStyle name="Comma 50 3 6 2" xfId="18014" xr:uid="{68C64AC9-18CC-4E02-9AD4-CE4C30AC820C}"/>
    <cellStyle name="Comma 50 3 7" xfId="18015" xr:uid="{B9858E23-BF5A-4F91-8287-393F88ED221A}"/>
    <cellStyle name="Comma 50 4" xfId="18016" xr:uid="{5F0EB633-8B8A-4646-B306-E36F2F2D918A}"/>
    <cellStyle name="Comma 50 4 2" xfId="18017" xr:uid="{FE056E03-AC90-44C2-ADF7-1F183D9D0C05}"/>
    <cellStyle name="Comma 50 4 2 2" xfId="18018" xr:uid="{F057B94A-A075-414A-ABC6-A3BFD6AC742C}"/>
    <cellStyle name="Comma 50 4 2 2 2" xfId="18019" xr:uid="{E553BE0C-296F-4B15-93E0-C0AE2CA73CDD}"/>
    <cellStyle name="Comma 50 4 2 2 2 2" xfId="18020" xr:uid="{A8C805B6-B006-4CBF-9B0F-F73ABDBA7A25}"/>
    <cellStyle name="Comma 50 4 2 2 2 2 2" xfId="18021" xr:uid="{315854B9-C4F1-44F9-8C6A-6581737FD7CF}"/>
    <cellStyle name="Comma 50 4 2 2 2 3" xfId="18022" xr:uid="{944A3E69-E78C-4D23-AC00-FB7AD956A86E}"/>
    <cellStyle name="Comma 50 4 2 2 3" xfId="18023" xr:uid="{C0ED67FA-A970-4BEC-A9F7-A6753A32439B}"/>
    <cellStyle name="Comma 50 4 2 2 3 2" xfId="18024" xr:uid="{4F60B05C-412F-4A7A-8825-764ECDDCB4FD}"/>
    <cellStyle name="Comma 50 4 2 2 4" xfId="18025" xr:uid="{2E630846-249D-447A-BEFA-3A56F554E8B1}"/>
    <cellStyle name="Comma 50 4 2 2 5" xfId="18026" xr:uid="{F5C9FC34-6C99-4EB0-894B-38BF683F7F74}"/>
    <cellStyle name="Comma 50 4 2 3" xfId="18027" xr:uid="{B03F1B50-BE24-4D79-9643-D079189269D4}"/>
    <cellStyle name="Comma 50 4 2 3 2" xfId="18028" xr:uid="{905ABF7E-55EC-4213-9D24-A725B7F2FE6A}"/>
    <cellStyle name="Comma 50 4 2 3 2 2" xfId="18029" xr:uid="{8D5126AD-9D06-4E92-AA20-D20FA1AB073F}"/>
    <cellStyle name="Comma 50 4 2 3 3" xfId="18030" xr:uid="{6A225B85-3520-4400-AF38-79FA55DA9E88}"/>
    <cellStyle name="Comma 50 4 2 4" xfId="18031" xr:uid="{46EDE5D7-7198-4857-B794-73977BCFA22E}"/>
    <cellStyle name="Comma 50 4 2 4 2" xfId="18032" xr:uid="{9CBFD171-307C-4942-877A-1ACEC7943312}"/>
    <cellStyle name="Comma 50 4 2 5" xfId="18033" xr:uid="{43268603-7E0F-46A8-B979-0BCDF5656575}"/>
    <cellStyle name="Comma 50 4 2 6" xfId="18034" xr:uid="{76C957B1-841D-491F-B459-DAE689A962BC}"/>
    <cellStyle name="Comma 50 4 3" xfId="18035" xr:uid="{C6F7AE68-CB8A-4536-BE1B-F4D60A7114B0}"/>
    <cellStyle name="Comma 50 4 3 2" xfId="18036" xr:uid="{AE55A466-98EC-4454-A39B-03EAC76F8010}"/>
    <cellStyle name="Comma 50 4 3 2 2" xfId="18037" xr:uid="{9E174ED3-58F8-43E3-A6DD-F8075C4AE3E8}"/>
    <cellStyle name="Comma 50 4 3 2 2 2" xfId="18038" xr:uid="{90956114-E166-4A95-AD65-9A287BF9A484}"/>
    <cellStyle name="Comma 50 4 3 2 3" xfId="18039" xr:uid="{F777FE6A-2B7D-484D-8E4E-1440C972C76B}"/>
    <cellStyle name="Comma 50 4 3 3" xfId="18040" xr:uid="{2F794306-248B-49CE-93E4-10FD86FC4269}"/>
    <cellStyle name="Comma 50 4 3 3 2" xfId="18041" xr:uid="{A67B363D-5D23-4580-906B-C63B076FBF35}"/>
    <cellStyle name="Comma 50 4 3 4" xfId="18042" xr:uid="{E87604D9-6D08-4BF2-AD59-69C3236D83CC}"/>
    <cellStyle name="Comma 50 4 3 5" xfId="18043" xr:uid="{0352824C-3138-45F6-9499-BC17ECA84B1F}"/>
    <cellStyle name="Comma 50 4 4" xfId="18044" xr:uid="{87708169-B273-44BF-A532-4CC7864D74CE}"/>
    <cellStyle name="Comma 50 4 4 2" xfId="18045" xr:uid="{7B9E7E80-3012-4EC0-949A-4B430638DC09}"/>
    <cellStyle name="Comma 50 4 4 2 2" xfId="18046" xr:uid="{AD59F0AD-3EC7-4828-9790-94D802F9F6E8}"/>
    <cellStyle name="Comma 50 4 4 3" xfId="18047" xr:uid="{28B775E5-2515-4376-A2C7-B09E3CA087EC}"/>
    <cellStyle name="Comma 50 4 4 4" xfId="18048" xr:uid="{D4C09D70-2FE6-4873-8321-564844DDF116}"/>
    <cellStyle name="Comma 50 4 5" xfId="18049" xr:uid="{0AE2F960-6F4A-44B8-9D0B-AEC1360E65C3}"/>
    <cellStyle name="Comma 50 4 5 2" xfId="18050" xr:uid="{EB3339F5-3C8E-4A5E-8E96-25DB1863234C}"/>
    <cellStyle name="Comma 50 4 6" xfId="18051" xr:uid="{74284D8E-D35A-43A4-9EB2-10CC92D2C619}"/>
    <cellStyle name="Comma 50 4 6 2" xfId="18052" xr:uid="{DBF354C4-0F29-4C59-B860-20499F26CDED}"/>
    <cellStyle name="Comma 50 4 7" xfId="18053" xr:uid="{94491283-B388-4704-8345-A1EC6C65FFC4}"/>
    <cellStyle name="Comma 50 5" xfId="18054" xr:uid="{6958D968-8E0F-45B1-8060-573EE0978976}"/>
    <cellStyle name="Comma 50 5 2" xfId="18055" xr:uid="{CF289863-45A5-4503-B540-F608BDA21CA8}"/>
    <cellStyle name="Comma 50 5 2 2" xfId="18056" xr:uid="{8A1E1A49-03EA-4D09-B680-6D88F13EC466}"/>
    <cellStyle name="Comma 50 5 2 2 2" xfId="18057" xr:uid="{E5619B6E-4F26-416A-BDB3-F3286DC2F1E8}"/>
    <cellStyle name="Comma 50 5 2 2 2 2" xfId="18058" xr:uid="{1B367A84-5247-43B9-BC63-A64973499B39}"/>
    <cellStyle name="Comma 50 5 2 2 3" xfId="18059" xr:uid="{2793898E-3993-45B2-A466-F6709510AFB5}"/>
    <cellStyle name="Comma 50 5 2 3" xfId="18060" xr:uid="{61EA1D13-31DC-4C94-AF09-2B27D6B80959}"/>
    <cellStyle name="Comma 50 5 2 3 2" xfId="18061" xr:uid="{49D46E7F-AB70-4B49-A889-149B7D255D3F}"/>
    <cellStyle name="Comma 50 5 2 4" xfId="18062" xr:uid="{5CF099D3-2A2D-4227-A5DE-9827E9E524F4}"/>
    <cellStyle name="Comma 50 5 2 5" xfId="18063" xr:uid="{B5E1234A-655B-46A9-AE98-EBB0734C19E6}"/>
    <cellStyle name="Comma 50 5 3" xfId="18064" xr:uid="{FA0B195F-E67D-49C3-BD66-37B896D8204C}"/>
    <cellStyle name="Comma 50 5 3 2" xfId="18065" xr:uid="{CF9394E3-BB56-43A4-8E14-9C210E5C4061}"/>
    <cellStyle name="Comma 50 5 3 2 2" xfId="18066" xr:uid="{DD453FF2-B5A9-4BDD-B021-98D6A87316F1}"/>
    <cellStyle name="Comma 50 5 3 3" xfId="18067" xr:uid="{4F5ECD5B-29AB-4545-955C-F58EF1975DFE}"/>
    <cellStyle name="Comma 50 5 4" xfId="18068" xr:uid="{3C88394D-EB6A-42F2-A55C-AE509D5B5711}"/>
    <cellStyle name="Comma 50 5 4 2" xfId="18069" xr:uid="{C624C05E-EB73-4186-89B8-9385C91E9177}"/>
    <cellStyle name="Comma 50 5 5" xfId="18070" xr:uid="{FD6C0227-F92B-4BC5-A98F-6259C79FD06B}"/>
    <cellStyle name="Comma 50 5 6" xfId="18071" xr:uid="{34AEA5E2-148A-496C-B940-BEE55C95F7CD}"/>
    <cellStyle name="Comma 50 6" xfId="18072" xr:uid="{422CA70F-CD2C-4880-82E5-B73FB5688CDD}"/>
    <cellStyle name="Comma 50 6 2" xfId="18073" xr:uid="{9FDB0BC9-D8C7-4B7A-887D-8D1CB1EFEDB0}"/>
    <cellStyle name="Comma 50 6 2 2" xfId="18074" xr:uid="{67BAB658-B5E6-4869-8067-1EB2141F949D}"/>
    <cellStyle name="Comma 50 6 2 2 2" xfId="18075" xr:uid="{6EBD3E84-260C-4F03-8BF8-80CDC93185B4}"/>
    <cellStyle name="Comma 50 6 2 3" xfId="18076" xr:uid="{36C02234-2FE1-45DA-A276-52BCF5E29969}"/>
    <cellStyle name="Comma 50 6 3" xfId="18077" xr:uid="{2C5E9538-C7BC-45BE-96C6-6A1D8312315F}"/>
    <cellStyle name="Comma 50 6 3 2" xfId="18078" xr:uid="{1D821860-118D-4206-BA13-816FF3B8FA28}"/>
    <cellStyle name="Comma 50 6 4" xfId="18079" xr:uid="{E921C356-EE3C-4BFF-9D57-3299682BB604}"/>
    <cellStyle name="Comma 50 6 5" xfId="18080" xr:uid="{07F1D486-3E93-4EC3-AC91-3F3A0E421F65}"/>
    <cellStyle name="Comma 50 7" xfId="18081" xr:uid="{B2C9032A-1962-4363-AD34-01DC36479FBA}"/>
    <cellStyle name="Comma 50 7 2" xfId="18082" xr:uid="{F44F478B-6BF1-4892-8308-9CC0CB2CF863}"/>
    <cellStyle name="Comma 50 7 2 2" xfId="18083" xr:uid="{FF5FE457-7A93-42FE-AD7F-E7B1414AD757}"/>
    <cellStyle name="Comma 50 7 2 2 2" xfId="18084" xr:uid="{485E3A03-1930-479E-AC0D-D980C7F8E9A7}"/>
    <cellStyle name="Comma 50 7 2 3" xfId="18085" xr:uid="{F6A9DE7B-DD8A-4DAD-8C18-BA8DDA16FCC1}"/>
    <cellStyle name="Comma 50 7 3" xfId="18086" xr:uid="{83B3238E-B4F8-4BC2-9657-A37DC904055C}"/>
    <cellStyle name="Comma 50 7 3 2" xfId="18087" xr:uid="{AA3ECBA3-27EA-412B-83BB-3C25FAACB7D1}"/>
    <cellStyle name="Comma 50 7 4" xfId="18088" xr:uid="{52C0EB98-FC69-4EFF-8B23-C00CFBBCD31A}"/>
    <cellStyle name="Comma 50 7 5" xfId="18089" xr:uid="{EFEC26EC-7D80-49C2-915F-FDDF9492DA32}"/>
    <cellStyle name="Comma 50 8" xfId="18090" xr:uid="{66A477F4-B091-4B99-9D1D-7015E6E7635A}"/>
    <cellStyle name="Comma 50 8 2" xfId="18091" xr:uid="{8E093F8F-C282-4725-AD2A-E4A0BCE1BBAD}"/>
    <cellStyle name="Comma 50 8 2 2" xfId="18092" xr:uid="{672C57DD-1CA5-48E3-AD4E-C8ACD5B5997F}"/>
    <cellStyle name="Comma 50 8 3" xfId="18093" xr:uid="{B6DD9999-3078-4D14-8E1C-E230743D4FC5}"/>
    <cellStyle name="Comma 50 8 4" xfId="18094" xr:uid="{D6B66D10-BB7D-4303-85AC-292163262968}"/>
    <cellStyle name="Comma 50 9" xfId="18095" xr:uid="{8EE5A4E1-B886-438B-888E-1BFED2C8C0BA}"/>
    <cellStyle name="Comma 50 9 2" xfId="18096" xr:uid="{2269C47C-AD60-43AE-87F0-61E392D56726}"/>
    <cellStyle name="Comma 51" xfId="18097" xr:uid="{F34A14FF-A289-493B-BE75-9581C1CF20BB}"/>
    <cellStyle name="Comma 51 10" xfId="18098" xr:uid="{54D5CCED-CABC-439A-A1DB-B922855B49F3}"/>
    <cellStyle name="Comma 51 10 2" xfId="18099" xr:uid="{F4F5697D-FF60-4D0E-A094-9A2FCC73E066}"/>
    <cellStyle name="Comma 51 11" xfId="18100" xr:uid="{07FE48DC-F549-4E43-855F-AF7A96CE1E75}"/>
    <cellStyle name="Comma 51 2" xfId="18101" xr:uid="{6A8AD632-22B3-4A9D-89A8-51D2FBEA049E}"/>
    <cellStyle name="Comma 51 2 10" xfId="18102" xr:uid="{7713DF8F-4D92-4D75-B8EB-9FD028EE6783}"/>
    <cellStyle name="Comma 51 2 2" xfId="18103" xr:uid="{13E95C4E-FEFC-4A2B-8D80-E35E5BE3D59F}"/>
    <cellStyle name="Comma 51 2 2 2" xfId="18104" xr:uid="{7C1B3C3A-A7E1-4E77-B9F3-F6428F1BD41A}"/>
    <cellStyle name="Comma 51 2 2 2 2" xfId="18105" xr:uid="{4A99C44B-1879-407E-A374-08E0E79ACED1}"/>
    <cellStyle name="Comma 51 2 2 2 2 2" xfId="18106" xr:uid="{8FC7144E-8E0E-4126-8888-7F27CD7A2480}"/>
    <cellStyle name="Comma 51 2 2 2 2 2 2" xfId="18107" xr:uid="{98712E29-51CB-4D3E-A0A5-18B44D4C82AE}"/>
    <cellStyle name="Comma 51 2 2 2 2 2 2 2" xfId="18108" xr:uid="{CD3CB782-0226-4EF8-A6F6-487A3FCD271E}"/>
    <cellStyle name="Comma 51 2 2 2 2 2 3" xfId="18109" xr:uid="{15D82017-922D-4B97-83B5-15AFFFB015EB}"/>
    <cellStyle name="Comma 51 2 2 2 2 3" xfId="18110" xr:uid="{9CB70E47-CD0E-4F4A-AFBB-29C9A7029200}"/>
    <cellStyle name="Comma 51 2 2 2 2 3 2" xfId="18111" xr:uid="{25854140-1305-407B-8DD4-9D7EF448C2A4}"/>
    <cellStyle name="Comma 51 2 2 2 2 4" xfId="18112" xr:uid="{46461DE4-4683-415B-A8E2-5176E9D9599A}"/>
    <cellStyle name="Comma 51 2 2 2 2 5" xfId="18113" xr:uid="{57B6760E-538A-46F6-856D-8F5E7922F3EC}"/>
    <cellStyle name="Comma 51 2 2 2 3" xfId="18114" xr:uid="{AB5C8DAE-1759-4F44-8301-1044D81E2514}"/>
    <cellStyle name="Comma 51 2 2 2 3 2" xfId="18115" xr:uid="{6465F713-B337-42E7-B3D7-E92E534821EA}"/>
    <cellStyle name="Comma 51 2 2 2 3 2 2" xfId="18116" xr:uid="{0BFFD182-3449-4901-B9CB-F335E18E846B}"/>
    <cellStyle name="Comma 51 2 2 2 3 3" xfId="18117" xr:uid="{903C8293-36EC-4E31-894F-89C4DA4C9019}"/>
    <cellStyle name="Comma 51 2 2 2 4" xfId="18118" xr:uid="{5A42F1D2-C928-4DE5-B990-128119106FFD}"/>
    <cellStyle name="Comma 51 2 2 2 4 2" xfId="18119" xr:uid="{FFB5D4F7-E053-46A6-B5F4-B7CC66AEE0C5}"/>
    <cellStyle name="Comma 51 2 2 2 5" xfId="18120" xr:uid="{814E12E9-470C-47D3-A52A-89B8DF047E72}"/>
    <cellStyle name="Comma 51 2 2 2 6" xfId="18121" xr:uid="{01793C3C-DC7E-40A8-A3E1-85858CD22751}"/>
    <cellStyle name="Comma 51 2 2 3" xfId="18122" xr:uid="{6DEB4892-89DE-4F54-BC70-8AC93D090C87}"/>
    <cellStyle name="Comma 51 2 2 3 2" xfId="18123" xr:uid="{66C17712-8AB3-4894-900D-F805383D0F35}"/>
    <cellStyle name="Comma 51 2 2 3 2 2" xfId="18124" xr:uid="{CEC5CDA6-0D72-408A-91B4-1D8B83A74646}"/>
    <cellStyle name="Comma 51 2 2 3 2 2 2" xfId="18125" xr:uid="{83CD148F-D469-41B7-AF8A-99479DA9CE6E}"/>
    <cellStyle name="Comma 51 2 2 3 2 3" xfId="18126" xr:uid="{855497A8-76AA-4155-AF20-2382FA410DD6}"/>
    <cellStyle name="Comma 51 2 2 3 3" xfId="18127" xr:uid="{1281ECDC-EFF1-4048-8D96-B576B7BB1E2A}"/>
    <cellStyle name="Comma 51 2 2 3 3 2" xfId="18128" xr:uid="{FEDAB3C5-DBFF-4F44-8785-E83FCB7BAAB2}"/>
    <cellStyle name="Comma 51 2 2 3 4" xfId="18129" xr:uid="{A1849E83-9E4C-4BD5-91F0-E8F5017D0F38}"/>
    <cellStyle name="Comma 51 2 2 3 5" xfId="18130" xr:uid="{74F53511-396C-417A-8B21-702B22097AE3}"/>
    <cellStyle name="Comma 51 2 2 4" xfId="18131" xr:uid="{102950A0-10DA-432C-AD0F-FD38854A13BF}"/>
    <cellStyle name="Comma 51 2 2 4 2" xfId="18132" xr:uid="{B9489C8B-DB50-460F-84F1-CE51617F2A4D}"/>
    <cellStyle name="Comma 51 2 2 4 2 2" xfId="18133" xr:uid="{CDA9C6EB-9CD9-49F7-8BE4-861542680265}"/>
    <cellStyle name="Comma 51 2 2 4 3" xfId="18134" xr:uid="{E5304EC5-EABD-4A5F-A76E-4C63233C7D4F}"/>
    <cellStyle name="Comma 51 2 2 4 4" xfId="18135" xr:uid="{9D7F190F-6F91-49CE-9E6A-96FCBCFC2F2C}"/>
    <cellStyle name="Comma 51 2 2 5" xfId="18136" xr:uid="{2BC42FFA-64C5-4D08-A461-7792A31183EA}"/>
    <cellStyle name="Comma 51 2 2 5 2" xfId="18137" xr:uid="{637FC231-2840-4F27-8401-CAB2A7643C24}"/>
    <cellStyle name="Comma 51 2 2 6" xfId="18138" xr:uid="{05AB24C0-D8ED-4B24-A51F-2E4CCE8141FA}"/>
    <cellStyle name="Comma 51 2 2 6 2" xfId="18139" xr:uid="{9F8DEF4B-CFCB-4635-A857-92CA62892EEC}"/>
    <cellStyle name="Comma 51 2 2 7" xfId="18140" xr:uid="{25653BC7-80BE-4578-B906-D371B0A47EFE}"/>
    <cellStyle name="Comma 51 2 3" xfId="18141" xr:uid="{D4AD912D-CAEA-4C06-91E2-6B6C9AC35857}"/>
    <cellStyle name="Comma 51 2 3 2" xfId="18142" xr:uid="{24FCF251-A30C-426A-8A3D-76D38845F5A7}"/>
    <cellStyle name="Comma 51 2 3 2 2" xfId="18143" xr:uid="{E5D4B139-03A5-4F42-828D-896B6BA9C5F8}"/>
    <cellStyle name="Comma 51 2 3 2 2 2" xfId="18144" xr:uid="{29E53490-AC9C-4313-BD42-45620DEC023B}"/>
    <cellStyle name="Comma 51 2 3 2 2 2 2" xfId="18145" xr:uid="{C374FFB7-1BFA-431B-A451-1709B7C4B259}"/>
    <cellStyle name="Comma 51 2 3 2 2 2 2 2" xfId="18146" xr:uid="{777100CE-83AD-4AB0-8304-284531469FF0}"/>
    <cellStyle name="Comma 51 2 3 2 2 2 3" xfId="18147" xr:uid="{0C5DB827-214B-4C44-93EF-ECC6AB5F2626}"/>
    <cellStyle name="Comma 51 2 3 2 2 3" xfId="18148" xr:uid="{830D729A-A832-4DC5-9424-B3A6E7F1D2E5}"/>
    <cellStyle name="Comma 51 2 3 2 2 3 2" xfId="18149" xr:uid="{93C37803-A9A6-4211-BEAC-E89A2EC9F8C9}"/>
    <cellStyle name="Comma 51 2 3 2 2 4" xfId="18150" xr:uid="{F1861135-F355-438A-B01A-E6F263D123A1}"/>
    <cellStyle name="Comma 51 2 3 2 2 5" xfId="18151" xr:uid="{C1CB43A0-9CE2-4590-BA18-0E419465D155}"/>
    <cellStyle name="Comma 51 2 3 2 3" xfId="18152" xr:uid="{A5DF4020-0172-4B30-8AD8-8FB791AAAF2C}"/>
    <cellStyle name="Comma 51 2 3 2 3 2" xfId="18153" xr:uid="{B6B23A0A-50B1-4DCD-B275-E655D60425B2}"/>
    <cellStyle name="Comma 51 2 3 2 3 2 2" xfId="18154" xr:uid="{AF5089B7-D8FC-4122-98A8-807FEA860FB0}"/>
    <cellStyle name="Comma 51 2 3 2 3 3" xfId="18155" xr:uid="{CF7AA38F-558D-4327-9662-8BC8EA8411D0}"/>
    <cellStyle name="Comma 51 2 3 2 4" xfId="18156" xr:uid="{853CB83E-FB8B-4680-A5A7-8409419D6EA5}"/>
    <cellStyle name="Comma 51 2 3 2 4 2" xfId="18157" xr:uid="{693B8922-E68F-4987-8AFA-27C7427F6CA5}"/>
    <cellStyle name="Comma 51 2 3 2 5" xfId="18158" xr:uid="{E6905F3F-C493-47CB-87B6-6B182E4FBF6A}"/>
    <cellStyle name="Comma 51 2 3 2 6" xfId="18159" xr:uid="{E6F3AC42-6942-47C2-B251-131F589BB779}"/>
    <cellStyle name="Comma 51 2 3 3" xfId="18160" xr:uid="{727433D4-1092-402C-8171-88C3607AF961}"/>
    <cellStyle name="Comma 51 2 3 3 2" xfId="18161" xr:uid="{E88360BC-42E1-4D98-9731-84DABEC599F6}"/>
    <cellStyle name="Comma 51 2 3 3 2 2" xfId="18162" xr:uid="{A88BD6C8-F464-47EB-9A07-F8CD2987708A}"/>
    <cellStyle name="Comma 51 2 3 3 2 2 2" xfId="18163" xr:uid="{0265E139-A9FE-45CF-A0DD-D205FB3034AB}"/>
    <cellStyle name="Comma 51 2 3 3 2 3" xfId="18164" xr:uid="{ED2E732A-BDC3-4BFD-A6AC-16F7503F0C97}"/>
    <cellStyle name="Comma 51 2 3 3 3" xfId="18165" xr:uid="{3F5DB65A-1284-46AA-B9F7-1E3B2A58228C}"/>
    <cellStyle name="Comma 51 2 3 3 3 2" xfId="18166" xr:uid="{AD5BEB70-EB17-4174-A699-062E8107FAE4}"/>
    <cellStyle name="Comma 51 2 3 3 4" xfId="18167" xr:uid="{03C21233-6441-4FCA-8C13-715EA361F56A}"/>
    <cellStyle name="Comma 51 2 3 3 5" xfId="18168" xr:uid="{94F1D386-7857-43FE-AA33-E44A12254F3E}"/>
    <cellStyle name="Comma 51 2 3 4" xfId="18169" xr:uid="{37CBF6CD-9B3E-4A0F-94F7-0228E717504E}"/>
    <cellStyle name="Comma 51 2 3 4 2" xfId="18170" xr:uid="{54DBDF81-2DF6-4953-85CD-3326A34E08E9}"/>
    <cellStyle name="Comma 51 2 3 4 2 2" xfId="18171" xr:uid="{731DE448-7782-47F1-92C8-F73824102C72}"/>
    <cellStyle name="Comma 51 2 3 4 3" xfId="18172" xr:uid="{838FB8B4-4B05-4D26-B121-D61847500E85}"/>
    <cellStyle name="Comma 51 2 3 4 4" xfId="18173" xr:uid="{17138B11-F5D5-43C1-82AD-A35DE32C646C}"/>
    <cellStyle name="Comma 51 2 3 5" xfId="18174" xr:uid="{916DF440-BB54-47F3-B36A-AD56681D8B5B}"/>
    <cellStyle name="Comma 51 2 3 5 2" xfId="18175" xr:uid="{1F17FB2D-8432-41D7-9433-D2D2CAC8E7D9}"/>
    <cellStyle name="Comma 51 2 3 6" xfId="18176" xr:uid="{2713D1D5-E15B-4AB1-8709-177D2D31E761}"/>
    <cellStyle name="Comma 51 2 3 6 2" xfId="18177" xr:uid="{2087ABCC-753C-4552-929B-B600EEDD7E07}"/>
    <cellStyle name="Comma 51 2 3 7" xfId="18178" xr:uid="{E8E472AC-D16A-49DB-8B7D-96645814383A}"/>
    <cellStyle name="Comma 51 2 4" xfId="18179" xr:uid="{D1ABBE58-139E-4677-81D2-AC6721C45DD7}"/>
    <cellStyle name="Comma 51 2 4 2" xfId="18180" xr:uid="{5155586B-A0B7-4456-AA3A-2352FF25D430}"/>
    <cellStyle name="Comma 51 2 4 2 2" xfId="18181" xr:uid="{D647188E-7FFA-4FDA-8681-41CED2F0539C}"/>
    <cellStyle name="Comma 51 2 4 2 2 2" xfId="18182" xr:uid="{0691AE63-8BA4-402C-AB52-73F4F9A22E30}"/>
    <cellStyle name="Comma 51 2 4 2 2 2 2" xfId="18183" xr:uid="{8A064CF2-E3CC-48ED-B266-3BBAB58DF9A3}"/>
    <cellStyle name="Comma 51 2 4 2 2 3" xfId="18184" xr:uid="{E977E709-2914-4B22-94C6-271068201302}"/>
    <cellStyle name="Comma 51 2 4 2 3" xfId="18185" xr:uid="{282CFCE1-3947-40C5-BC12-4E39089A3B87}"/>
    <cellStyle name="Comma 51 2 4 2 3 2" xfId="18186" xr:uid="{3218E08E-8938-4713-8C8E-D08A3376B9E1}"/>
    <cellStyle name="Comma 51 2 4 2 4" xfId="18187" xr:uid="{7569D09F-B30C-450E-B589-2C9DACA933F5}"/>
    <cellStyle name="Comma 51 2 4 2 5" xfId="18188" xr:uid="{12FEF3C8-DFB4-49DF-86F6-A6EC721FDCDB}"/>
    <cellStyle name="Comma 51 2 4 3" xfId="18189" xr:uid="{CB6688A5-42BA-4C61-B9BC-9C5E95A6AB5E}"/>
    <cellStyle name="Comma 51 2 4 3 2" xfId="18190" xr:uid="{33E6FCFB-8DCD-45E1-9904-7530DE4708AF}"/>
    <cellStyle name="Comma 51 2 4 3 2 2" xfId="18191" xr:uid="{DFB8680C-7116-4DC6-A2C0-1CB13CB7C3AA}"/>
    <cellStyle name="Comma 51 2 4 3 3" xfId="18192" xr:uid="{5D6DE2F1-45B4-4198-8B36-1202C2E13EA5}"/>
    <cellStyle name="Comma 51 2 4 4" xfId="18193" xr:uid="{D1CE4AF7-D55F-4342-BF4B-16FEF036072B}"/>
    <cellStyle name="Comma 51 2 4 4 2" xfId="18194" xr:uid="{C3294792-8361-4266-8CD3-4B85CB521AC5}"/>
    <cellStyle name="Comma 51 2 4 5" xfId="18195" xr:uid="{1A399B97-1563-40BB-BA50-DF19747EB3FD}"/>
    <cellStyle name="Comma 51 2 4 6" xfId="18196" xr:uid="{ADEEE2C7-4F1D-4269-A99B-725039471117}"/>
    <cellStyle name="Comma 51 2 5" xfId="18197" xr:uid="{F0A04A1A-F34C-4AF6-9A0E-1F815D3E707F}"/>
    <cellStyle name="Comma 51 2 5 2" xfId="18198" xr:uid="{BC536B3A-EE21-49CF-A6AE-3BE182713B24}"/>
    <cellStyle name="Comma 51 2 5 2 2" xfId="18199" xr:uid="{2470413F-71AD-4469-B71E-077E8960E57D}"/>
    <cellStyle name="Comma 51 2 5 2 2 2" xfId="18200" xr:uid="{A83D9BBD-956C-4275-9B77-A320459FF062}"/>
    <cellStyle name="Comma 51 2 5 2 3" xfId="18201" xr:uid="{D899F796-4CC8-47AE-A2BE-0D6AA51A0A37}"/>
    <cellStyle name="Comma 51 2 5 3" xfId="18202" xr:uid="{524252FB-E711-4812-A5E9-86DEAA630A4B}"/>
    <cellStyle name="Comma 51 2 5 3 2" xfId="18203" xr:uid="{72B59FF0-AFE9-4AAC-9C95-107B4E513841}"/>
    <cellStyle name="Comma 51 2 5 4" xfId="18204" xr:uid="{39D4A833-4A98-4205-9F43-DE9B5279C55E}"/>
    <cellStyle name="Comma 51 2 5 5" xfId="18205" xr:uid="{48BF4561-965B-407A-A3A8-7BF358B4752B}"/>
    <cellStyle name="Comma 51 2 6" xfId="18206" xr:uid="{F4E1D182-3414-4749-9E40-A81B610EA0F9}"/>
    <cellStyle name="Comma 51 2 6 2" xfId="18207" xr:uid="{BD432251-3B7C-4E16-A1C1-17E00FBCE8AE}"/>
    <cellStyle name="Comma 51 2 6 2 2" xfId="18208" xr:uid="{CE33B066-B861-4441-A97F-792B7CA6014C}"/>
    <cellStyle name="Comma 51 2 6 2 2 2" xfId="18209" xr:uid="{1975CC68-760B-4F55-837E-B869357B3E4B}"/>
    <cellStyle name="Comma 51 2 6 2 3" xfId="18210" xr:uid="{D21455CD-C25F-4169-93DA-1D3C9820EE6B}"/>
    <cellStyle name="Comma 51 2 6 3" xfId="18211" xr:uid="{4FBEF6FE-DD15-4EC5-A963-8C1D1A452C96}"/>
    <cellStyle name="Comma 51 2 6 3 2" xfId="18212" xr:uid="{31ADE35E-4A45-4FFC-BDAB-F641A930FAFB}"/>
    <cellStyle name="Comma 51 2 6 4" xfId="18213" xr:uid="{CFE91EAD-921B-4419-8CFB-FB2F577236C0}"/>
    <cellStyle name="Comma 51 2 6 5" xfId="18214" xr:uid="{91711C0D-CF24-4389-BB23-78FC3EBAAB7D}"/>
    <cellStyle name="Comma 51 2 7" xfId="18215" xr:uid="{B951B5DE-3675-430F-8134-EED8E1A75F91}"/>
    <cellStyle name="Comma 51 2 7 2" xfId="18216" xr:uid="{756114C4-838B-45C4-BCF1-7E4240C2099E}"/>
    <cellStyle name="Comma 51 2 7 2 2" xfId="18217" xr:uid="{8D25FD34-93B5-4CA5-AD51-49262FBB0FC5}"/>
    <cellStyle name="Comma 51 2 7 3" xfId="18218" xr:uid="{2DFD76EB-4A6A-454B-A0A3-1CF9DEAEB792}"/>
    <cellStyle name="Comma 51 2 7 4" xfId="18219" xr:uid="{D20FC799-C8B2-4510-B0E8-48E1224DF6D2}"/>
    <cellStyle name="Comma 51 2 8" xfId="18220" xr:uid="{CB020EC3-4380-48A8-8E31-FA62D44769F1}"/>
    <cellStyle name="Comma 51 2 8 2" xfId="18221" xr:uid="{E2583384-F5CA-482C-88B5-9834A07BB294}"/>
    <cellStyle name="Comma 51 2 9" xfId="18222" xr:uid="{14DDC1AF-3E63-4592-B071-A2DCA333DBD7}"/>
    <cellStyle name="Comma 51 2 9 2" xfId="18223" xr:uid="{C15B9AAA-6E00-492F-9910-860190E42552}"/>
    <cellStyle name="Comma 51 3" xfId="18224" xr:uid="{6F9A0CD2-FD37-450E-9BA5-967B0E3C7686}"/>
    <cellStyle name="Comma 51 3 2" xfId="18225" xr:uid="{ABDFE7AA-71B5-40F1-AD0E-F8460114C892}"/>
    <cellStyle name="Comma 51 3 2 2" xfId="18226" xr:uid="{07F9ACED-F261-4DB5-B541-DC6FF255BAC3}"/>
    <cellStyle name="Comma 51 3 2 2 2" xfId="18227" xr:uid="{FA0C35B5-91F4-45C0-BF5B-297D8D5D744C}"/>
    <cellStyle name="Comma 51 3 2 2 2 2" xfId="18228" xr:uid="{A330B222-A471-4262-B723-0811F9316372}"/>
    <cellStyle name="Comma 51 3 2 2 2 2 2" xfId="18229" xr:uid="{CE4E2DAA-5D63-4323-8B67-9008075C695C}"/>
    <cellStyle name="Comma 51 3 2 2 2 3" xfId="18230" xr:uid="{4E9BA48E-9C6A-4895-8DC5-E5F193D4E86F}"/>
    <cellStyle name="Comma 51 3 2 2 3" xfId="18231" xr:uid="{1F1CF0AB-0094-4BF5-B025-BE3810C33517}"/>
    <cellStyle name="Comma 51 3 2 2 3 2" xfId="18232" xr:uid="{92E37465-A6B0-4B97-AC62-C1A7BDF63FFA}"/>
    <cellStyle name="Comma 51 3 2 2 4" xfId="18233" xr:uid="{E30E52F0-F409-40A8-BACD-B07D70F7C9FF}"/>
    <cellStyle name="Comma 51 3 2 2 5" xfId="18234" xr:uid="{834CFB48-FDD8-4238-9999-9E205F32C26C}"/>
    <cellStyle name="Comma 51 3 2 3" xfId="18235" xr:uid="{0A7D22E8-2809-4BE2-945A-C86039519186}"/>
    <cellStyle name="Comma 51 3 2 3 2" xfId="18236" xr:uid="{88293500-208D-4DD2-8637-A2650B4F4A47}"/>
    <cellStyle name="Comma 51 3 2 3 2 2" xfId="18237" xr:uid="{D8467434-5C2A-402B-B026-C64A07546F70}"/>
    <cellStyle name="Comma 51 3 2 3 3" xfId="18238" xr:uid="{7A9A4BDE-CB38-4FB5-BF44-DB40D2FF96F4}"/>
    <cellStyle name="Comma 51 3 2 4" xfId="18239" xr:uid="{AA515FD6-4753-4E5B-A723-F4F8B0E46F4B}"/>
    <cellStyle name="Comma 51 3 2 4 2" xfId="18240" xr:uid="{9B2EF041-9E68-4462-929C-B1BFF73ADABF}"/>
    <cellStyle name="Comma 51 3 2 5" xfId="18241" xr:uid="{5CC328C8-C379-4138-ACC1-4863686EA893}"/>
    <cellStyle name="Comma 51 3 2 6" xfId="18242" xr:uid="{E0FE66E7-9527-4B19-BE3F-F0515ABC9041}"/>
    <cellStyle name="Comma 51 3 3" xfId="18243" xr:uid="{4BD3701F-5A95-465E-A4BE-879101AEE332}"/>
    <cellStyle name="Comma 51 3 3 2" xfId="18244" xr:uid="{38E824DD-D50C-4102-A931-2A37EC3D15E9}"/>
    <cellStyle name="Comma 51 3 3 2 2" xfId="18245" xr:uid="{B950AB76-81B5-4250-85EE-793DA10C47DE}"/>
    <cellStyle name="Comma 51 3 3 2 2 2" xfId="18246" xr:uid="{5BEF96B2-F275-469A-90DE-5CDF9B1C0CF8}"/>
    <cellStyle name="Comma 51 3 3 2 3" xfId="18247" xr:uid="{1541EF14-6DB2-4DDB-A9F4-35292A4ADEDD}"/>
    <cellStyle name="Comma 51 3 3 3" xfId="18248" xr:uid="{6827BF02-3D84-4CD4-BEB8-468242E46184}"/>
    <cellStyle name="Comma 51 3 3 3 2" xfId="18249" xr:uid="{31250355-E60E-40E1-BC3D-9396EF941FB8}"/>
    <cellStyle name="Comma 51 3 3 4" xfId="18250" xr:uid="{0E4D2148-177E-4E1B-8EA2-EF9474A4F783}"/>
    <cellStyle name="Comma 51 3 3 5" xfId="18251" xr:uid="{488531E4-DE49-4FFE-86A5-FCA4794AB906}"/>
    <cellStyle name="Comma 51 3 4" xfId="18252" xr:uid="{86495E08-D555-4342-85F4-64A7363ABD96}"/>
    <cellStyle name="Comma 51 3 4 2" xfId="18253" xr:uid="{000750B6-D5BC-4E2D-B6BD-E6C995E5B631}"/>
    <cellStyle name="Comma 51 3 4 2 2" xfId="18254" xr:uid="{E58F0078-D9E3-4ABD-B1F8-9AAB37314000}"/>
    <cellStyle name="Comma 51 3 4 3" xfId="18255" xr:uid="{8C13C120-1C13-43A8-8D37-2B6A8550B664}"/>
    <cellStyle name="Comma 51 3 4 4" xfId="18256" xr:uid="{079DB732-35AD-4BDF-B83C-31E0A9BCDAF1}"/>
    <cellStyle name="Comma 51 3 5" xfId="18257" xr:uid="{354B998E-BDA5-48BF-BBFF-56E5D28D76C1}"/>
    <cellStyle name="Comma 51 3 5 2" xfId="18258" xr:uid="{F4E9C943-A3C4-4B7D-803D-F13CDAEB76FA}"/>
    <cellStyle name="Comma 51 3 6" xfId="18259" xr:uid="{CA7D3664-78D1-4E04-8CF8-B5A758CF0589}"/>
    <cellStyle name="Comma 51 3 6 2" xfId="18260" xr:uid="{0EFB3437-BC31-4CFE-A8E7-F4471F29144C}"/>
    <cellStyle name="Comma 51 3 7" xfId="18261" xr:uid="{C792A0EC-8457-475D-9313-9DDABEED442E}"/>
    <cellStyle name="Comma 51 4" xfId="18262" xr:uid="{3C901433-B29C-471A-95D2-7B30F4122F28}"/>
    <cellStyle name="Comma 51 4 2" xfId="18263" xr:uid="{E490F1C5-DEF2-405B-A776-C1BE6B22DC11}"/>
    <cellStyle name="Comma 51 4 2 2" xfId="18264" xr:uid="{C1A8C9A3-7613-4044-9C70-4C54F6377D63}"/>
    <cellStyle name="Comma 51 4 2 2 2" xfId="18265" xr:uid="{16540E7C-5C5A-4945-85B3-25BC5FE1C3F7}"/>
    <cellStyle name="Comma 51 4 2 2 2 2" xfId="18266" xr:uid="{C6A0587E-FD97-4391-BC40-98A396292CF6}"/>
    <cellStyle name="Comma 51 4 2 2 2 2 2" xfId="18267" xr:uid="{963BF8C2-1234-427C-B20F-7D8C71D0D731}"/>
    <cellStyle name="Comma 51 4 2 2 2 3" xfId="18268" xr:uid="{AD28448F-CB22-4500-B3DC-71DFA92A964A}"/>
    <cellStyle name="Comma 51 4 2 2 3" xfId="18269" xr:uid="{604861A8-BD44-48FC-976A-9DA322500CF4}"/>
    <cellStyle name="Comma 51 4 2 2 3 2" xfId="18270" xr:uid="{F2F454ED-3BEF-492C-A1BD-9FF69EFE78B9}"/>
    <cellStyle name="Comma 51 4 2 2 4" xfId="18271" xr:uid="{D3E47DD1-7570-45FB-873B-D89C96A864A5}"/>
    <cellStyle name="Comma 51 4 2 2 5" xfId="18272" xr:uid="{1AA42797-CC8D-4CAE-A822-7A098683FB82}"/>
    <cellStyle name="Comma 51 4 2 3" xfId="18273" xr:uid="{CF4EECB2-DB0B-426D-BF9B-9630604F966B}"/>
    <cellStyle name="Comma 51 4 2 3 2" xfId="18274" xr:uid="{88407B34-3245-4EEF-8CF1-2D592ED44694}"/>
    <cellStyle name="Comma 51 4 2 3 2 2" xfId="18275" xr:uid="{3E501A99-7E4D-4EA1-93AD-36EB0A7BDA73}"/>
    <cellStyle name="Comma 51 4 2 3 3" xfId="18276" xr:uid="{DEC5FDAB-7864-43E5-ACD3-9458011D5F55}"/>
    <cellStyle name="Comma 51 4 2 4" xfId="18277" xr:uid="{D302B354-D996-4603-A504-72F952D6770B}"/>
    <cellStyle name="Comma 51 4 2 4 2" xfId="18278" xr:uid="{EB35ADAF-3C3A-4024-9CF9-259EBC31DA5D}"/>
    <cellStyle name="Comma 51 4 2 5" xfId="18279" xr:uid="{EE492311-7AC7-49D5-8103-AA3C6A6146B0}"/>
    <cellStyle name="Comma 51 4 2 6" xfId="18280" xr:uid="{6C9D50B4-7756-46D0-B353-4B66638D3561}"/>
    <cellStyle name="Comma 51 4 3" xfId="18281" xr:uid="{586C3569-5ADA-4936-A107-E5B263BAC0FC}"/>
    <cellStyle name="Comma 51 4 3 2" xfId="18282" xr:uid="{19CC2FD0-527A-4FEF-A5D3-3DC5357A3C52}"/>
    <cellStyle name="Comma 51 4 3 2 2" xfId="18283" xr:uid="{B7875E2D-3D5F-43CE-A660-06613F336C8C}"/>
    <cellStyle name="Comma 51 4 3 2 2 2" xfId="18284" xr:uid="{8C284274-8462-48C0-B692-FDD143339CCF}"/>
    <cellStyle name="Comma 51 4 3 2 3" xfId="18285" xr:uid="{421D95FA-8859-439D-9BEE-3A3A889FB768}"/>
    <cellStyle name="Comma 51 4 3 3" xfId="18286" xr:uid="{B35846A4-60CF-4CEA-9761-E40FB6A657B7}"/>
    <cellStyle name="Comma 51 4 3 3 2" xfId="18287" xr:uid="{60A7E226-D888-49E3-A65C-EC466FA0E832}"/>
    <cellStyle name="Comma 51 4 3 4" xfId="18288" xr:uid="{615B8875-DE44-40CF-AE96-B0E67E7E401C}"/>
    <cellStyle name="Comma 51 4 3 5" xfId="18289" xr:uid="{90F29B50-2F53-4261-AE28-903955D2F3A3}"/>
    <cellStyle name="Comma 51 4 4" xfId="18290" xr:uid="{10480C70-1F5E-4959-A471-6239B56CE7E2}"/>
    <cellStyle name="Comma 51 4 4 2" xfId="18291" xr:uid="{B1E18E5D-6261-4DFB-BC4B-599942AFBDD3}"/>
    <cellStyle name="Comma 51 4 4 2 2" xfId="18292" xr:uid="{3A98BDF2-BDB2-483D-BD63-FF9A567980DF}"/>
    <cellStyle name="Comma 51 4 4 3" xfId="18293" xr:uid="{ACB3F37B-1050-4B5D-892B-16AFA8468955}"/>
    <cellStyle name="Comma 51 4 4 4" xfId="18294" xr:uid="{DD04BEAC-71A7-43BC-B80C-2BD82FFE5263}"/>
    <cellStyle name="Comma 51 4 5" xfId="18295" xr:uid="{477FA152-D1F7-4C27-99F9-69E02A7E4633}"/>
    <cellStyle name="Comma 51 4 5 2" xfId="18296" xr:uid="{3E69B9D0-6C95-44E1-8D2F-56D9D96C0A99}"/>
    <cellStyle name="Comma 51 4 6" xfId="18297" xr:uid="{C34D67F9-ECED-408F-B605-9F4E4337E89F}"/>
    <cellStyle name="Comma 51 4 6 2" xfId="18298" xr:uid="{DFC0616E-10A5-4BB8-A620-E36899760CFD}"/>
    <cellStyle name="Comma 51 4 7" xfId="18299" xr:uid="{F60B0CB3-0113-44DF-8F49-0286A2CFFE5D}"/>
    <cellStyle name="Comma 51 5" xfId="18300" xr:uid="{53620677-4BEC-4D60-A3FD-9DA425AE8AF5}"/>
    <cellStyle name="Comma 51 5 2" xfId="18301" xr:uid="{C60656BB-7EFD-471B-8850-BEF76B89C16D}"/>
    <cellStyle name="Comma 51 5 2 2" xfId="18302" xr:uid="{8FDDE9B0-9BE4-4AF9-B5DA-742EE344BE5D}"/>
    <cellStyle name="Comma 51 5 2 2 2" xfId="18303" xr:uid="{05BF6AA9-91D1-475B-89D5-A4B180724DFD}"/>
    <cellStyle name="Comma 51 5 2 2 2 2" xfId="18304" xr:uid="{756AABA5-2A02-4EEE-92D5-52597F3403EC}"/>
    <cellStyle name="Comma 51 5 2 2 3" xfId="18305" xr:uid="{474AC9FF-A80D-40BE-9E0B-D304F1E871F3}"/>
    <cellStyle name="Comma 51 5 2 3" xfId="18306" xr:uid="{6D689392-F3BA-4C6F-970F-DEC192C620CE}"/>
    <cellStyle name="Comma 51 5 2 3 2" xfId="18307" xr:uid="{7BD69CE5-BB1F-433D-8D2B-0F1C9FDA0E10}"/>
    <cellStyle name="Comma 51 5 2 4" xfId="18308" xr:uid="{2D5B7544-5FD8-4C09-A65D-D0F07E195F2F}"/>
    <cellStyle name="Comma 51 5 2 5" xfId="18309" xr:uid="{6138FBF8-8E8C-4BA4-A31C-26D3F7239C94}"/>
    <cellStyle name="Comma 51 5 3" xfId="18310" xr:uid="{EFF3C0DD-DBF4-4C0A-888F-40225A745684}"/>
    <cellStyle name="Comma 51 5 3 2" xfId="18311" xr:uid="{C02ADA41-77CF-4A8D-884C-EA8F5F65F06D}"/>
    <cellStyle name="Comma 51 5 3 2 2" xfId="18312" xr:uid="{A89D54CF-AA39-42A6-A4CA-6464687135BE}"/>
    <cellStyle name="Comma 51 5 3 3" xfId="18313" xr:uid="{D2F08891-1F91-417D-9DEB-93581C8C3580}"/>
    <cellStyle name="Comma 51 5 4" xfId="18314" xr:uid="{80BE1EC1-A0AC-4804-9B21-87AAAB9BC415}"/>
    <cellStyle name="Comma 51 5 4 2" xfId="18315" xr:uid="{4380AC58-7815-4964-8DDF-81D027777BEE}"/>
    <cellStyle name="Comma 51 5 5" xfId="18316" xr:uid="{A5FCD89E-5EB1-40E1-8CA1-E7C7A510675C}"/>
    <cellStyle name="Comma 51 5 6" xfId="18317" xr:uid="{613E60FB-D5AA-464C-9B44-E7029FAA71A5}"/>
    <cellStyle name="Comma 51 6" xfId="18318" xr:uid="{818E00E9-3CB9-4899-96B0-FEC7804E8CB0}"/>
    <cellStyle name="Comma 51 6 2" xfId="18319" xr:uid="{E781E097-292C-4B3C-A097-24260C9E20AC}"/>
    <cellStyle name="Comma 51 6 2 2" xfId="18320" xr:uid="{E5951460-49E2-4732-B939-176B89F86030}"/>
    <cellStyle name="Comma 51 6 2 2 2" xfId="18321" xr:uid="{8B6D9FC4-70B3-444A-A9B4-6A9EAB667E6B}"/>
    <cellStyle name="Comma 51 6 2 3" xfId="18322" xr:uid="{DE6E52D8-F86C-40C2-A5B3-AA895029590B}"/>
    <cellStyle name="Comma 51 6 3" xfId="18323" xr:uid="{5FE80199-FD17-49B4-8A7F-372A354290EC}"/>
    <cellStyle name="Comma 51 6 3 2" xfId="18324" xr:uid="{21698128-A178-4DD2-999B-FF4B189CA2D6}"/>
    <cellStyle name="Comma 51 6 4" xfId="18325" xr:uid="{0EEC4A16-1CC2-44CF-9B6A-E055970A741A}"/>
    <cellStyle name="Comma 51 6 5" xfId="18326" xr:uid="{4BFE566D-C86A-459C-BAD6-89849D8B5A01}"/>
    <cellStyle name="Comma 51 7" xfId="18327" xr:uid="{21166F6F-1F50-4CD3-8913-2D52A45E7EE6}"/>
    <cellStyle name="Comma 51 7 2" xfId="18328" xr:uid="{B7AFAC90-F7FC-4555-940A-0FE0267BE063}"/>
    <cellStyle name="Comma 51 7 2 2" xfId="18329" xr:uid="{232B3C3D-D8B6-4047-A513-EB7F9ADC1865}"/>
    <cellStyle name="Comma 51 7 2 2 2" xfId="18330" xr:uid="{55FC894B-D196-4BAD-8D90-DB837821D228}"/>
    <cellStyle name="Comma 51 7 2 3" xfId="18331" xr:uid="{7DB5586C-0109-48AC-B657-079A2ED2995B}"/>
    <cellStyle name="Comma 51 7 3" xfId="18332" xr:uid="{754EF7F0-7D29-4DD2-B46D-7A3E2448FF21}"/>
    <cellStyle name="Comma 51 7 3 2" xfId="18333" xr:uid="{0A82F95B-7D45-432F-89FD-2DB6F8C12807}"/>
    <cellStyle name="Comma 51 7 4" xfId="18334" xr:uid="{3DE5E348-F5D0-4EC9-A67A-7DE912E9DAC4}"/>
    <cellStyle name="Comma 51 7 5" xfId="18335" xr:uid="{8C98370E-9EED-4B6F-97A4-235550B96474}"/>
    <cellStyle name="Comma 51 8" xfId="18336" xr:uid="{5368017D-EC56-4091-BF72-0CC09AAB21EC}"/>
    <cellStyle name="Comma 51 8 2" xfId="18337" xr:uid="{BB728098-63C9-4ACE-B4BD-7A6726F29A3C}"/>
    <cellStyle name="Comma 51 8 2 2" xfId="18338" xr:uid="{7A403413-6AEE-474E-B280-BEA43267748B}"/>
    <cellStyle name="Comma 51 8 3" xfId="18339" xr:uid="{CCF369CA-30AC-4F09-92D7-28579FB26420}"/>
    <cellStyle name="Comma 51 8 4" xfId="18340" xr:uid="{6BBC7691-B471-44BA-9205-4D6488D43401}"/>
    <cellStyle name="Comma 51 9" xfId="18341" xr:uid="{CD2BD374-3A34-4DA5-BF45-CE753EA2515F}"/>
    <cellStyle name="Comma 51 9 2" xfId="18342" xr:uid="{87FD1D93-35A9-41A1-94DC-1A7842F980DE}"/>
    <cellStyle name="Comma 52" xfId="18343" xr:uid="{C4F870D1-18DF-4106-B5E5-DA6D0E42F373}"/>
    <cellStyle name="Comma 52 2" xfId="18344" xr:uid="{D7CB89F2-92E3-4E4F-B793-0869759ECA4D}"/>
    <cellStyle name="Comma 53" xfId="18345" xr:uid="{33F68CF8-006E-4FE7-AA05-C75CCFE6BECC}"/>
    <cellStyle name="Comma 53 2" xfId="18346" xr:uid="{F2439084-CF74-49A6-A971-1D12A1BE9E93}"/>
    <cellStyle name="Comma 54" xfId="18347" xr:uid="{5FBF56EC-F743-4121-BD10-BDC1BFAFA771}"/>
    <cellStyle name="Comma 54 2" xfId="18348" xr:uid="{1C666802-92D8-4AD1-ABDA-3E7CE61AE9B1}"/>
    <cellStyle name="Comma 55" xfId="18349" xr:uid="{46CAC031-EEEB-43F7-9853-6A6AF798ECA3}"/>
    <cellStyle name="Comma 55 2" xfId="18350" xr:uid="{098BAC10-BAFE-40C4-9130-C7B58198E525}"/>
    <cellStyle name="Comma 56" xfId="18351" xr:uid="{DBE4C103-4458-40AD-BFFA-AAA7F4BBC5BB}"/>
    <cellStyle name="Comma 56 10" xfId="18352" xr:uid="{C0386489-85B4-4A7D-93CA-44453ADEEF75}"/>
    <cellStyle name="Comma 56 10 2" xfId="18353" xr:uid="{8C6CD989-6173-4439-9020-08377A7C839D}"/>
    <cellStyle name="Comma 56 11" xfId="18354" xr:uid="{A9C450E0-D2A1-46DA-8604-EFC815AE13FB}"/>
    <cellStyle name="Comma 56 2" xfId="18355" xr:uid="{A41FFB50-EEAD-476A-B9BD-01B5DEB57D58}"/>
    <cellStyle name="Comma 56 2 10" xfId="18356" xr:uid="{68B86F6F-E459-43B8-9BD9-532A2018245A}"/>
    <cellStyle name="Comma 56 2 2" xfId="18357" xr:uid="{EC07FBFC-4189-4B5D-983A-FD5E7E463FB8}"/>
    <cellStyle name="Comma 56 2 2 2" xfId="18358" xr:uid="{3367F2A2-5CAA-4DD9-AD62-DC23EE4E1745}"/>
    <cellStyle name="Comma 56 2 2 2 2" xfId="18359" xr:uid="{9480AC71-F887-40C0-9201-BFD54AC46E94}"/>
    <cellStyle name="Comma 56 2 2 2 2 2" xfId="18360" xr:uid="{0EE2B5AC-4456-4660-ABE4-E3763B325148}"/>
    <cellStyle name="Comma 56 2 2 2 2 2 2" xfId="18361" xr:uid="{AB297CD5-BB5F-4FB0-A6A6-5A73E0473B64}"/>
    <cellStyle name="Comma 56 2 2 2 2 2 2 2" xfId="18362" xr:uid="{7AC810E7-2656-492B-86E1-DC073A7E0C6A}"/>
    <cellStyle name="Comma 56 2 2 2 2 2 3" xfId="18363" xr:uid="{7D446A3E-EDCA-4949-9EBC-89A1E940FB75}"/>
    <cellStyle name="Comma 56 2 2 2 2 3" xfId="18364" xr:uid="{1C1B51AB-F6C8-4F5D-8709-67144442A736}"/>
    <cellStyle name="Comma 56 2 2 2 2 3 2" xfId="18365" xr:uid="{ACACDE9D-4136-4760-A78C-FEC3CDEB7AAF}"/>
    <cellStyle name="Comma 56 2 2 2 2 4" xfId="18366" xr:uid="{7C7505B6-A6E5-4998-9E59-5F6C147689E1}"/>
    <cellStyle name="Comma 56 2 2 2 2 5" xfId="18367" xr:uid="{07D3543E-CADA-4E40-B0E2-450F638314D7}"/>
    <cellStyle name="Comma 56 2 2 2 3" xfId="18368" xr:uid="{1859D955-2E0B-4690-BEEF-91DD9A40EA96}"/>
    <cellStyle name="Comma 56 2 2 2 3 2" xfId="18369" xr:uid="{6F5AE957-3FB2-4484-982E-E52EC68EAFBE}"/>
    <cellStyle name="Comma 56 2 2 2 3 2 2" xfId="18370" xr:uid="{6ED16462-A5CF-42AF-9A04-ACC8468D7504}"/>
    <cellStyle name="Comma 56 2 2 2 3 3" xfId="18371" xr:uid="{E8AB11CA-BA00-4BA3-B9AC-BA9DB325A282}"/>
    <cellStyle name="Comma 56 2 2 2 4" xfId="18372" xr:uid="{85828C78-0BAE-4AF8-82C2-3F1570C925FB}"/>
    <cellStyle name="Comma 56 2 2 2 4 2" xfId="18373" xr:uid="{BE412268-BF56-428F-982B-660BD24427F9}"/>
    <cellStyle name="Comma 56 2 2 2 5" xfId="18374" xr:uid="{2880C69E-0592-49EF-B4F7-3F9FCC8F6F26}"/>
    <cellStyle name="Comma 56 2 2 2 6" xfId="18375" xr:uid="{4C65A636-7D3B-435A-B85C-D5ABD9145172}"/>
    <cellStyle name="Comma 56 2 2 3" xfId="18376" xr:uid="{9EDBD542-9902-479E-9E7C-339CE6EB736C}"/>
    <cellStyle name="Comma 56 2 2 3 2" xfId="18377" xr:uid="{02A9EB87-17EB-4478-8C54-FF094AB26B80}"/>
    <cellStyle name="Comma 56 2 2 3 2 2" xfId="18378" xr:uid="{9D419272-842F-4800-B505-4F5C6E0A2EBC}"/>
    <cellStyle name="Comma 56 2 2 3 2 2 2" xfId="18379" xr:uid="{72530F54-300C-4FE3-9F8E-54E62685951C}"/>
    <cellStyle name="Comma 56 2 2 3 2 3" xfId="18380" xr:uid="{635031EF-3C83-47CF-A567-EF34CBF8BE8F}"/>
    <cellStyle name="Comma 56 2 2 3 3" xfId="18381" xr:uid="{166B615E-F35F-480D-98F9-9F78BA45F9F2}"/>
    <cellStyle name="Comma 56 2 2 3 3 2" xfId="18382" xr:uid="{C8B8C88D-ED53-4DD6-AC6D-96768D08386E}"/>
    <cellStyle name="Comma 56 2 2 3 4" xfId="18383" xr:uid="{2ABE8AAC-4C87-48A9-8C8B-9EB8EF5DDB85}"/>
    <cellStyle name="Comma 56 2 2 3 5" xfId="18384" xr:uid="{209FE22A-9A2E-4B60-84FB-5E67DB4D8B47}"/>
    <cellStyle name="Comma 56 2 2 4" xfId="18385" xr:uid="{B7EFA084-72EA-48AD-B869-E1733DC7B0AD}"/>
    <cellStyle name="Comma 56 2 2 4 2" xfId="18386" xr:uid="{286BBEC7-9171-4B77-89FF-B7A0BC55AE17}"/>
    <cellStyle name="Comma 56 2 2 4 2 2" xfId="18387" xr:uid="{F26AE0E4-34D4-425F-BDCC-89A78ED75F47}"/>
    <cellStyle name="Comma 56 2 2 4 3" xfId="18388" xr:uid="{D57EE600-2A3E-4EC5-A09F-4B1DA2B17565}"/>
    <cellStyle name="Comma 56 2 2 4 4" xfId="18389" xr:uid="{50EC9198-3573-49BE-8EF3-C3B255ECAFC0}"/>
    <cellStyle name="Comma 56 2 2 5" xfId="18390" xr:uid="{D5D0F205-5198-40CF-A5A4-4998A15BEC8D}"/>
    <cellStyle name="Comma 56 2 2 5 2" xfId="18391" xr:uid="{252BF9AE-AF79-4AE7-9B78-2628C626457A}"/>
    <cellStyle name="Comma 56 2 2 6" xfId="18392" xr:uid="{7E6D79D7-544D-4C8C-A4BF-BE8BA4BE8F92}"/>
    <cellStyle name="Comma 56 2 2 6 2" xfId="18393" xr:uid="{98367B44-F56D-4BDE-8DDA-DA1B7B2CE32D}"/>
    <cellStyle name="Comma 56 2 2 7" xfId="18394" xr:uid="{61F574FF-C8F8-479A-828B-AA3A79F86F90}"/>
    <cellStyle name="Comma 56 2 3" xfId="18395" xr:uid="{0D6E3B43-6B86-4A62-B55E-458AFFF0A282}"/>
    <cellStyle name="Comma 56 2 3 2" xfId="18396" xr:uid="{3326B72A-BB7B-475A-A8E0-0EF6FEBCC707}"/>
    <cellStyle name="Comma 56 2 3 2 2" xfId="18397" xr:uid="{26B34347-C103-42F4-8DBB-60869E041B88}"/>
    <cellStyle name="Comma 56 2 3 2 2 2" xfId="18398" xr:uid="{3B50B1E8-B83D-41E1-8F4D-1A6C12F91166}"/>
    <cellStyle name="Comma 56 2 3 2 2 2 2" xfId="18399" xr:uid="{2A5DBC86-26E8-41C1-802D-966CEEE08EF6}"/>
    <cellStyle name="Comma 56 2 3 2 2 2 2 2" xfId="18400" xr:uid="{B0FF2686-A156-4F9C-BFF4-8F2054FFEB71}"/>
    <cellStyle name="Comma 56 2 3 2 2 2 3" xfId="18401" xr:uid="{CDBC29B8-1ED5-4BE0-A8CC-415038FBBDF5}"/>
    <cellStyle name="Comma 56 2 3 2 2 3" xfId="18402" xr:uid="{F4A1AB0B-9117-4FD9-B99D-6267DEAACA00}"/>
    <cellStyle name="Comma 56 2 3 2 2 3 2" xfId="18403" xr:uid="{D7AA3995-81C4-4A5C-957B-756D04B39BD3}"/>
    <cellStyle name="Comma 56 2 3 2 2 4" xfId="18404" xr:uid="{8D2A5679-408F-44E2-9115-EAFE852A9FC4}"/>
    <cellStyle name="Comma 56 2 3 2 2 5" xfId="18405" xr:uid="{ABEE2CB1-41B1-46D9-84E4-759C6782F0CE}"/>
    <cellStyle name="Comma 56 2 3 2 3" xfId="18406" xr:uid="{AF947BC7-1AB2-4874-9A18-2657C1FBB670}"/>
    <cellStyle name="Comma 56 2 3 2 3 2" xfId="18407" xr:uid="{57C7BAB7-5454-4D77-BACD-6056947DF0F0}"/>
    <cellStyle name="Comma 56 2 3 2 3 2 2" xfId="18408" xr:uid="{426F05FA-F6E1-49C9-95CF-BE09FE439128}"/>
    <cellStyle name="Comma 56 2 3 2 3 3" xfId="18409" xr:uid="{C4B5316C-582D-4D9B-A6AE-5146C9062A97}"/>
    <cellStyle name="Comma 56 2 3 2 4" xfId="18410" xr:uid="{1D0F4FF2-0581-4BDA-8B9F-239D0C8AAFC3}"/>
    <cellStyle name="Comma 56 2 3 2 4 2" xfId="18411" xr:uid="{208EDA28-561E-466E-B36C-23303F521830}"/>
    <cellStyle name="Comma 56 2 3 2 5" xfId="18412" xr:uid="{B65B93BA-FE4E-4083-90D5-C312EC36C7F9}"/>
    <cellStyle name="Comma 56 2 3 2 6" xfId="18413" xr:uid="{8BA42191-82C9-4FC6-AD56-ECA88369BED7}"/>
    <cellStyle name="Comma 56 2 3 3" xfId="18414" xr:uid="{7D950EBB-AE42-4C29-9FE3-D11663E9F1EF}"/>
    <cellStyle name="Comma 56 2 3 3 2" xfId="18415" xr:uid="{19D1E6B1-E025-4D6A-87BC-79126A48B9CE}"/>
    <cellStyle name="Comma 56 2 3 3 2 2" xfId="18416" xr:uid="{A24CCC41-654B-41AB-926C-993BE6DD827E}"/>
    <cellStyle name="Comma 56 2 3 3 2 2 2" xfId="18417" xr:uid="{F4FCC468-4ECA-4A08-ABF2-EFB61AA3BF81}"/>
    <cellStyle name="Comma 56 2 3 3 2 3" xfId="18418" xr:uid="{F058796B-021B-48D7-8AA6-49BB84502AB8}"/>
    <cellStyle name="Comma 56 2 3 3 3" xfId="18419" xr:uid="{237C5CBD-9913-441F-9C8E-2413683A726A}"/>
    <cellStyle name="Comma 56 2 3 3 3 2" xfId="18420" xr:uid="{726DA432-4471-450B-A0C1-E87386E7CD91}"/>
    <cellStyle name="Comma 56 2 3 3 4" xfId="18421" xr:uid="{39AA6B2F-6C9A-4E16-BE10-398F71179142}"/>
    <cellStyle name="Comma 56 2 3 3 5" xfId="18422" xr:uid="{9EC14005-7751-443D-BDDA-17BB2FBAF169}"/>
    <cellStyle name="Comma 56 2 3 4" xfId="18423" xr:uid="{A05D8A2F-2555-4C1C-BD9E-34631A1F0F4F}"/>
    <cellStyle name="Comma 56 2 3 4 2" xfId="18424" xr:uid="{C19D7535-807A-4F1E-846C-CEB391C2693A}"/>
    <cellStyle name="Comma 56 2 3 4 2 2" xfId="18425" xr:uid="{C6578D70-6ECF-4E63-882B-7C100ABA64AB}"/>
    <cellStyle name="Comma 56 2 3 4 3" xfId="18426" xr:uid="{0ADE49F5-B056-4E38-8C20-22530848B5DD}"/>
    <cellStyle name="Comma 56 2 3 4 4" xfId="18427" xr:uid="{F890E7A0-D0E8-43DE-965B-81A947E3AC8B}"/>
    <cellStyle name="Comma 56 2 3 5" xfId="18428" xr:uid="{0BD6D810-ACC8-4F26-B4BB-103ED15AB5D6}"/>
    <cellStyle name="Comma 56 2 3 5 2" xfId="18429" xr:uid="{DF4ED871-FCFB-476E-8EBC-24D9ABB99D09}"/>
    <cellStyle name="Comma 56 2 3 6" xfId="18430" xr:uid="{676F18F5-016B-4DA7-90F0-938B0532ACB0}"/>
    <cellStyle name="Comma 56 2 3 6 2" xfId="18431" xr:uid="{5E2A3994-A2CD-49D0-ACCA-1428F90C1230}"/>
    <cellStyle name="Comma 56 2 3 7" xfId="18432" xr:uid="{FA6F4B81-AB13-4381-9B80-B692ADF01BF4}"/>
    <cellStyle name="Comma 56 2 4" xfId="18433" xr:uid="{0731A52F-75DD-4036-A293-AE4E75F5DF6C}"/>
    <cellStyle name="Comma 56 2 4 2" xfId="18434" xr:uid="{2708DA6E-21AC-4C88-BA3E-454C767F8E8F}"/>
    <cellStyle name="Comma 56 2 4 2 2" xfId="18435" xr:uid="{DDD90545-BEC6-4976-9EEB-F640DFD8F6DF}"/>
    <cellStyle name="Comma 56 2 4 2 2 2" xfId="18436" xr:uid="{3787C868-FA1D-4CF9-B94B-7E0A8456070C}"/>
    <cellStyle name="Comma 56 2 4 2 2 2 2" xfId="18437" xr:uid="{C8ECE28F-12FD-4391-8123-EB2BA522D457}"/>
    <cellStyle name="Comma 56 2 4 2 2 3" xfId="18438" xr:uid="{E34BD2A5-F86A-44F7-A478-F3803BA229F2}"/>
    <cellStyle name="Comma 56 2 4 2 3" xfId="18439" xr:uid="{6BE16DA7-4E37-485D-9015-324A8E52E6D9}"/>
    <cellStyle name="Comma 56 2 4 2 3 2" xfId="18440" xr:uid="{D45C2AEE-F85F-4EF5-9A51-3AA5CFBCC38B}"/>
    <cellStyle name="Comma 56 2 4 2 4" xfId="18441" xr:uid="{EFEA1FCC-0000-423D-8402-1658ADC40C5F}"/>
    <cellStyle name="Comma 56 2 4 2 5" xfId="18442" xr:uid="{C6EFC18B-327B-44FF-9AA0-BA26CA9375A9}"/>
    <cellStyle name="Comma 56 2 4 3" xfId="18443" xr:uid="{27484FE7-F336-4A03-BA59-5EEB1AB9746C}"/>
    <cellStyle name="Comma 56 2 4 3 2" xfId="18444" xr:uid="{265E8516-A8AC-4B29-86C6-067758CE1319}"/>
    <cellStyle name="Comma 56 2 4 3 2 2" xfId="18445" xr:uid="{71939415-DC85-4952-9F9D-B3E08697ECB3}"/>
    <cellStyle name="Comma 56 2 4 3 3" xfId="18446" xr:uid="{11729D6B-3C02-45EA-BE0D-E0C76F984729}"/>
    <cellStyle name="Comma 56 2 4 4" xfId="18447" xr:uid="{904617C3-4804-4B61-AA6A-DFC128F534B6}"/>
    <cellStyle name="Comma 56 2 4 4 2" xfId="18448" xr:uid="{2930E0C2-1BD8-44CF-A9A5-15F27D6ECDA7}"/>
    <cellStyle name="Comma 56 2 4 5" xfId="18449" xr:uid="{C78B98D8-728E-41C2-9612-5751234D0D87}"/>
    <cellStyle name="Comma 56 2 4 6" xfId="18450" xr:uid="{077E2CFE-5F82-4E80-BBA2-09E113B9F52E}"/>
    <cellStyle name="Comma 56 2 5" xfId="18451" xr:uid="{F5F77B0E-58DD-4DC2-96C3-A17561932EE0}"/>
    <cellStyle name="Comma 56 2 5 2" xfId="18452" xr:uid="{9C691228-5009-45DB-BA04-7AE1672E4BC6}"/>
    <cellStyle name="Comma 56 2 5 2 2" xfId="18453" xr:uid="{B6F3E7F4-61C6-4E6E-96FA-5660F02C9BB5}"/>
    <cellStyle name="Comma 56 2 5 2 2 2" xfId="18454" xr:uid="{C4028CC1-E3A6-46EA-A295-06E461902403}"/>
    <cellStyle name="Comma 56 2 5 2 3" xfId="18455" xr:uid="{083B648E-8F14-4117-A57B-BA9E2B36EA74}"/>
    <cellStyle name="Comma 56 2 5 3" xfId="18456" xr:uid="{4A646F82-63B2-422E-B931-F5B890E98591}"/>
    <cellStyle name="Comma 56 2 5 3 2" xfId="18457" xr:uid="{9AC5E84A-B104-49CB-97E4-9245D28A5A82}"/>
    <cellStyle name="Comma 56 2 5 4" xfId="18458" xr:uid="{5E7926C5-1895-49A1-9078-BDBCAA3CF5EA}"/>
    <cellStyle name="Comma 56 2 5 5" xfId="18459" xr:uid="{8D711A3E-D7A6-49C2-BDC9-5F5F69A97931}"/>
    <cellStyle name="Comma 56 2 6" xfId="18460" xr:uid="{8FE1485C-44F1-4FA0-AC9D-676CAD3B97DC}"/>
    <cellStyle name="Comma 56 2 6 2" xfId="18461" xr:uid="{4E03CB9D-2F82-498D-BA23-967F592B7882}"/>
    <cellStyle name="Comma 56 2 6 2 2" xfId="18462" xr:uid="{2DF6DA3D-14A4-48F9-BB39-79A89C3A15C0}"/>
    <cellStyle name="Comma 56 2 6 2 2 2" xfId="18463" xr:uid="{B9ECFC1C-1528-429C-B159-F32D67063776}"/>
    <cellStyle name="Comma 56 2 6 2 3" xfId="18464" xr:uid="{7406741F-3E6E-498A-A4B0-7BD14C4243F4}"/>
    <cellStyle name="Comma 56 2 6 3" xfId="18465" xr:uid="{062CBFE7-5F91-4A41-9A13-FA9A38D12EB3}"/>
    <cellStyle name="Comma 56 2 6 3 2" xfId="18466" xr:uid="{FAC6AA20-7F3A-46CF-8E3E-B55AC3EBA9BC}"/>
    <cellStyle name="Comma 56 2 6 4" xfId="18467" xr:uid="{9014CBB8-9059-4AB2-A678-40A468AB65EA}"/>
    <cellStyle name="Comma 56 2 6 5" xfId="18468" xr:uid="{6FC61CE3-DA92-443F-A36D-A4D4132F3D16}"/>
    <cellStyle name="Comma 56 2 7" xfId="18469" xr:uid="{F2E2D037-499F-4F15-9860-C7346053B33C}"/>
    <cellStyle name="Comma 56 2 7 2" xfId="18470" xr:uid="{C1F5A1F3-3B17-41C4-BE6E-CE6DB17B0662}"/>
    <cellStyle name="Comma 56 2 7 2 2" xfId="18471" xr:uid="{F33C2592-1AC0-4656-92CB-CF263BCF7DA0}"/>
    <cellStyle name="Comma 56 2 7 3" xfId="18472" xr:uid="{2A7EDEDB-39BF-46ED-BF33-14E71466AE31}"/>
    <cellStyle name="Comma 56 2 7 4" xfId="18473" xr:uid="{7D1F4693-9D37-4CB1-95E7-BBCFFB20014E}"/>
    <cellStyle name="Comma 56 2 8" xfId="18474" xr:uid="{6B085F2B-CA26-4599-8AF7-EDDE4AD74EB8}"/>
    <cellStyle name="Comma 56 2 8 2" xfId="18475" xr:uid="{B8E01767-AD5A-4ED2-8063-00C7C6C0CBF1}"/>
    <cellStyle name="Comma 56 2 9" xfId="18476" xr:uid="{975DFDC5-4ECB-45D8-8921-8C1726B5DE4E}"/>
    <cellStyle name="Comma 56 2 9 2" xfId="18477" xr:uid="{706C8B2C-D5EB-442B-8EC9-B4E1FE793F57}"/>
    <cellStyle name="Comma 56 3" xfId="18478" xr:uid="{2DD5FE56-C47D-4882-947C-19AEA69A3F37}"/>
    <cellStyle name="Comma 56 3 2" xfId="18479" xr:uid="{DB92C879-A86C-4C06-BE90-EE542CDF965B}"/>
    <cellStyle name="Comma 56 3 2 2" xfId="18480" xr:uid="{4D5DDC83-47F4-4550-BD0C-360112A039CA}"/>
    <cellStyle name="Comma 56 3 2 2 2" xfId="18481" xr:uid="{42F16654-82D8-4358-8808-383134BE8F81}"/>
    <cellStyle name="Comma 56 3 2 2 2 2" xfId="18482" xr:uid="{D8ADC492-CFA8-4405-8B03-0E548E30BE07}"/>
    <cellStyle name="Comma 56 3 2 2 2 2 2" xfId="18483" xr:uid="{AD197833-2B4A-4148-A0AF-5DE7B28209DE}"/>
    <cellStyle name="Comma 56 3 2 2 2 3" xfId="18484" xr:uid="{306C93B4-230A-46E5-93AF-EF74D5A93D95}"/>
    <cellStyle name="Comma 56 3 2 2 3" xfId="18485" xr:uid="{815A592E-FDDA-4F59-8C90-78E0899F045E}"/>
    <cellStyle name="Comma 56 3 2 2 3 2" xfId="18486" xr:uid="{E557FF50-8F86-4327-8719-BE8D28751D49}"/>
    <cellStyle name="Comma 56 3 2 2 4" xfId="18487" xr:uid="{12F1F822-D842-4BF2-AAF7-3F850AE7588D}"/>
    <cellStyle name="Comma 56 3 2 2 5" xfId="18488" xr:uid="{5A0D7507-0B6E-4CE1-A185-D4BAF625CDA2}"/>
    <cellStyle name="Comma 56 3 2 3" xfId="18489" xr:uid="{0DAC3FF5-6DDC-42AC-8A8B-7148F79E98AD}"/>
    <cellStyle name="Comma 56 3 2 3 2" xfId="18490" xr:uid="{120247F0-611C-441B-B667-B0E6699FCE4A}"/>
    <cellStyle name="Comma 56 3 2 3 2 2" xfId="18491" xr:uid="{4664BD43-DA37-482B-9AB9-97B92A02FAD7}"/>
    <cellStyle name="Comma 56 3 2 3 3" xfId="18492" xr:uid="{DAA6AC63-0A69-4B73-8035-B7179DA2A996}"/>
    <cellStyle name="Comma 56 3 2 4" xfId="18493" xr:uid="{DEB1036B-E379-42C3-8802-A800897BB993}"/>
    <cellStyle name="Comma 56 3 2 4 2" xfId="18494" xr:uid="{45FEC644-E4BE-4C55-B8A2-332A5C6EE9DE}"/>
    <cellStyle name="Comma 56 3 2 5" xfId="18495" xr:uid="{605FCC44-14EE-4E1B-B6C3-F87151CC6158}"/>
    <cellStyle name="Comma 56 3 2 6" xfId="18496" xr:uid="{051C38D3-4A13-475C-BE6C-550383A14B04}"/>
    <cellStyle name="Comma 56 3 3" xfId="18497" xr:uid="{C6BCC1C6-DF5E-4874-8644-93BA5AF88635}"/>
    <cellStyle name="Comma 56 3 3 2" xfId="18498" xr:uid="{FBF8B0A0-D7FD-49CD-9BF4-F164263C54E3}"/>
    <cellStyle name="Comma 56 3 3 2 2" xfId="18499" xr:uid="{75A1B3C1-B69B-4A2C-983B-4AC067987F0B}"/>
    <cellStyle name="Comma 56 3 3 2 2 2" xfId="18500" xr:uid="{8D22109C-030E-4E04-805E-FE432BE80013}"/>
    <cellStyle name="Comma 56 3 3 2 3" xfId="18501" xr:uid="{E6B66DCD-02E1-4F85-B7C7-BD1A32BE86D4}"/>
    <cellStyle name="Comma 56 3 3 3" xfId="18502" xr:uid="{194F34ED-4A29-410B-A64D-CDF3E8DB700A}"/>
    <cellStyle name="Comma 56 3 3 3 2" xfId="18503" xr:uid="{5639D51E-EC98-4A5B-8BB6-B6571DAB13AF}"/>
    <cellStyle name="Comma 56 3 3 4" xfId="18504" xr:uid="{0F39E629-A853-427E-ACAD-1C32F40BF21D}"/>
    <cellStyle name="Comma 56 3 3 5" xfId="18505" xr:uid="{A28ED8BE-C96B-453F-984E-6D1147BC8F6F}"/>
    <cellStyle name="Comma 56 3 4" xfId="18506" xr:uid="{61EEFF93-2AAA-40B3-913E-A11D6ECA110F}"/>
    <cellStyle name="Comma 56 3 4 2" xfId="18507" xr:uid="{36034036-EB47-4C89-9773-9C1591CACF94}"/>
    <cellStyle name="Comma 56 3 4 2 2" xfId="18508" xr:uid="{5A63BC37-12BF-40A2-A816-CB8847FA1106}"/>
    <cellStyle name="Comma 56 3 4 3" xfId="18509" xr:uid="{BF9E547E-CD76-4F3B-9964-F95A8ADBEB03}"/>
    <cellStyle name="Comma 56 3 4 4" xfId="18510" xr:uid="{FD4DF667-062A-433D-99C3-EE6D8AEC1A7C}"/>
    <cellStyle name="Comma 56 3 5" xfId="18511" xr:uid="{2638637A-7797-45E3-8F8B-84AB84B428BB}"/>
    <cellStyle name="Comma 56 3 5 2" xfId="18512" xr:uid="{7006FD6C-0EB1-424D-BAA5-1CF2680758B4}"/>
    <cellStyle name="Comma 56 3 6" xfId="18513" xr:uid="{C418D2A7-51C6-42FE-B440-40F06EBFEDAF}"/>
    <cellStyle name="Comma 56 3 6 2" xfId="18514" xr:uid="{A7D59028-BC5E-4AE8-88D6-B1F54A2BC6F1}"/>
    <cellStyle name="Comma 56 3 7" xfId="18515" xr:uid="{0ED7ACF9-4D1A-4340-9DEC-9082C5E95C44}"/>
    <cellStyle name="Comma 56 4" xfId="18516" xr:uid="{2C95D79F-0054-45F8-8E9C-DA5E23E6E961}"/>
    <cellStyle name="Comma 56 4 2" xfId="18517" xr:uid="{CF973081-99D8-4568-8810-D8D12200362E}"/>
    <cellStyle name="Comma 56 4 2 2" xfId="18518" xr:uid="{C4924027-6635-4425-A32C-6B6F0848C04B}"/>
    <cellStyle name="Comma 56 4 2 2 2" xfId="18519" xr:uid="{05E76810-EE85-46E9-A618-7B35FA44F3B3}"/>
    <cellStyle name="Comma 56 4 2 2 2 2" xfId="18520" xr:uid="{0D9B858B-4708-4127-9B84-7C34C31D466C}"/>
    <cellStyle name="Comma 56 4 2 2 2 2 2" xfId="18521" xr:uid="{F2E6A678-7D07-4123-8598-625C814A3898}"/>
    <cellStyle name="Comma 56 4 2 2 2 3" xfId="18522" xr:uid="{28A35C5D-7B99-409F-9275-56AAAA4896F4}"/>
    <cellStyle name="Comma 56 4 2 2 3" xfId="18523" xr:uid="{9B372D7B-C519-43F0-8EEA-14472E7B91E2}"/>
    <cellStyle name="Comma 56 4 2 2 3 2" xfId="18524" xr:uid="{26E47153-A01A-4C2C-8F58-A3FF4EA21DFD}"/>
    <cellStyle name="Comma 56 4 2 2 4" xfId="18525" xr:uid="{56644DE9-7B3B-4E68-9FAE-8EF80347660A}"/>
    <cellStyle name="Comma 56 4 2 2 5" xfId="18526" xr:uid="{9D3298F7-AFDF-4EFD-86C2-4986D9EB681A}"/>
    <cellStyle name="Comma 56 4 2 3" xfId="18527" xr:uid="{F3019B28-019D-4676-997A-97BD52E088C3}"/>
    <cellStyle name="Comma 56 4 2 3 2" xfId="18528" xr:uid="{AAD1FE6F-AB3F-40EB-ADF9-D11B59DB1E72}"/>
    <cellStyle name="Comma 56 4 2 3 2 2" xfId="18529" xr:uid="{986C6F2C-1AE0-4C39-A53D-82469EFD394F}"/>
    <cellStyle name="Comma 56 4 2 3 3" xfId="18530" xr:uid="{A9C01022-1A68-442E-82E5-D4628A571499}"/>
    <cellStyle name="Comma 56 4 2 4" xfId="18531" xr:uid="{0D5AE59D-ADC4-4824-9D68-16FFC2B9C264}"/>
    <cellStyle name="Comma 56 4 2 4 2" xfId="18532" xr:uid="{5261E55B-BADD-4AE5-B6A7-353C483FB9BA}"/>
    <cellStyle name="Comma 56 4 2 5" xfId="18533" xr:uid="{1CA05B36-3F7E-4CF3-893D-0633AEB516CB}"/>
    <cellStyle name="Comma 56 4 2 6" xfId="18534" xr:uid="{57397F1A-8F0D-49EA-A874-E963059B56AB}"/>
    <cellStyle name="Comma 56 4 3" xfId="18535" xr:uid="{D7DF46B7-9762-4ECF-B932-B44161220B6A}"/>
    <cellStyle name="Comma 56 4 3 2" xfId="18536" xr:uid="{C4DD9B41-A223-4EB6-8265-F882EE1B99BA}"/>
    <cellStyle name="Comma 56 4 3 2 2" xfId="18537" xr:uid="{68689CA5-11FE-4C06-AAF3-D9AE5EC91C87}"/>
    <cellStyle name="Comma 56 4 3 2 2 2" xfId="18538" xr:uid="{E500932B-724B-403D-94BF-683738F3C9A4}"/>
    <cellStyle name="Comma 56 4 3 2 3" xfId="18539" xr:uid="{2FD5BD31-CD94-46E8-BA38-FE5B0D1B7B8E}"/>
    <cellStyle name="Comma 56 4 3 3" xfId="18540" xr:uid="{3C7F20EF-7438-4042-90E9-A0E5B3F8A2F8}"/>
    <cellStyle name="Comma 56 4 3 3 2" xfId="18541" xr:uid="{F4FB2D84-2C1E-4F7F-917F-3A05C0F8CAC2}"/>
    <cellStyle name="Comma 56 4 3 4" xfId="18542" xr:uid="{F6A75B22-6767-44EA-880A-7BF7E0456ADF}"/>
    <cellStyle name="Comma 56 4 3 5" xfId="18543" xr:uid="{4DAA8723-6E61-4B14-BF32-5472A2CD2B45}"/>
    <cellStyle name="Comma 56 4 4" xfId="18544" xr:uid="{A0DFBECD-7387-4041-AB89-D0176992FC22}"/>
    <cellStyle name="Comma 56 4 4 2" xfId="18545" xr:uid="{47A4A2E1-863F-443E-9620-17B0BDDAB672}"/>
    <cellStyle name="Comma 56 4 4 2 2" xfId="18546" xr:uid="{A53C2EF9-840B-41EC-9EAC-67A211566523}"/>
    <cellStyle name="Comma 56 4 4 3" xfId="18547" xr:uid="{7C6E57F5-014F-4176-8500-BC731EC94DAB}"/>
    <cellStyle name="Comma 56 4 4 4" xfId="18548" xr:uid="{DBE8F0AF-E992-40FB-AFD0-787BB1FD2241}"/>
    <cellStyle name="Comma 56 4 5" xfId="18549" xr:uid="{A5C1FA3B-466F-4D63-A744-93A3F48E2013}"/>
    <cellStyle name="Comma 56 4 5 2" xfId="18550" xr:uid="{E71820D9-5C79-496B-A214-37E3BF197334}"/>
    <cellStyle name="Comma 56 4 6" xfId="18551" xr:uid="{9BDB986A-70C9-499A-9324-7AED273E0FB6}"/>
    <cellStyle name="Comma 56 4 6 2" xfId="18552" xr:uid="{C1E1F25B-B738-4FD6-87E7-7C7F5370B47F}"/>
    <cellStyle name="Comma 56 4 7" xfId="18553" xr:uid="{5F3ABA52-07E0-4F62-B55E-1B5C71B4643E}"/>
    <cellStyle name="Comma 56 5" xfId="18554" xr:uid="{09638B9F-60DD-42D0-8554-FA10D7ACE8A7}"/>
    <cellStyle name="Comma 56 5 2" xfId="18555" xr:uid="{3087F265-715A-4CC7-BF23-952985767FC7}"/>
    <cellStyle name="Comma 56 5 2 2" xfId="18556" xr:uid="{8195ADBF-D83F-4DCB-B17E-79AD0B0B619A}"/>
    <cellStyle name="Comma 56 5 2 2 2" xfId="18557" xr:uid="{BBE9663B-070C-4E03-90AC-BE5551E4A41B}"/>
    <cellStyle name="Comma 56 5 2 2 2 2" xfId="18558" xr:uid="{AD133783-B853-4A43-B101-AB3E25FBEE48}"/>
    <cellStyle name="Comma 56 5 2 2 3" xfId="18559" xr:uid="{F1F707A6-1901-44DA-859B-A68BABD57F53}"/>
    <cellStyle name="Comma 56 5 2 3" xfId="18560" xr:uid="{DEE568F3-4BC1-4E3E-AA0E-766B8679DE10}"/>
    <cellStyle name="Comma 56 5 2 3 2" xfId="18561" xr:uid="{B5CB26C5-CFC8-4A2E-944E-0D3014145833}"/>
    <cellStyle name="Comma 56 5 2 4" xfId="18562" xr:uid="{652CD287-CAB6-4A67-9CEA-CCCCCCED4EBB}"/>
    <cellStyle name="Comma 56 5 2 5" xfId="18563" xr:uid="{8B240D65-79BF-4035-8D9C-5F99364C8203}"/>
    <cellStyle name="Comma 56 5 3" xfId="18564" xr:uid="{1EFD4F06-6B1E-404F-8540-FEBEEC86D621}"/>
    <cellStyle name="Comma 56 5 3 2" xfId="18565" xr:uid="{25046ECC-1D3F-41AB-91B1-8E5C9008AD40}"/>
    <cellStyle name="Comma 56 5 3 2 2" xfId="18566" xr:uid="{1534AA3F-3F82-4D9D-BE59-A95C80B70663}"/>
    <cellStyle name="Comma 56 5 3 3" xfId="18567" xr:uid="{61BBC54F-13A3-4EA9-B3B6-81917437A2A2}"/>
    <cellStyle name="Comma 56 5 4" xfId="18568" xr:uid="{5931D05F-306B-4A80-8349-8D0B133C97D5}"/>
    <cellStyle name="Comma 56 5 4 2" xfId="18569" xr:uid="{C455604D-2586-49F0-AC41-C9D325182F94}"/>
    <cellStyle name="Comma 56 5 5" xfId="18570" xr:uid="{E80C4EE8-0957-4E47-B90A-9FBBBD8F43A6}"/>
    <cellStyle name="Comma 56 5 6" xfId="18571" xr:uid="{902472EE-8A64-4B02-AA96-21A3D13DFEFD}"/>
    <cellStyle name="Comma 56 6" xfId="18572" xr:uid="{4B01B48F-BB36-4AC8-AC74-D9A2B74389D4}"/>
    <cellStyle name="Comma 56 6 2" xfId="18573" xr:uid="{8C5BBCBA-805B-44E7-A1FB-133EFC92FD6A}"/>
    <cellStyle name="Comma 56 6 2 2" xfId="18574" xr:uid="{50D0CFD5-DAEB-4E27-9223-B697FC0D61F5}"/>
    <cellStyle name="Comma 56 6 2 2 2" xfId="18575" xr:uid="{CA619A40-80D2-4B0D-9A6D-605BE24F13D6}"/>
    <cellStyle name="Comma 56 6 2 3" xfId="18576" xr:uid="{61D2C517-D379-44F9-8B38-B5E734C5D9C4}"/>
    <cellStyle name="Comma 56 6 3" xfId="18577" xr:uid="{C0AF1F99-5967-4374-A0ED-4A56C1C66858}"/>
    <cellStyle name="Comma 56 6 3 2" xfId="18578" xr:uid="{6133432B-F764-4883-A7C1-3C7A4FD22C3A}"/>
    <cellStyle name="Comma 56 6 4" xfId="18579" xr:uid="{2CA6184B-41E0-474C-B4A8-11E2EC6B6B9A}"/>
    <cellStyle name="Comma 56 6 5" xfId="18580" xr:uid="{F51C2253-E892-4A91-85AF-350072D5C119}"/>
    <cellStyle name="Comma 56 7" xfId="18581" xr:uid="{8C8E17EF-E559-4AC7-A8B7-8A144BBCDB03}"/>
    <cellStyle name="Comma 56 7 2" xfId="18582" xr:uid="{E2333C17-9097-4A98-AAC0-DCA27ACAF935}"/>
    <cellStyle name="Comma 56 7 2 2" xfId="18583" xr:uid="{51E683A8-9B92-443D-9E5C-C6C1184D9C39}"/>
    <cellStyle name="Comma 56 7 2 2 2" xfId="18584" xr:uid="{8E54044B-07D8-4CDA-A36F-89E4E61FB0F4}"/>
    <cellStyle name="Comma 56 7 2 3" xfId="18585" xr:uid="{E9D384DE-B21E-4DD4-9FC6-8FA3B574B5BD}"/>
    <cellStyle name="Comma 56 7 3" xfId="18586" xr:uid="{D7F95A1A-E48C-45E5-8A1B-39C644C30754}"/>
    <cellStyle name="Comma 56 7 3 2" xfId="18587" xr:uid="{6F0A9E55-1FC3-4D30-B667-E2677613640C}"/>
    <cellStyle name="Comma 56 7 4" xfId="18588" xr:uid="{F03D9CB1-2F54-40D2-ABEF-50E30BC99E9C}"/>
    <cellStyle name="Comma 56 7 5" xfId="18589" xr:uid="{31E25A62-1067-4D44-8C8B-D95BFED8CA80}"/>
    <cellStyle name="Comma 56 8" xfId="18590" xr:uid="{C6F04B38-4827-4D4E-AF0C-141F76E096B1}"/>
    <cellStyle name="Comma 56 8 2" xfId="18591" xr:uid="{D4C5A717-973C-427A-9B52-29F88F198839}"/>
    <cellStyle name="Comma 56 8 2 2" xfId="18592" xr:uid="{84DF6386-A171-4164-9902-A38CCD5C3A20}"/>
    <cellStyle name="Comma 56 8 3" xfId="18593" xr:uid="{EE1F50EA-AF46-4175-824D-8DCC7993888E}"/>
    <cellStyle name="Comma 56 8 4" xfId="18594" xr:uid="{784E7885-4340-4159-93CB-41C0E6480A7C}"/>
    <cellStyle name="Comma 56 9" xfId="18595" xr:uid="{DF387019-1472-4079-B24F-A7E3A714A22A}"/>
    <cellStyle name="Comma 56 9 2" xfId="18596" xr:uid="{C1C4B272-9A8C-4C3A-90FE-3305520CCDB5}"/>
    <cellStyle name="Comma 57" xfId="18597" xr:uid="{05676B34-4F5C-40CA-A49A-B8DFDAB02C5B}"/>
    <cellStyle name="Comma 57 10" xfId="18598" xr:uid="{ED448DE0-AB5E-4B76-B9FC-1B090279F4D9}"/>
    <cellStyle name="Comma 57 2" xfId="18599" xr:uid="{7B578B93-CDE5-45DD-B9E7-43B7D14F7238}"/>
    <cellStyle name="Comma 57 2 2" xfId="18600" xr:uid="{F4B35335-6853-4D6D-9A82-4355D4D37D09}"/>
    <cellStyle name="Comma 57 2 2 2" xfId="18601" xr:uid="{899F9657-ADE5-4555-A28C-83D8BC7CB2FC}"/>
    <cellStyle name="Comma 57 2 2 2 2" xfId="18602" xr:uid="{11E1027E-3285-43E4-A66B-880F2988B639}"/>
    <cellStyle name="Comma 57 2 2 2 2 2" xfId="18603" xr:uid="{3FC45ECF-7476-4F5E-88C4-F37128D28650}"/>
    <cellStyle name="Comma 57 2 2 2 2 2 2" xfId="18604" xr:uid="{736E3529-E741-46A6-8A32-993EBBF32BCF}"/>
    <cellStyle name="Comma 57 2 2 2 2 3" xfId="18605" xr:uid="{8BA84BB3-DD10-468E-A1E8-27D8F75CCA6A}"/>
    <cellStyle name="Comma 57 2 2 2 3" xfId="18606" xr:uid="{A444E668-F9CC-4842-888E-BFDA12926588}"/>
    <cellStyle name="Comma 57 2 2 2 3 2" xfId="18607" xr:uid="{7954A668-97FB-4DFE-BB2B-9F9EC19AE198}"/>
    <cellStyle name="Comma 57 2 2 2 4" xfId="18608" xr:uid="{3F386125-E2DD-4837-8769-F3EFA8417945}"/>
    <cellStyle name="Comma 57 2 2 2 5" xfId="18609" xr:uid="{CC54D2A6-9E75-497A-B73D-40359AD512AC}"/>
    <cellStyle name="Comma 57 2 2 3" xfId="18610" xr:uid="{E71A2BB5-2114-4B02-8277-64FFC03285C7}"/>
    <cellStyle name="Comma 57 2 2 3 2" xfId="18611" xr:uid="{88A66E87-8074-44CE-8E26-292C532B37D7}"/>
    <cellStyle name="Comma 57 2 2 3 2 2" xfId="18612" xr:uid="{50826196-02A2-400F-9E6E-72691C754F14}"/>
    <cellStyle name="Comma 57 2 2 3 3" xfId="18613" xr:uid="{4C472F95-6048-429A-9AD2-BCC02E2E06BD}"/>
    <cellStyle name="Comma 57 2 2 4" xfId="18614" xr:uid="{DD6774FD-5C83-47E5-B12D-C2F834A919B0}"/>
    <cellStyle name="Comma 57 2 2 4 2" xfId="18615" xr:uid="{17EC6A11-07B0-45E0-8835-7C754617FCC4}"/>
    <cellStyle name="Comma 57 2 2 5" xfId="18616" xr:uid="{2A0C390C-30F0-43EB-AC5D-4B50ED75E310}"/>
    <cellStyle name="Comma 57 2 2 6" xfId="18617" xr:uid="{DEE3D35A-625C-4702-8CF3-F917B02FAC83}"/>
    <cellStyle name="Comma 57 2 3" xfId="18618" xr:uid="{BD6AB872-83B1-4E74-B680-43B58D265287}"/>
    <cellStyle name="Comma 57 2 3 2" xfId="18619" xr:uid="{DEECD753-51DF-4B56-9584-393774E62869}"/>
    <cellStyle name="Comma 57 2 3 2 2" xfId="18620" xr:uid="{E759CFFA-66C7-41F6-9436-666937E83E46}"/>
    <cellStyle name="Comma 57 2 3 2 2 2" xfId="18621" xr:uid="{FB2EF486-0924-47DE-80C5-90B2EEFB8422}"/>
    <cellStyle name="Comma 57 2 3 2 3" xfId="18622" xr:uid="{FDB9FB10-5A02-4880-96D8-64D735E77E7C}"/>
    <cellStyle name="Comma 57 2 3 3" xfId="18623" xr:uid="{B9804257-8EE0-4267-BE70-8797B03A8809}"/>
    <cellStyle name="Comma 57 2 3 3 2" xfId="18624" xr:uid="{28A367C8-1821-4097-97AC-42622B512746}"/>
    <cellStyle name="Comma 57 2 3 4" xfId="18625" xr:uid="{67A50E4B-7701-478E-9008-B9D0159CF405}"/>
    <cellStyle name="Comma 57 2 3 5" xfId="18626" xr:uid="{399F440A-2CD4-46F4-8E78-F4EC8032A56D}"/>
    <cellStyle name="Comma 57 2 4" xfId="18627" xr:uid="{B90ADF75-E89D-4B17-9064-E99F15E3E4C2}"/>
    <cellStyle name="Comma 57 2 4 2" xfId="18628" xr:uid="{67F0F0AE-58F2-4680-B430-3753047A7917}"/>
    <cellStyle name="Comma 57 2 4 2 2" xfId="18629" xr:uid="{452B6B81-DC6D-4AD5-860C-4C1BF3E9AF83}"/>
    <cellStyle name="Comma 57 2 4 3" xfId="18630" xr:uid="{D1844FDC-DF9A-486F-9AD1-F36D566CF395}"/>
    <cellStyle name="Comma 57 2 4 4" xfId="18631" xr:uid="{1BC4EB50-C55E-49F0-AB45-216FD16A6BD0}"/>
    <cellStyle name="Comma 57 2 5" xfId="18632" xr:uid="{62CAC48C-B933-4BAF-BD8D-4F7C769F45B0}"/>
    <cellStyle name="Comma 57 2 5 2" xfId="18633" xr:uid="{19A7C08E-02D3-44DF-9F59-652A82BACC00}"/>
    <cellStyle name="Comma 57 2 6" xfId="18634" xr:uid="{5448CFAC-4E13-41B1-A03C-BA2720427F3E}"/>
    <cellStyle name="Comma 57 2 6 2" xfId="18635" xr:uid="{7AA645E5-D72B-4304-83EA-184D4A15C17B}"/>
    <cellStyle name="Comma 57 2 7" xfId="18636" xr:uid="{8E32D5EA-C8D8-4F84-BD7E-3CD05C5F1E4C}"/>
    <cellStyle name="Comma 57 3" xfId="18637" xr:uid="{0B8EAECB-D8D2-4750-9FBB-CC526BA80B38}"/>
    <cellStyle name="Comma 57 3 2" xfId="18638" xr:uid="{D8A8CB47-06D6-430D-9BCC-6947485A60EC}"/>
    <cellStyle name="Comma 57 3 2 2" xfId="18639" xr:uid="{9BC3049C-F8A0-46AA-A61F-10A37397BAD6}"/>
    <cellStyle name="Comma 57 3 2 2 2" xfId="18640" xr:uid="{1E84656E-87BB-43B6-BB80-1645E6655DE5}"/>
    <cellStyle name="Comma 57 3 2 2 2 2" xfId="18641" xr:uid="{4B1686E4-50C9-4FEA-B0A8-92C65492AA40}"/>
    <cellStyle name="Comma 57 3 2 2 2 2 2" xfId="18642" xr:uid="{A20BA297-485C-45C7-A835-EB4C825F7928}"/>
    <cellStyle name="Comma 57 3 2 2 2 3" xfId="18643" xr:uid="{9A8CB6B9-0580-45DB-8DC4-2438B3B1E245}"/>
    <cellStyle name="Comma 57 3 2 2 3" xfId="18644" xr:uid="{C589D592-69CC-4285-B00B-733B69EBBF76}"/>
    <cellStyle name="Comma 57 3 2 2 3 2" xfId="18645" xr:uid="{0BDAC461-880E-41E9-BD66-168F96E06504}"/>
    <cellStyle name="Comma 57 3 2 2 4" xfId="18646" xr:uid="{4ADC79E3-8A6C-4BF8-A9FB-01A245824D28}"/>
    <cellStyle name="Comma 57 3 2 2 5" xfId="18647" xr:uid="{33F919E3-1891-4717-9EAF-01ACD7179E64}"/>
    <cellStyle name="Comma 57 3 2 3" xfId="18648" xr:uid="{69BA087D-B312-4236-A34C-178A067E0FA0}"/>
    <cellStyle name="Comma 57 3 2 3 2" xfId="18649" xr:uid="{62C0919F-6E2E-4F2D-9129-7372E9FAB19D}"/>
    <cellStyle name="Comma 57 3 2 3 2 2" xfId="18650" xr:uid="{2AE1100A-C957-4B5D-B078-8990AC211164}"/>
    <cellStyle name="Comma 57 3 2 3 3" xfId="18651" xr:uid="{84BBF044-866B-41DD-831D-F16B323C1C37}"/>
    <cellStyle name="Comma 57 3 2 4" xfId="18652" xr:uid="{E9239BF3-0178-4236-9245-49C2E1E7B976}"/>
    <cellStyle name="Comma 57 3 2 4 2" xfId="18653" xr:uid="{60388E27-8385-432E-9A25-C78ACBDC83C6}"/>
    <cellStyle name="Comma 57 3 2 5" xfId="18654" xr:uid="{5C81D01F-0D1D-4A62-A637-C0ACEF1264A1}"/>
    <cellStyle name="Comma 57 3 2 6" xfId="18655" xr:uid="{487CBC50-1ADE-436A-81A2-D96DCEEC0F18}"/>
    <cellStyle name="Comma 57 3 3" xfId="18656" xr:uid="{2ED2DDFA-F0D0-4798-A77F-BB6B1A1F26B5}"/>
    <cellStyle name="Comma 57 3 3 2" xfId="18657" xr:uid="{3FF9F185-BDE4-463B-947D-F92B9FBAE90A}"/>
    <cellStyle name="Comma 57 3 3 2 2" xfId="18658" xr:uid="{081CA5BF-6063-4F1C-BB2A-E9E26BCBB50D}"/>
    <cellStyle name="Comma 57 3 3 2 2 2" xfId="18659" xr:uid="{DCC1FCAA-DD42-4BFC-9145-D375A309B1BC}"/>
    <cellStyle name="Comma 57 3 3 2 3" xfId="18660" xr:uid="{86DADD85-7020-49CB-8958-C5A21867A5AF}"/>
    <cellStyle name="Comma 57 3 3 3" xfId="18661" xr:uid="{19FD9F13-A5D7-4915-B8CD-3AE98107C41C}"/>
    <cellStyle name="Comma 57 3 3 3 2" xfId="18662" xr:uid="{2B4D5AB8-7A8D-4626-9B99-6677AEFBE049}"/>
    <cellStyle name="Comma 57 3 3 4" xfId="18663" xr:uid="{AB59F58E-2BA2-4014-B07B-1FEA0ACAAE40}"/>
    <cellStyle name="Comma 57 3 3 5" xfId="18664" xr:uid="{5FFF35E7-498C-4203-8176-DD43968E5C1B}"/>
    <cellStyle name="Comma 57 3 4" xfId="18665" xr:uid="{7905AF26-6E84-4E4D-9AF1-CE619D48C919}"/>
    <cellStyle name="Comma 57 3 4 2" xfId="18666" xr:uid="{92190EF4-3A61-43C3-BBC1-D178E5C45D51}"/>
    <cellStyle name="Comma 57 3 4 2 2" xfId="18667" xr:uid="{593A5F03-D2C1-442D-97B3-27A0DF7F9C0A}"/>
    <cellStyle name="Comma 57 3 4 3" xfId="18668" xr:uid="{BF384471-FD33-4372-A2C7-0941989177C5}"/>
    <cellStyle name="Comma 57 3 4 4" xfId="18669" xr:uid="{8B29BFE3-BEF8-487E-B71F-79DC565B0966}"/>
    <cellStyle name="Comma 57 3 5" xfId="18670" xr:uid="{79D14EFD-2C7E-4FCC-9A78-C8820EA9DF20}"/>
    <cellStyle name="Comma 57 3 5 2" xfId="18671" xr:uid="{3B76CAAB-89AD-4F1C-A916-73FD8997A712}"/>
    <cellStyle name="Comma 57 3 6" xfId="18672" xr:uid="{D3B31F85-59E5-473D-8515-CCB8E5845DA9}"/>
    <cellStyle name="Comma 57 3 6 2" xfId="18673" xr:uid="{76FCA214-F7E7-49F7-8BC3-48CADC2CBD7F}"/>
    <cellStyle name="Comma 57 3 7" xfId="18674" xr:uid="{ADBEB2CB-8EA1-4301-A9E5-35F676A580B5}"/>
    <cellStyle name="Comma 57 4" xfId="18675" xr:uid="{02AD43BD-1A99-473D-9C95-CC006A62950F}"/>
    <cellStyle name="Comma 57 4 2" xfId="18676" xr:uid="{766D0C39-257D-4F27-AF10-EF8069A0FECC}"/>
    <cellStyle name="Comma 57 4 2 2" xfId="18677" xr:uid="{1577A7CD-D576-4416-AB5C-AF52D1D5D6A3}"/>
    <cellStyle name="Comma 57 4 2 2 2" xfId="18678" xr:uid="{C8472AB8-DA0E-4902-B510-F3138530448F}"/>
    <cellStyle name="Comma 57 4 2 2 2 2" xfId="18679" xr:uid="{F5C72C4A-1763-44C6-A5E5-32CC61F7FEA6}"/>
    <cellStyle name="Comma 57 4 2 2 3" xfId="18680" xr:uid="{D52AA127-DF13-4A2C-953B-8E352978F31C}"/>
    <cellStyle name="Comma 57 4 2 3" xfId="18681" xr:uid="{A618CE25-B795-4478-9FEE-D970049D8239}"/>
    <cellStyle name="Comma 57 4 2 3 2" xfId="18682" xr:uid="{74121480-B639-4DBA-A39A-BFCEC1DC3AC9}"/>
    <cellStyle name="Comma 57 4 2 4" xfId="18683" xr:uid="{0276F44D-EB19-4B0D-83DF-C152C4F937FC}"/>
    <cellStyle name="Comma 57 4 2 5" xfId="18684" xr:uid="{EF344DDC-0F6E-47F0-B368-AB009A1FA25E}"/>
    <cellStyle name="Comma 57 4 3" xfId="18685" xr:uid="{A0E8ABE7-4D16-4458-91EA-86F19AF24066}"/>
    <cellStyle name="Comma 57 4 3 2" xfId="18686" xr:uid="{C622239A-041C-49D3-BC32-A8AC44F46238}"/>
    <cellStyle name="Comma 57 4 3 2 2" xfId="18687" xr:uid="{1495C327-BA6C-4B30-8675-F07E54152BAD}"/>
    <cellStyle name="Comma 57 4 3 3" xfId="18688" xr:uid="{8E21D9D4-A4CA-4D10-88A6-7A219634A93D}"/>
    <cellStyle name="Comma 57 4 4" xfId="18689" xr:uid="{0C4FAAF4-EB0B-452A-AC19-01888E000AEB}"/>
    <cellStyle name="Comma 57 4 4 2" xfId="18690" xr:uid="{47CDC534-69E6-4213-847B-C49DE58BD53A}"/>
    <cellStyle name="Comma 57 4 5" xfId="18691" xr:uid="{216678BB-416E-4DD8-89CD-2277189768CF}"/>
    <cellStyle name="Comma 57 4 6" xfId="18692" xr:uid="{19788376-3CC8-4F6C-93D5-F5B2643CE801}"/>
    <cellStyle name="Comma 57 5" xfId="18693" xr:uid="{E33B1898-4D79-44CC-A94C-07571C610297}"/>
    <cellStyle name="Comma 57 5 2" xfId="18694" xr:uid="{C4774B5F-22F2-4CE1-8D96-9A5ABEA665C8}"/>
    <cellStyle name="Comma 57 5 2 2" xfId="18695" xr:uid="{CA662A93-1A89-46DA-BFF4-761133AB9A9A}"/>
    <cellStyle name="Comma 57 5 2 2 2" xfId="18696" xr:uid="{B26C641E-A6AA-4E24-B249-9CDB728B95CD}"/>
    <cellStyle name="Comma 57 5 2 3" xfId="18697" xr:uid="{A10AFF01-E449-424D-8B85-B1A62765308B}"/>
    <cellStyle name="Comma 57 5 3" xfId="18698" xr:uid="{ECD9E5F3-E009-426E-9701-F21B1C6127A3}"/>
    <cellStyle name="Comma 57 5 3 2" xfId="18699" xr:uid="{E29453A6-294A-45DF-AA5C-4D875D6941B1}"/>
    <cellStyle name="Comma 57 5 4" xfId="18700" xr:uid="{C09D5094-C7D8-44A9-B571-B01D98DFE7B6}"/>
    <cellStyle name="Comma 57 5 5" xfId="18701" xr:uid="{F75B5837-1BA7-41A7-A916-80C8C66D60EF}"/>
    <cellStyle name="Comma 57 6" xfId="18702" xr:uid="{8C2B7E7F-F234-44AF-9625-838572BC2F2F}"/>
    <cellStyle name="Comma 57 6 2" xfId="18703" xr:uid="{2D2B5E47-4172-4AF0-85E9-819A8B7CEA23}"/>
    <cellStyle name="Comma 57 6 2 2" xfId="18704" xr:uid="{62E41987-1CC3-4EC1-A3BB-C56824D5540C}"/>
    <cellStyle name="Comma 57 6 2 2 2" xfId="18705" xr:uid="{92B4D6DC-ADC6-46A9-AA1C-DEF113564683}"/>
    <cellStyle name="Comma 57 6 2 3" xfId="18706" xr:uid="{2A61633B-7BFD-4801-B2C0-115AFE24D18A}"/>
    <cellStyle name="Comma 57 6 3" xfId="18707" xr:uid="{1BD2BC1D-C781-4AE0-82A7-FB22E6BABF0B}"/>
    <cellStyle name="Comma 57 6 3 2" xfId="18708" xr:uid="{47475E96-FB9C-4972-9575-7B24CBFDC80E}"/>
    <cellStyle name="Comma 57 6 4" xfId="18709" xr:uid="{CCAF917B-B78E-4761-A156-1D2B421C2D27}"/>
    <cellStyle name="Comma 57 6 5" xfId="18710" xr:uid="{0C85B216-374C-4459-9A7D-5CFF2944CD3C}"/>
    <cellStyle name="Comma 57 7" xfId="18711" xr:uid="{AE4B9679-1779-4AB6-A493-79217EE928EA}"/>
    <cellStyle name="Comma 57 7 2" xfId="18712" xr:uid="{CB70E91D-167F-44F1-BDFF-7FD684F41E22}"/>
    <cellStyle name="Comma 57 7 2 2" xfId="18713" xr:uid="{630A7505-B980-4E30-BD2E-F27D7D86E484}"/>
    <cellStyle name="Comma 57 7 3" xfId="18714" xr:uid="{B48B0C12-01FA-4F78-A387-F289E7425D49}"/>
    <cellStyle name="Comma 57 7 4" xfId="18715" xr:uid="{DA347196-5C0C-4942-BB54-F1D5015189FC}"/>
    <cellStyle name="Comma 57 8" xfId="18716" xr:uid="{C22B55F4-D940-4901-A454-58CB59E7AED0}"/>
    <cellStyle name="Comma 57 8 2" xfId="18717" xr:uid="{070B5881-692E-4C12-B670-6E17FA4F8A35}"/>
    <cellStyle name="Comma 57 9" xfId="18718" xr:uid="{AB933182-F0EC-4EB9-9DFE-C07955589E84}"/>
    <cellStyle name="Comma 57 9 2" xfId="18719" xr:uid="{6E741CD0-C371-4A15-B30A-E3C021BA5A0D}"/>
    <cellStyle name="Comma 58" xfId="18720" xr:uid="{8B93D02E-7FE5-4E13-9B2A-4D244E629648}"/>
    <cellStyle name="Comma 58 10" xfId="18721" xr:uid="{8C200238-CC07-4E41-95AD-224F7CF084CE}"/>
    <cellStyle name="Comma 58 2" xfId="18722" xr:uid="{AEBC0178-5227-4F2F-A668-E4A06277FDE0}"/>
    <cellStyle name="Comma 58 2 2" xfId="18723" xr:uid="{EF9817E3-69FE-4F8B-B686-D3046A045DD0}"/>
    <cellStyle name="Comma 58 2 2 2" xfId="18724" xr:uid="{67851F50-0C0E-400E-B9BA-6E8B43AEDC0C}"/>
    <cellStyle name="Comma 58 2 2 2 2" xfId="18725" xr:uid="{F127CE6B-7900-40B0-A325-29CE4AAA15B3}"/>
    <cellStyle name="Comma 58 2 2 2 2 2" xfId="18726" xr:uid="{11576E5A-CDCE-473B-BD18-27FBEA4AAD98}"/>
    <cellStyle name="Comma 58 2 2 2 2 2 2" xfId="18727" xr:uid="{AC1B4454-698C-4B08-B48F-A0E350B40B6A}"/>
    <cellStyle name="Comma 58 2 2 2 2 3" xfId="18728" xr:uid="{39660474-B580-42DD-A079-48049BADEDC3}"/>
    <cellStyle name="Comma 58 2 2 2 3" xfId="18729" xr:uid="{4E5C4271-2859-402B-9781-B0FE93FAE06C}"/>
    <cellStyle name="Comma 58 2 2 2 3 2" xfId="18730" xr:uid="{4792BF30-BC4B-4B6B-AF3A-183D8FD2C5F7}"/>
    <cellStyle name="Comma 58 2 2 2 4" xfId="18731" xr:uid="{06CF5037-38AE-449F-B594-09179104E594}"/>
    <cellStyle name="Comma 58 2 2 2 5" xfId="18732" xr:uid="{D03D67F0-2FD4-49AE-B375-A9420A78DE57}"/>
    <cellStyle name="Comma 58 2 2 3" xfId="18733" xr:uid="{1C42E7CF-D14B-4FA6-B42D-427A58DD01F3}"/>
    <cellStyle name="Comma 58 2 2 3 2" xfId="18734" xr:uid="{9585B3E9-5666-49F5-9C91-272AFD6E264C}"/>
    <cellStyle name="Comma 58 2 2 3 2 2" xfId="18735" xr:uid="{104FBBF5-7D59-4DF1-BE26-D46762E729DD}"/>
    <cellStyle name="Comma 58 2 2 3 3" xfId="18736" xr:uid="{5D33A830-AE2C-40A1-AA1A-0A91DE6E8E93}"/>
    <cellStyle name="Comma 58 2 2 4" xfId="18737" xr:uid="{66950A71-C204-48D3-A6C0-A3DD1B0748CF}"/>
    <cellStyle name="Comma 58 2 2 4 2" xfId="18738" xr:uid="{A9E07398-5554-41A0-A02B-98F69C72FFEF}"/>
    <cellStyle name="Comma 58 2 2 5" xfId="18739" xr:uid="{8CF2F64E-D184-476A-A941-1E6CC9725392}"/>
    <cellStyle name="Comma 58 2 2 6" xfId="18740" xr:uid="{A93CA673-26D0-4159-A96D-BD0D7A888DAE}"/>
    <cellStyle name="Comma 58 2 3" xfId="18741" xr:uid="{45F901ED-65C8-4AD3-A4C9-FD862369480B}"/>
    <cellStyle name="Comma 58 2 3 2" xfId="18742" xr:uid="{1346E441-D850-4CE3-A957-991EFE70BA60}"/>
    <cellStyle name="Comma 58 2 3 2 2" xfId="18743" xr:uid="{3C1D9FEA-E0D8-4970-A55F-2C131A9B2F0E}"/>
    <cellStyle name="Comma 58 2 3 2 2 2" xfId="18744" xr:uid="{A44BBEB9-1C5F-4521-B055-211EDC6701DB}"/>
    <cellStyle name="Comma 58 2 3 2 3" xfId="18745" xr:uid="{8794EAAA-D811-44BA-B6A3-FAAAAC8266CD}"/>
    <cellStyle name="Comma 58 2 3 3" xfId="18746" xr:uid="{56E485FD-EF4F-46A9-B115-6B26E4DF8654}"/>
    <cellStyle name="Comma 58 2 3 3 2" xfId="18747" xr:uid="{C98B08D7-B74F-4E92-A4A2-0CAE3A30CC39}"/>
    <cellStyle name="Comma 58 2 3 4" xfId="18748" xr:uid="{6820256D-FF45-4489-914E-376BB140E593}"/>
    <cellStyle name="Comma 58 2 3 5" xfId="18749" xr:uid="{7C852EF2-5727-4BEA-9CDB-6B3575BE21C6}"/>
    <cellStyle name="Comma 58 2 4" xfId="18750" xr:uid="{B963D7B5-A4DA-46E9-A231-5A4D0F66D6A0}"/>
    <cellStyle name="Comma 58 2 4 2" xfId="18751" xr:uid="{7A3FA015-9B96-4A8F-A2CD-92472EC30095}"/>
    <cellStyle name="Comma 58 2 4 2 2" xfId="18752" xr:uid="{88A114EF-8BAA-45F1-B9E0-3AEF47C8B84C}"/>
    <cellStyle name="Comma 58 2 4 3" xfId="18753" xr:uid="{FC776958-8AB3-48EF-803B-DB31F90DC989}"/>
    <cellStyle name="Comma 58 2 4 4" xfId="18754" xr:uid="{FE23B938-AF18-44BF-91B9-0C10876ACFB4}"/>
    <cellStyle name="Comma 58 2 5" xfId="18755" xr:uid="{37203F6F-9B68-4BED-9C63-7DE572598D04}"/>
    <cellStyle name="Comma 58 2 5 2" xfId="18756" xr:uid="{3E177313-7A25-4DEB-BB3A-CE2B13B74E15}"/>
    <cellStyle name="Comma 58 2 6" xfId="18757" xr:uid="{17E79CA9-8E69-4DAE-9ADD-E63195A7DDDE}"/>
    <cellStyle name="Comma 58 2 6 2" xfId="18758" xr:uid="{88C5507F-BCE3-4AD0-A768-F3C8C5FF6986}"/>
    <cellStyle name="Comma 58 2 7" xfId="18759" xr:uid="{2DDD0D66-44AC-42D8-B45B-BDB1FECE4783}"/>
    <cellStyle name="Comma 58 3" xfId="18760" xr:uid="{BE193121-6DDC-4949-B7C8-A65BC64DD216}"/>
    <cellStyle name="Comma 58 3 2" xfId="18761" xr:uid="{DD9A13B6-11F8-4F99-B320-9F9E37890E50}"/>
    <cellStyle name="Comma 58 3 2 2" xfId="18762" xr:uid="{AA2E75DD-5D0C-4B73-A17B-8CA1A6BE87D1}"/>
    <cellStyle name="Comma 58 3 2 2 2" xfId="18763" xr:uid="{A1483E43-6F44-4849-A604-20934747D889}"/>
    <cellStyle name="Comma 58 3 2 2 2 2" xfId="18764" xr:uid="{4C60C2AF-035A-430D-BC0D-8921F7301EFA}"/>
    <cellStyle name="Comma 58 3 2 2 2 2 2" xfId="18765" xr:uid="{502A4068-BCCF-444E-884F-022FB974E370}"/>
    <cellStyle name="Comma 58 3 2 2 2 3" xfId="18766" xr:uid="{7C29D15F-65B0-4AAC-BC3B-D164E092D932}"/>
    <cellStyle name="Comma 58 3 2 2 3" xfId="18767" xr:uid="{9E7DC458-C107-4540-9133-10AA3EE4D9BC}"/>
    <cellStyle name="Comma 58 3 2 2 3 2" xfId="18768" xr:uid="{87BF2AB9-1282-49AE-A8FF-A48CDA64923F}"/>
    <cellStyle name="Comma 58 3 2 2 4" xfId="18769" xr:uid="{56D86F49-6117-47D1-97D7-6A313C78F788}"/>
    <cellStyle name="Comma 58 3 2 2 5" xfId="18770" xr:uid="{137A18D4-5D94-4124-A34A-CA668104E543}"/>
    <cellStyle name="Comma 58 3 2 3" xfId="18771" xr:uid="{97785F4A-0BBC-4A8B-978A-7F0925AB22C6}"/>
    <cellStyle name="Comma 58 3 2 3 2" xfId="18772" xr:uid="{5D9F1583-F4B2-41FE-BDEC-3D2D98152AB9}"/>
    <cellStyle name="Comma 58 3 2 3 2 2" xfId="18773" xr:uid="{E30086B3-4895-41C1-B76B-1B81E1B3D028}"/>
    <cellStyle name="Comma 58 3 2 3 3" xfId="18774" xr:uid="{DB31A51D-ECB3-4CFF-B25B-6475AC7B8AB7}"/>
    <cellStyle name="Comma 58 3 2 4" xfId="18775" xr:uid="{640B282B-3355-4155-B087-E4D4C3661C07}"/>
    <cellStyle name="Comma 58 3 2 4 2" xfId="18776" xr:uid="{CBB17089-112C-4DB3-B430-1E48766A6644}"/>
    <cellStyle name="Comma 58 3 2 5" xfId="18777" xr:uid="{5933C08D-6EBF-4F15-9E98-0DA11502B57F}"/>
    <cellStyle name="Comma 58 3 2 6" xfId="18778" xr:uid="{C0C03EC1-D138-44EA-A00B-AA79D2A1D922}"/>
    <cellStyle name="Comma 58 3 3" xfId="18779" xr:uid="{0DF9DE0C-9777-4391-8EC4-A7581F12DE9F}"/>
    <cellStyle name="Comma 58 3 3 2" xfId="18780" xr:uid="{DC51044B-9A2A-4E36-94E8-3BCB36147D7A}"/>
    <cellStyle name="Comma 58 3 3 2 2" xfId="18781" xr:uid="{994644B3-0695-4BD3-9B19-E8A79B64ECEF}"/>
    <cellStyle name="Comma 58 3 3 2 2 2" xfId="18782" xr:uid="{0FBC8BA9-3C43-4C04-B034-49B6C56821C5}"/>
    <cellStyle name="Comma 58 3 3 2 3" xfId="18783" xr:uid="{FA075820-7E1B-4137-B3A6-4B581F959937}"/>
    <cellStyle name="Comma 58 3 3 3" xfId="18784" xr:uid="{0C40CB2D-BFF0-467D-8EB9-54D7BB0C645C}"/>
    <cellStyle name="Comma 58 3 3 3 2" xfId="18785" xr:uid="{A0338C2A-02E7-4109-8B01-01842A4FFFA1}"/>
    <cellStyle name="Comma 58 3 3 4" xfId="18786" xr:uid="{B58491E3-C519-4197-AD7C-A0B673E3729E}"/>
    <cellStyle name="Comma 58 3 3 5" xfId="18787" xr:uid="{C56756BD-A2AF-40D5-B0DC-A7E033511002}"/>
    <cellStyle name="Comma 58 3 4" xfId="18788" xr:uid="{D99857AE-935F-44C3-8D24-E135F8B46373}"/>
    <cellStyle name="Comma 58 3 4 2" xfId="18789" xr:uid="{92EB9B51-E562-47C9-89E1-75B6C67751BC}"/>
    <cellStyle name="Comma 58 3 4 2 2" xfId="18790" xr:uid="{C8342F6B-5498-4EF0-A208-E820770259B2}"/>
    <cellStyle name="Comma 58 3 4 3" xfId="18791" xr:uid="{EB94C81C-ECC7-4AAA-8F0A-E3E5DC3ECC85}"/>
    <cellStyle name="Comma 58 3 4 4" xfId="18792" xr:uid="{40FE46C5-93C3-4747-A132-EDA6FF3A027A}"/>
    <cellStyle name="Comma 58 3 5" xfId="18793" xr:uid="{8D6C33BE-CFBD-4F5E-B141-97C5E4331AA4}"/>
    <cellStyle name="Comma 58 3 5 2" xfId="18794" xr:uid="{394420F7-48CD-41CC-A39F-1C580DCE338E}"/>
    <cellStyle name="Comma 58 3 6" xfId="18795" xr:uid="{A3F43065-4E8D-4317-BB0F-33CE66B64AD2}"/>
    <cellStyle name="Comma 58 3 6 2" xfId="18796" xr:uid="{350DEE5D-B7C2-4505-8D9E-DDC74E525EC9}"/>
    <cellStyle name="Comma 58 3 7" xfId="18797" xr:uid="{95AC7C42-06D8-4C68-9803-78DF305056DB}"/>
    <cellStyle name="Comma 58 4" xfId="18798" xr:uid="{A58D5A78-8351-4CC3-A77D-4C365EC43A03}"/>
    <cellStyle name="Comma 58 4 2" xfId="18799" xr:uid="{5F40CE08-0104-48F5-82E2-9C73B2610800}"/>
    <cellStyle name="Comma 58 4 2 2" xfId="18800" xr:uid="{3056B00E-A529-4D11-A45D-686E737C90A3}"/>
    <cellStyle name="Comma 58 4 2 2 2" xfId="18801" xr:uid="{2E02CEF1-0FA1-4BAD-8601-E7C3D2A6AC86}"/>
    <cellStyle name="Comma 58 4 2 2 2 2" xfId="18802" xr:uid="{09329665-42D7-4AAA-8C15-17A106272A44}"/>
    <cellStyle name="Comma 58 4 2 2 3" xfId="18803" xr:uid="{5B5FF064-04BC-44CF-AF95-92FF0C7578C1}"/>
    <cellStyle name="Comma 58 4 2 3" xfId="18804" xr:uid="{4F625DF5-19EC-4179-AAA5-5315D8358059}"/>
    <cellStyle name="Comma 58 4 2 3 2" xfId="18805" xr:uid="{C87D2CC8-2EAB-4755-B8D3-AAE52ABCDFE7}"/>
    <cellStyle name="Comma 58 4 2 4" xfId="18806" xr:uid="{FB2F937F-37C9-4848-A88C-CFCB68094791}"/>
    <cellStyle name="Comma 58 4 2 5" xfId="18807" xr:uid="{CC892095-63C5-4A97-B5A8-770B74F7316C}"/>
    <cellStyle name="Comma 58 4 3" xfId="18808" xr:uid="{7EFDE1E4-E1E8-45A4-8AC4-0904BE6246DA}"/>
    <cellStyle name="Comma 58 4 3 2" xfId="18809" xr:uid="{03F516E2-BB41-4884-954A-58FFD1A56FF0}"/>
    <cellStyle name="Comma 58 4 3 2 2" xfId="18810" xr:uid="{A9C0F0AA-DFB8-46F9-8C70-0FBB2F440FEE}"/>
    <cellStyle name="Comma 58 4 3 3" xfId="18811" xr:uid="{A5329FE7-A2E5-4331-B37F-0C4B348BCF0E}"/>
    <cellStyle name="Comma 58 4 4" xfId="18812" xr:uid="{2987697F-C281-4A82-9F7E-F2D4C2CFF2D0}"/>
    <cellStyle name="Comma 58 4 4 2" xfId="18813" xr:uid="{865386DB-6B2A-4618-BDA6-147120391774}"/>
    <cellStyle name="Comma 58 4 5" xfId="18814" xr:uid="{54BE14B1-ECC1-43CE-BD2E-B5CC1C0BA392}"/>
    <cellStyle name="Comma 58 4 6" xfId="18815" xr:uid="{1AFFD88C-1541-4C19-8F89-1A2CF478120F}"/>
    <cellStyle name="Comma 58 5" xfId="18816" xr:uid="{5A8C4ADB-40C2-470E-9F10-8348EAB57EB5}"/>
    <cellStyle name="Comma 58 5 2" xfId="18817" xr:uid="{F1C8A2EF-5D0D-4A8F-A772-FB2CEDE320D3}"/>
    <cellStyle name="Comma 58 5 2 2" xfId="18818" xr:uid="{C06515E4-29B6-465B-9AE9-8562AC394098}"/>
    <cellStyle name="Comma 58 5 2 2 2" xfId="18819" xr:uid="{6AC5293F-EEDE-4BD8-A642-2C0B0F85A6B9}"/>
    <cellStyle name="Comma 58 5 2 3" xfId="18820" xr:uid="{3AD6A47E-2509-4568-9139-E177D47F3ECC}"/>
    <cellStyle name="Comma 58 5 3" xfId="18821" xr:uid="{B9BCD88D-1248-4AFA-8A9F-0CF8DD9F95CC}"/>
    <cellStyle name="Comma 58 5 3 2" xfId="18822" xr:uid="{3F7827AD-8E8A-4B5A-A920-4869358D4F22}"/>
    <cellStyle name="Comma 58 5 4" xfId="18823" xr:uid="{DFDB2DA7-812B-41F2-B5C7-F7D6060EE271}"/>
    <cellStyle name="Comma 58 5 5" xfId="18824" xr:uid="{BD24E382-BF66-4C87-8341-8F9D532A0B3B}"/>
    <cellStyle name="Comma 58 6" xfId="18825" xr:uid="{02351E26-17E0-484D-902B-115A1975F99C}"/>
    <cellStyle name="Comma 58 6 2" xfId="18826" xr:uid="{C4DB7E97-1B6F-4095-A68B-AEB2749108AD}"/>
    <cellStyle name="Comma 58 6 2 2" xfId="18827" xr:uid="{205BE1E6-9D4C-4E43-A848-AEB2C9C45C4C}"/>
    <cellStyle name="Comma 58 6 2 2 2" xfId="18828" xr:uid="{19D17842-99C5-43F6-9A18-81A538E06EA2}"/>
    <cellStyle name="Comma 58 6 2 3" xfId="18829" xr:uid="{301880BD-6198-4538-A0E4-832C30457CB9}"/>
    <cellStyle name="Comma 58 6 3" xfId="18830" xr:uid="{CFC2649E-5F75-498F-A779-50AFFD9E4410}"/>
    <cellStyle name="Comma 58 6 3 2" xfId="18831" xr:uid="{7521651F-31B4-412A-BBCB-52F911018F9F}"/>
    <cellStyle name="Comma 58 6 4" xfId="18832" xr:uid="{E00B88A1-B627-4E64-B177-F2E17EA9153D}"/>
    <cellStyle name="Comma 58 6 5" xfId="18833" xr:uid="{2B50C922-FCEA-4A9D-92F9-4FDF46DA5587}"/>
    <cellStyle name="Comma 58 7" xfId="18834" xr:uid="{00A6F35A-62DD-4376-9CF7-E70B5543E699}"/>
    <cellStyle name="Comma 58 7 2" xfId="18835" xr:uid="{3FD344B6-A553-47C9-9800-C56FE377E1A4}"/>
    <cellStyle name="Comma 58 7 2 2" xfId="18836" xr:uid="{FDFCDDD9-17E5-4D0E-8B61-BED25BA7A6C0}"/>
    <cellStyle name="Comma 58 7 3" xfId="18837" xr:uid="{83B6794D-3F46-4801-9E7D-0C6379DEDA8B}"/>
    <cellStyle name="Comma 58 7 4" xfId="18838" xr:uid="{162AF6EA-9401-4186-8A4B-344F2718E93E}"/>
    <cellStyle name="Comma 58 8" xfId="18839" xr:uid="{0B6F7B0C-2283-48D0-801A-8EE14741656D}"/>
    <cellStyle name="Comma 58 8 2" xfId="18840" xr:uid="{A73A93FB-9C6B-41C0-BD9E-EC4D51350C0E}"/>
    <cellStyle name="Comma 58 9" xfId="18841" xr:uid="{0A3D4F3D-B0D0-4B16-AE63-90E380D6C1D2}"/>
    <cellStyle name="Comma 58 9 2" xfId="18842" xr:uid="{EACBC397-8B7E-4735-9296-CDEE76E94173}"/>
    <cellStyle name="Comma 59" xfId="18843" xr:uid="{379FC732-640F-4B8B-8658-DBF3F2AEBB5F}"/>
    <cellStyle name="Comma 59 10" xfId="18844" xr:uid="{D2E4F6AF-30BA-47DB-9A7E-6429D7C2233E}"/>
    <cellStyle name="Comma 59 2" xfId="18845" xr:uid="{E9E78197-824A-45CB-9CAA-4C1DF93C7211}"/>
    <cellStyle name="Comma 59 2 2" xfId="18846" xr:uid="{E6D5EB5E-3141-4AA4-8BAA-CBDF88B81316}"/>
    <cellStyle name="Comma 59 2 2 2" xfId="18847" xr:uid="{6CD02362-79F4-4D3D-8880-6EC97B0D4B58}"/>
    <cellStyle name="Comma 59 2 2 2 2" xfId="18848" xr:uid="{71A5EB6F-8FBD-4595-AE18-03F1D87A833F}"/>
    <cellStyle name="Comma 59 2 2 2 2 2" xfId="18849" xr:uid="{C82D6BD2-78DE-48ED-A24F-5D2B28706476}"/>
    <cellStyle name="Comma 59 2 2 2 2 2 2" xfId="18850" xr:uid="{0E0C2D68-BF9C-4731-BAA0-95CE8DEA0A18}"/>
    <cellStyle name="Comma 59 2 2 2 2 3" xfId="18851" xr:uid="{457495A1-8926-4A34-B668-C5E59B6D212B}"/>
    <cellStyle name="Comma 59 2 2 2 3" xfId="18852" xr:uid="{61809746-5029-4886-B3CB-02A814ADC1FE}"/>
    <cellStyle name="Comma 59 2 2 2 3 2" xfId="18853" xr:uid="{1B935FD5-56B6-47A6-8A44-47862DA4C4E3}"/>
    <cellStyle name="Comma 59 2 2 2 4" xfId="18854" xr:uid="{7C33CA2E-6862-46BE-ACF2-D5251DD7A32A}"/>
    <cellStyle name="Comma 59 2 2 2 5" xfId="18855" xr:uid="{0AE372EC-16B2-4CC3-96D4-7BA48A1E6908}"/>
    <cellStyle name="Comma 59 2 2 3" xfId="18856" xr:uid="{CFC7B406-3168-40E6-B62E-50F272B889EC}"/>
    <cellStyle name="Comma 59 2 2 3 2" xfId="18857" xr:uid="{1C39C5B3-DF5E-4212-AC0E-CA1E833B133E}"/>
    <cellStyle name="Comma 59 2 2 3 2 2" xfId="18858" xr:uid="{7185013D-6D62-4711-BA95-FF5ACEFFC858}"/>
    <cellStyle name="Comma 59 2 2 3 3" xfId="18859" xr:uid="{31112714-57FD-4B98-86D9-277A5D36977C}"/>
    <cellStyle name="Comma 59 2 2 4" xfId="18860" xr:uid="{83A3260D-0F98-4011-8189-D251849A5F82}"/>
    <cellStyle name="Comma 59 2 2 4 2" xfId="18861" xr:uid="{AEFA8903-96D6-473E-A532-17B137791F3E}"/>
    <cellStyle name="Comma 59 2 2 5" xfId="18862" xr:uid="{0AC395DD-38C7-4AD1-9802-3B4F34E94056}"/>
    <cellStyle name="Comma 59 2 2 6" xfId="18863" xr:uid="{70C93701-AF31-4662-97E6-CD7A9C63BA71}"/>
    <cellStyle name="Comma 59 2 3" xfId="18864" xr:uid="{62B13FAE-D912-47B3-8251-F813FAF18109}"/>
    <cellStyle name="Comma 59 2 3 2" xfId="18865" xr:uid="{BA7C8E76-C70D-4935-A391-EF43FD8B7B5C}"/>
    <cellStyle name="Comma 59 2 3 2 2" xfId="18866" xr:uid="{C8940166-12B0-4067-9187-8C3536077EB0}"/>
    <cellStyle name="Comma 59 2 3 2 2 2" xfId="18867" xr:uid="{F1B56930-1EEC-478A-8A24-83C355CCD619}"/>
    <cellStyle name="Comma 59 2 3 2 3" xfId="18868" xr:uid="{FDD7099F-F267-4080-87E6-F510DCED3094}"/>
    <cellStyle name="Comma 59 2 3 3" xfId="18869" xr:uid="{AE0F214F-39B1-4FC4-AB3F-C7A2E05780AE}"/>
    <cellStyle name="Comma 59 2 3 3 2" xfId="18870" xr:uid="{5A2A42EE-EF4E-4F55-936C-F8E71C073026}"/>
    <cellStyle name="Comma 59 2 3 4" xfId="18871" xr:uid="{DD0DC2FB-4828-4DD3-BF47-3CF7D261EBEC}"/>
    <cellStyle name="Comma 59 2 3 5" xfId="18872" xr:uid="{CB32D17A-8BF0-4687-BEE2-CD11E31B616B}"/>
    <cellStyle name="Comma 59 2 4" xfId="18873" xr:uid="{5EDC417A-6F5A-4E58-9D71-FC6D8EA0C034}"/>
    <cellStyle name="Comma 59 2 4 2" xfId="18874" xr:uid="{428D63F1-AC16-46AF-BD03-3BD7D378CF74}"/>
    <cellStyle name="Comma 59 2 4 2 2" xfId="18875" xr:uid="{D05F492F-52E1-4BB0-9170-D7CB707772B8}"/>
    <cellStyle name="Comma 59 2 4 3" xfId="18876" xr:uid="{EFA49D6D-965E-4742-8B25-AA1CB05FE1A7}"/>
    <cellStyle name="Comma 59 2 4 4" xfId="18877" xr:uid="{82DFBD8C-1993-45C3-9F86-E8AD901FAFDB}"/>
    <cellStyle name="Comma 59 2 5" xfId="18878" xr:uid="{C56A6635-68C2-4545-AE1C-58611D449666}"/>
    <cellStyle name="Comma 59 2 5 2" xfId="18879" xr:uid="{985C4273-9C07-4BCC-9F11-E1F6AE0B7B5D}"/>
    <cellStyle name="Comma 59 2 6" xfId="18880" xr:uid="{F5E1371A-024F-43B1-A0B4-AF74C6D27E9B}"/>
    <cellStyle name="Comma 59 2 6 2" xfId="18881" xr:uid="{23959CCD-D55D-47FF-ADA2-2683C4D56A6C}"/>
    <cellStyle name="Comma 59 2 7" xfId="18882" xr:uid="{6FA16984-08E8-4291-9CA1-A61986DB0AB7}"/>
    <cellStyle name="Comma 59 3" xfId="18883" xr:uid="{548E33EE-654C-4668-BF50-8200355CB542}"/>
    <cellStyle name="Comma 59 3 2" xfId="18884" xr:uid="{BD214982-82A5-4031-9CCB-87DE92081493}"/>
    <cellStyle name="Comma 59 3 2 2" xfId="18885" xr:uid="{D4EDC801-9DE7-4E02-AC87-AF68978F8B82}"/>
    <cellStyle name="Comma 59 3 2 2 2" xfId="18886" xr:uid="{3BF62BAA-4FF9-47C7-9D9F-0162259BBF5C}"/>
    <cellStyle name="Comma 59 3 2 2 2 2" xfId="18887" xr:uid="{03DB3AE0-3D07-4AE1-8033-A2F715F5889B}"/>
    <cellStyle name="Comma 59 3 2 2 2 2 2" xfId="18888" xr:uid="{C1CF1D2E-1CE6-4E2C-97A1-073884ED5488}"/>
    <cellStyle name="Comma 59 3 2 2 2 3" xfId="18889" xr:uid="{E81F31FC-3524-4D3F-B81C-C28F5361F810}"/>
    <cellStyle name="Comma 59 3 2 2 3" xfId="18890" xr:uid="{4DCE76FB-D921-480E-A7B7-37D957645564}"/>
    <cellStyle name="Comma 59 3 2 2 3 2" xfId="18891" xr:uid="{3A3C72C2-CF5D-4885-8ACF-8D8F38F81428}"/>
    <cellStyle name="Comma 59 3 2 2 4" xfId="18892" xr:uid="{EDF6F7C6-BFE5-4D47-9058-3E5695849D4E}"/>
    <cellStyle name="Comma 59 3 2 2 5" xfId="18893" xr:uid="{520A5772-AE71-4AFE-B998-3B93037C0AEE}"/>
    <cellStyle name="Comma 59 3 2 3" xfId="18894" xr:uid="{63560B4E-EA5A-496A-9500-DE1DA359EF41}"/>
    <cellStyle name="Comma 59 3 2 3 2" xfId="18895" xr:uid="{A3FBB66A-91A0-4F54-9D36-3668F94C0D03}"/>
    <cellStyle name="Comma 59 3 2 3 2 2" xfId="18896" xr:uid="{F3DD1D33-5F7B-4D09-B9EC-23482EDFE4A8}"/>
    <cellStyle name="Comma 59 3 2 3 3" xfId="18897" xr:uid="{97011F91-942F-4FEE-A0AC-CFDAC0351C44}"/>
    <cellStyle name="Comma 59 3 2 4" xfId="18898" xr:uid="{372C7803-8B26-4DC9-A018-9FBA696D34DB}"/>
    <cellStyle name="Comma 59 3 2 4 2" xfId="18899" xr:uid="{30908949-4F78-4A75-BD09-D9AC85641961}"/>
    <cellStyle name="Comma 59 3 2 5" xfId="18900" xr:uid="{3A1CE8CC-1862-406B-AE3D-17347F42889E}"/>
    <cellStyle name="Comma 59 3 2 6" xfId="18901" xr:uid="{2B4D421A-C872-48E3-80F0-7F8C64D75630}"/>
    <cellStyle name="Comma 59 3 3" xfId="18902" xr:uid="{51C50C62-7DA4-4604-869B-596D480C4B2E}"/>
    <cellStyle name="Comma 59 3 3 2" xfId="18903" xr:uid="{220CD5F0-4F73-47E7-88F5-1F646B5E1EEB}"/>
    <cellStyle name="Comma 59 3 3 2 2" xfId="18904" xr:uid="{4781C9DE-414D-4F37-8D19-9E5E070A7AC7}"/>
    <cellStyle name="Comma 59 3 3 2 2 2" xfId="18905" xr:uid="{4FEE3D55-898A-4E31-9B43-180E258E19AF}"/>
    <cellStyle name="Comma 59 3 3 2 3" xfId="18906" xr:uid="{C8A41F43-95A4-4863-BB38-34D5E890F0F1}"/>
    <cellStyle name="Comma 59 3 3 3" xfId="18907" xr:uid="{E24420B6-9DEA-4102-AED2-3AFA8F8B615A}"/>
    <cellStyle name="Comma 59 3 3 3 2" xfId="18908" xr:uid="{70A70892-52CB-4C51-981A-A419AC7F8520}"/>
    <cellStyle name="Comma 59 3 3 4" xfId="18909" xr:uid="{C0A2E4C5-A99C-43EB-A290-BF272FEBC604}"/>
    <cellStyle name="Comma 59 3 3 5" xfId="18910" xr:uid="{054987AF-5CA8-4BA7-8C4D-96F7B1C00754}"/>
    <cellStyle name="Comma 59 3 4" xfId="18911" xr:uid="{BAC9C2ED-426E-4C23-91E8-8A64C3BF1A02}"/>
    <cellStyle name="Comma 59 3 4 2" xfId="18912" xr:uid="{86ECCD9B-2CD1-4629-AD1A-BE2C0BE94F4A}"/>
    <cellStyle name="Comma 59 3 4 2 2" xfId="18913" xr:uid="{51361399-DD0D-4E10-BC06-6E04341E982B}"/>
    <cellStyle name="Comma 59 3 4 3" xfId="18914" xr:uid="{C301A206-C127-4806-BDF4-2E5B5D41B27B}"/>
    <cellStyle name="Comma 59 3 4 4" xfId="18915" xr:uid="{9E26A361-AFF1-48D0-9170-C1F5F779FF5F}"/>
    <cellStyle name="Comma 59 3 5" xfId="18916" xr:uid="{788EB5AC-6424-441B-8F68-744F5D1946DF}"/>
    <cellStyle name="Comma 59 3 5 2" xfId="18917" xr:uid="{AEA522A6-7D71-48E1-8ADA-8263CBF914F7}"/>
    <cellStyle name="Comma 59 3 6" xfId="18918" xr:uid="{7F0692CA-3DDE-4E46-841B-243F5DD23C54}"/>
    <cellStyle name="Comma 59 3 6 2" xfId="18919" xr:uid="{6D5A1555-14D6-45C3-A9D3-0A7BBBF6B32C}"/>
    <cellStyle name="Comma 59 3 7" xfId="18920" xr:uid="{F96E34F9-41E4-4FC2-8B27-D214520A1593}"/>
    <cellStyle name="Comma 59 4" xfId="18921" xr:uid="{16B88EB2-B7E8-4FAC-8ABE-12392B888BCC}"/>
    <cellStyle name="Comma 59 4 2" xfId="18922" xr:uid="{8A742A66-5AF3-42E9-955D-189911AD6A24}"/>
    <cellStyle name="Comma 59 4 2 2" xfId="18923" xr:uid="{DAC26460-6F5E-485D-A7C6-0A6940183403}"/>
    <cellStyle name="Comma 59 4 2 2 2" xfId="18924" xr:uid="{92680394-4BD7-47E1-9CD8-6288A351BB15}"/>
    <cellStyle name="Comma 59 4 2 2 2 2" xfId="18925" xr:uid="{C1E809F7-5920-4E62-944A-9758A2D505FC}"/>
    <cellStyle name="Comma 59 4 2 2 3" xfId="18926" xr:uid="{5BD7A4D9-9229-4AFF-8406-900C47ABE776}"/>
    <cellStyle name="Comma 59 4 2 3" xfId="18927" xr:uid="{2D478FB8-E8B2-40E2-8580-A1B3DFD9A8D3}"/>
    <cellStyle name="Comma 59 4 2 3 2" xfId="18928" xr:uid="{22226437-E243-4723-8A70-208E6F728C51}"/>
    <cellStyle name="Comma 59 4 2 4" xfId="18929" xr:uid="{69609D8B-D56B-4723-96CF-F28BC8F2854F}"/>
    <cellStyle name="Comma 59 4 2 5" xfId="18930" xr:uid="{6CEF49EC-B5BB-46D7-9474-D01EC21B338E}"/>
    <cellStyle name="Comma 59 4 3" xfId="18931" xr:uid="{CD673C98-CC04-499C-90E3-EA7DAB8EEF16}"/>
    <cellStyle name="Comma 59 4 3 2" xfId="18932" xr:uid="{175DFB4D-EAB4-4977-86AB-7B51FE5503BE}"/>
    <cellStyle name="Comma 59 4 3 2 2" xfId="18933" xr:uid="{7623CBFC-BB50-48B6-86D5-0C776A73E129}"/>
    <cellStyle name="Comma 59 4 3 3" xfId="18934" xr:uid="{8EBBD011-A1FF-45E1-A05F-ADDDD4791019}"/>
    <cellStyle name="Comma 59 4 4" xfId="18935" xr:uid="{E2DD3C2E-3306-4C83-B1C8-07CA739F5EBC}"/>
    <cellStyle name="Comma 59 4 4 2" xfId="18936" xr:uid="{E91612C7-EA19-4A8D-AF0E-54EC259F35E7}"/>
    <cellStyle name="Comma 59 4 5" xfId="18937" xr:uid="{1946AF3B-62FE-4B54-A02A-F519A4823DBC}"/>
    <cellStyle name="Comma 59 4 6" xfId="18938" xr:uid="{DD302D12-9084-407A-B12F-92C4B9E01A1D}"/>
    <cellStyle name="Comma 59 5" xfId="18939" xr:uid="{A7BBD8B3-FE95-4629-8E3F-DF97AFBF9507}"/>
    <cellStyle name="Comma 59 5 2" xfId="18940" xr:uid="{17B70BFC-40A4-49D2-B2AD-464B709ACA8D}"/>
    <cellStyle name="Comma 59 5 2 2" xfId="18941" xr:uid="{945A5480-A25D-4588-B7F2-5B00375A21E9}"/>
    <cellStyle name="Comma 59 5 2 2 2" xfId="18942" xr:uid="{A869F237-9B82-4F03-A5AF-E206101DADFC}"/>
    <cellStyle name="Comma 59 5 2 3" xfId="18943" xr:uid="{7E284F54-44B5-433F-B59F-DCE580ECB921}"/>
    <cellStyle name="Comma 59 5 3" xfId="18944" xr:uid="{B29D08E5-5D12-49F1-B834-8178F78665A6}"/>
    <cellStyle name="Comma 59 5 3 2" xfId="18945" xr:uid="{6AADE3D8-ECDE-4759-8B88-4F903504C90C}"/>
    <cellStyle name="Comma 59 5 4" xfId="18946" xr:uid="{1EAAFEAD-CDB2-4143-BAB2-C03D279EC9B6}"/>
    <cellStyle name="Comma 59 5 5" xfId="18947" xr:uid="{517439F7-3C64-43C0-A30D-551472092C04}"/>
    <cellStyle name="Comma 59 6" xfId="18948" xr:uid="{2A183D71-1A0F-4A99-8397-338CABDC6B2E}"/>
    <cellStyle name="Comma 59 6 2" xfId="18949" xr:uid="{877C2A12-FEB8-4EE8-A132-07AC02FC2E4C}"/>
    <cellStyle name="Comma 59 6 2 2" xfId="18950" xr:uid="{D316116A-D244-451A-8B6D-6F271C4360AA}"/>
    <cellStyle name="Comma 59 6 2 2 2" xfId="18951" xr:uid="{034E1FB1-7CE5-4571-B124-780CB19F845A}"/>
    <cellStyle name="Comma 59 6 2 3" xfId="18952" xr:uid="{FB38D41D-7D46-47A3-A478-5ECD47672A41}"/>
    <cellStyle name="Comma 59 6 3" xfId="18953" xr:uid="{4ED88FF4-F9CB-4082-8015-83A56C20FE02}"/>
    <cellStyle name="Comma 59 6 3 2" xfId="18954" xr:uid="{2281FB80-9510-4A58-B223-90347A435F4D}"/>
    <cellStyle name="Comma 59 6 4" xfId="18955" xr:uid="{10046892-74BA-423B-B523-E503A5939B33}"/>
    <cellStyle name="Comma 59 6 5" xfId="18956" xr:uid="{A8E41847-747E-4B8C-A39F-CC373A996C6C}"/>
    <cellStyle name="Comma 59 7" xfId="18957" xr:uid="{34D3A9C7-C60E-4655-AA27-CA522F3275D9}"/>
    <cellStyle name="Comma 59 7 2" xfId="18958" xr:uid="{745C9DC5-D7D5-47EB-B6E3-BF7AC7F1EF6F}"/>
    <cellStyle name="Comma 59 7 2 2" xfId="18959" xr:uid="{C160D93B-DE25-4C5B-AE57-59F40B5B03F6}"/>
    <cellStyle name="Comma 59 7 3" xfId="18960" xr:uid="{234B38EB-6018-4234-A479-FD75BCBF5161}"/>
    <cellStyle name="Comma 59 7 4" xfId="18961" xr:uid="{22D98673-A11B-4FE8-9282-DF24E633F120}"/>
    <cellStyle name="Comma 59 8" xfId="18962" xr:uid="{D283BAAF-02EA-4AFD-AB52-9EE700F1D9A3}"/>
    <cellStyle name="Comma 59 8 2" xfId="18963" xr:uid="{21EFF65B-455B-4129-A03F-03AA25E5FBE6}"/>
    <cellStyle name="Comma 59 9" xfId="18964" xr:uid="{EFE69EF6-A66F-41E5-A44D-EB78191EE3DD}"/>
    <cellStyle name="Comma 59 9 2" xfId="18965" xr:uid="{12512E12-73E8-4815-B052-92A235507C5F}"/>
    <cellStyle name="Comma 6" xfId="52" xr:uid="{632B3CBB-EC6F-4407-96F8-D4361736364B}"/>
    <cellStyle name="Comma 6 2" xfId="584" xr:uid="{60BC06B2-6738-43A3-B990-2DA7F0360D8F}"/>
    <cellStyle name="Comma 6 2 2" xfId="18966" xr:uid="{136DD493-0516-4D48-9AA4-1188E1228F54}"/>
    <cellStyle name="Comma 6 2 3" xfId="18967" xr:uid="{536E64B2-3CC0-40D1-ABC1-89C7C643C87F}"/>
    <cellStyle name="Comma 6 2 4" xfId="18968" xr:uid="{FE3AC16D-8AC8-4305-835C-99E5B2A1D10C}"/>
    <cellStyle name="Comma 6 3" xfId="18969" xr:uid="{A776891A-31F2-47B5-895B-ED6D76BBFE88}"/>
    <cellStyle name="Comma 6 4" xfId="18970" xr:uid="{289564AC-BF45-46A1-8FED-927769065DF2}"/>
    <cellStyle name="Comma 6 5" xfId="18971" xr:uid="{93029680-C925-4F99-B5CF-2EDF0A7AA945}"/>
    <cellStyle name="Comma 6 6" xfId="583" xr:uid="{F9CCE95D-AEA7-43FE-8BCB-96DD0D574859}"/>
    <cellStyle name="Comma 60" xfId="18972" xr:uid="{6FB1DDB5-6402-4BF6-932B-C26B6FC6A31D}"/>
    <cellStyle name="Comma 60 10" xfId="18973" xr:uid="{7577C7A8-F752-41D0-8997-A8C04650B3BB}"/>
    <cellStyle name="Comma 60 2" xfId="18974" xr:uid="{F7C95783-2DF8-4D30-8A02-60C9C8BF2431}"/>
    <cellStyle name="Comma 60 2 2" xfId="18975" xr:uid="{4C63BB35-813D-4FD3-96B5-11A05F619C75}"/>
    <cellStyle name="Comma 60 2 2 2" xfId="18976" xr:uid="{191A2EB5-47D7-42B1-8A7E-57CCF59B23AD}"/>
    <cellStyle name="Comma 60 2 2 2 2" xfId="18977" xr:uid="{1E7DABF2-D394-4E9C-9976-6C6F0B19BEBE}"/>
    <cellStyle name="Comma 60 2 2 2 2 2" xfId="18978" xr:uid="{4FC981AB-B625-4021-84EE-801B6125985C}"/>
    <cellStyle name="Comma 60 2 2 2 2 2 2" xfId="18979" xr:uid="{47D461DA-70F0-4F84-90BA-81BC6D4A52A0}"/>
    <cellStyle name="Comma 60 2 2 2 2 3" xfId="18980" xr:uid="{27671ACC-E2FC-403A-A210-D2F5515D1EAD}"/>
    <cellStyle name="Comma 60 2 2 2 3" xfId="18981" xr:uid="{56E51D9B-6C79-4D8A-9320-C9A3AE0BD5E5}"/>
    <cellStyle name="Comma 60 2 2 2 3 2" xfId="18982" xr:uid="{B523E418-17B6-4381-A56B-3B5EC4BEB643}"/>
    <cellStyle name="Comma 60 2 2 2 4" xfId="18983" xr:uid="{F4004EAF-BEE6-493A-86F4-E9BFFDE013F8}"/>
    <cellStyle name="Comma 60 2 2 2 5" xfId="18984" xr:uid="{349E6230-73E3-4481-882E-ACDBDCB293AE}"/>
    <cellStyle name="Comma 60 2 2 3" xfId="18985" xr:uid="{F652F783-5EFD-4AFA-BEE1-16FA1D6C1F9C}"/>
    <cellStyle name="Comma 60 2 2 3 2" xfId="18986" xr:uid="{36F39595-C077-4C75-AA5A-147BDE925602}"/>
    <cellStyle name="Comma 60 2 2 3 2 2" xfId="18987" xr:uid="{6C4E9A52-8D5B-4399-941E-3D129FFB0F17}"/>
    <cellStyle name="Comma 60 2 2 3 3" xfId="18988" xr:uid="{B570E252-6A53-4351-BCF2-E849F5EAEEDC}"/>
    <cellStyle name="Comma 60 2 2 4" xfId="18989" xr:uid="{F6A03A0A-05EB-471A-AD81-F085C67E9D83}"/>
    <cellStyle name="Comma 60 2 2 4 2" xfId="18990" xr:uid="{E8C8DE45-8C49-4E57-B979-7F0DFF54DAA3}"/>
    <cellStyle name="Comma 60 2 2 5" xfId="18991" xr:uid="{80BDF3EC-CBF1-4DEC-8F3D-EBDC0B645BC2}"/>
    <cellStyle name="Comma 60 2 2 6" xfId="18992" xr:uid="{D7C37FDC-C814-4E32-92D8-A601FAB3C53C}"/>
    <cellStyle name="Comma 60 2 3" xfId="18993" xr:uid="{75AEAA62-B01B-4EBE-91FB-7FEB1E8EF784}"/>
    <cellStyle name="Comma 60 2 3 2" xfId="18994" xr:uid="{6C0D9992-AF14-475B-A5C7-EA6F8BAE5B66}"/>
    <cellStyle name="Comma 60 2 3 2 2" xfId="18995" xr:uid="{41B12781-7CC8-4074-A43C-4D53ECF09E9A}"/>
    <cellStyle name="Comma 60 2 3 2 2 2" xfId="18996" xr:uid="{C557BC04-7804-4861-9C0B-543978F82C8B}"/>
    <cellStyle name="Comma 60 2 3 2 3" xfId="18997" xr:uid="{C571FC48-BAF5-4954-80AF-2AD49D311C28}"/>
    <cellStyle name="Comma 60 2 3 3" xfId="18998" xr:uid="{47644A40-423A-4533-9D9A-9E3B8883F10F}"/>
    <cellStyle name="Comma 60 2 3 3 2" xfId="18999" xr:uid="{30438A63-AEE8-4A11-9355-EA6B7F7A7813}"/>
    <cellStyle name="Comma 60 2 3 4" xfId="19000" xr:uid="{D3BCE398-EDAB-426D-82F8-0332654D1ED2}"/>
    <cellStyle name="Comma 60 2 3 5" xfId="19001" xr:uid="{26456C57-3C37-4A62-807C-5D46983C1C0D}"/>
    <cellStyle name="Comma 60 2 4" xfId="19002" xr:uid="{A42BCC77-D95E-4B20-9436-ACBCCBBF8197}"/>
    <cellStyle name="Comma 60 2 4 2" xfId="19003" xr:uid="{0E60C9D3-A968-40C5-B79A-C5DD4D12714E}"/>
    <cellStyle name="Comma 60 2 4 2 2" xfId="19004" xr:uid="{07576EAC-C014-4256-B48C-CAB530228594}"/>
    <cellStyle name="Comma 60 2 4 3" xfId="19005" xr:uid="{184098DC-052F-4132-997F-E3E1C0A44A63}"/>
    <cellStyle name="Comma 60 2 4 4" xfId="19006" xr:uid="{AFFEC9DD-B0F3-4B81-8164-5593A8B1A6D1}"/>
    <cellStyle name="Comma 60 2 5" xfId="19007" xr:uid="{F642DE97-B621-423D-B411-9A561040F0CD}"/>
    <cellStyle name="Comma 60 2 5 2" xfId="19008" xr:uid="{CA911242-0A73-4CDD-9B8D-2E84B893E2D3}"/>
    <cellStyle name="Comma 60 2 6" xfId="19009" xr:uid="{3643A78E-249C-4771-B666-C2E4F19DF821}"/>
    <cellStyle name="Comma 60 2 6 2" xfId="19010" xr:uid="{58502B3D-CAFC-4C2B-BC89-749DE3D0875E}"/>
    <cellStyle name="Comma 60 2 7" xfId="19011" xr:uid="{B168CCAC-CC24-4760-AA62-A45D7862005F}"/>
    <cellStyle name="Comma 60 3" xfId="19012" xr:uid="{CACEBF6E-CDA4-47FF-9BE9-3BD1F870D094}"/>
    <cellStyle name="Comma 60 3 2" xfId="19013" xr:uid="{601464EE-A715-4F4B-93EF-05C33F50567B}"/>
    <cellStyle name="Comma 60 3 2 2" xfId="19014" xr:uid="{FADED384-1A52-4B67-9692-D8504BE3F41D}"/>
    <cellStyle name="Comma 60 3 2 2 2" xfId="19015" xr:uid="{A5F08122-2AC7-4532-A070-B4924ABBDA5C}"/>
    <cellStyle name="Comma 60 3 2 2 2 2" xfId="19016" xr:uid="{CAD69EB9-DE63-4E1D-A602-69D95EF02A6D}"/>
    <cellStyle name="Comma 60 3 2 2 2 2 2" xfId="19017" xr:uid="{4D6F1457-906D-4C63-B0C9-755E57EA0FF9}"/>
    <cellStyle name="Comma 60 3 2 2 2 3" xfId="19018" xr:uid="{2F133CD3-41D6-4F94-B530-0BE1A3314120}"/>
    <cellStyle name="Comma 60 3 2 2 3" xfId="19019" xr:uid="{8013130B-0696-4C87-B75E-43CF36537D92}"/>
    <cellStyle name="Comma 60 3 2 2 3 2" xfId="19020" xr:uid="{DBFC4923-D834-4B4E-BC0C-F56EE6303AB8}"/>
    <cellStyle name="Comma 60 3 2 2 4" xfId="19021" xr:uid="{BA04B7DE-3650-460E-91BC-C7B3989079F1}"/>
    <cellStyle name="Comma 60 3 2 2 5" xfId="19022" xr:uid="{9CFA8D57-3804-4358-86F3-BF08B6BAB5B5}"/>
    <cellStyle name="Comma 60 3 2 3" xfId="19023" xr:uid="{54874C6E-8911-4E7B-B91F-C6D883F69E9B}"/>
    <cellStyle name="Comma 60 3 2 3 2" xfId="19024" xr:uid="{A1951BB6-78FB-43B8-B6F9-D0DC5A4C24EB}"/>
    <cellStyle name="Comma 60 3 2 3 2 2" xfId="19025" xr:uid="{663B9DE2-30C1-470C-8452-E6A526822C38}"/>
    <cellStyle name="Comma 60 3 2 3 3" xfId="19026" xr:uid="{B99251B5-CD13-49AE-AB15-A89C6DFD8CC2}"/>
    <cellStyle name="Comma 60 3 2 4" xfId="19027" xr:uid="{D00F8974-0A9B-4CE0-965B-8B17EEC03DCA}"/>
    <cellStyle name="Comma 60 3 2 4 2" xfId="19028" xr:uid="{6D4F6AD6-1948-489E-851A-B4D80A6BF369}"/>
    <cellStyle name="Comma 60 3 2 5" xfId="19029" xr:uid="{F731B899-97E5-45CC-B26A-61E95E30C3D4}"/>
    <cellStyle name="Comma 60 3 2 6" xfId="19030" xr:uid="{258899E5-F12C-4A70-9C17-BD9497BA5F5C}"/>
    <cellStyle name="Comma 60 3 3" xfId="19031" xr:uid="{E2B47DE8-C478-438A-8BB1-19C1032F971A}"/>
    <cellStyle name="Comma 60 3 3 2" xfId="19032" xr:uid="{5AC991A8-B19C-4AB3-9B4B-5A52B9081BF1}"/>
    <cellStyle name="Comma 60 3 3 2 2" xfId="19033" xr:uid="{0FA09A2C-0B74-439D-8133-B0ECE041537F}"/>
    <cellStyle name="Comma 60 3 3 2 2 2" xfId="19034" xr:uid="{D6BE6475-7316-499C-8EEF-0774A03C2C04}"/>
    <cellStyle name="Comma 60 3 3 2 3" xfId="19035" xr:uid="{53F42979-69BE-409E-88F0-1270C24611F1}"/>
    <cellStyle name="Comma 60 3 3 3" xfId="19036" xr:uid="{8CFEDBD7-A57A-4EFD-A8D3-29284E69D997}"/>
    <cellStyle name="Comma 60 3 3 3 2" xfId="19037" xr:uid="{64FD3845-A5D1-45ED-8D51-EFBFF6ED5528}"/>
    <cellStyle name="Comma 60 3 3 4" xfId="19038" xr:uid="{4FA9EA17-3EA2-4693-B30F-D143A4853517}"/>
    <cellStyle name="Comma 60 3 3 5" xfId="19039" xr:uid="{9CA8B4E6-457D-4252-A484-1265B84DE41D}"/>
    <cellStyle name="Comma 60 3 4" xfId="19040" xr:uid="{088F0BBA-4EB0-4890-86A3-D4BC34C091D9}"/>
    <cellStyle name="Comma 60 3 4 2" xfId="19041" xr:uid="{83E63B09-DA0C-4551-8167-2E2527A44C7C}"/>
    <cellStyle name="Comma 60 3 4 2 2" xfId="19042" xr:uid="{74E1FFDE-1745-4FA5-A295-679E04CA6A15}"/>
    <cellStyle name="Comma 60 3 4 3" xfId="19043" xr:uid="{EB00022C-49E8-4C45-A34B-1841DD2EBDBE}"/>
    <cellStyle name="Comma 60 3 4 4" xfId="19044" xr:uid="{EA864632-AB1D-4070-BC69-4FF71AED8F20}"/>
    <cellStyle name="Comma 60 3 5" xfId="19045" xr:uid="{ED0BED3F-8906-4B9F-94C6-45913C065D4D}"/>
    <cellStyle name="Comma 60 3 5 2" xfId="19046" xr:uid="{EE8DE1EA-DC72-45DF-9AAB-4B9AC747BCB8}"/>
    <cellStyle name="Comma 60 3 6" xfId="19047" xr:uid="{5A40CB0C-FF14-40D2-AAA6-4CC63830B2EC}"/>
    <cellStyle name="Comma 60 3 6 2" xfId="19048" xr:uid="{FC901CC3-FBA0-4582-84F9-42A5D7456130}"/>
    <cellStyle name="Comma 60 3 7" xfId="19049" xr:uid="{5D085E19-6CE6-4C31-9DE5-DBC502291037}"/>
    <cellStyle name="Comma 60 4" xfId="19050" xr:uid="{9150B0BE-5AC6-4264-8964-F36D1BA59C9F}"/>
    <cellStyle name="Comma 60 4 2" xfId="19051" xr:uid="{DDD4040C-266B-492A-847D-B0C2F9015A48}"/>
    <cellStyle name="Comma 60 4 2 2" xfId="19052" xr:uid="{20A89561-0D9C-477C-8683-367CA7379E78}"/>
    <cellStyle name="Comma 60 4 2 2 2" xfId="19053" xr:uid="{A8A5A336-2D0A-42F7-B3AE-66848BB0C8EF}"/>
    <cellStyle name="Comma 60 4 2 2 2 2" xfId="19054" xr:uid="{1DC1E1C6-8783-4E3C-83B1-7C6E54126C16}"/>
    <cellStyle name="Comma 60 4 2 2 3" xfId="19055" xr:uid="{6905F6C1-7F4C-49B2-BD9B-B13FA9D65CF5}"/>
    <cellStyle name="Comma 60 4 2 3" xfId="19056" xr:uid="{666CA9AC-B4C1-45F1-82D2-EC306184741D}"/>
    <cellStyle name="Comma 60 4 2 3 2" xfId="19057" xr:uid="{B205F056-192F-46C4-BCEA-030585F3CF5A}"/>
    <cellStyle name="Comma 60 4 2 4" xfId="19058" xr:uid="{8613B5A0-D0F2-46BD-9F29-E4B90FE31BDD}"/>
    <cellStyle name="Comma 60 4 2 5" xfId="19059" xr:uid="{91452172-88C1-42E3-BC43-BC9185BB8DB9}"/>
    <cellStyle name="Comma 60 4 3" xfId="19060" xr:uid="{02EAFEE1-84F5-4CE9-A0A4-F444DD2F3E13}"/>
    <cellStyle name="Comma 60 4 3 2" xfId="19061" xr:uid="{E96A56F5-1E66-47E8-9249-2C9EC649580C}"/>
    <cellStyle name="Comma 60 4 3 2 2" xfId="19062" xr:uid="{A9D62367-38E9-49FE-A8DB-6FE27DECCCC4}"/>
    <cellStyle name="Comma 60 4 3 3" xfId="19063" xr:uid="{F1240C43-DD8C-4911-9BD0-4DA386569C61}"/>
    <cellStyle name="Comma 60 4 4" xfId="19064" xr:uid="{7162A1C5-9941-40A7-8FFB-C7D907BFAE3E}"/>
    <cellStyle name="Comma 60 4 4 2" xfId="19065" xr:uid="{6EBB67DA-80CB-46E2-9DD8-D5B2865EB576}"/>
    <cellStyle name="Comma 60 4 5" xfId="19066" xr:uid="{57EA6ABB-7002-43AA-9A13-FD47398131A6}"/>
    <cellStyle name="Comma 60 4 6" xfId="19067" xr:uid="{317D56DF-65D3-46B9-A3A0-19C39761C409}"/>
    <cellStyle name="Comma 60 5" xfId="19068" xr:uid="{5C1BAC0A-6897-40FD-985E-019229E8294A}"/>
    <cellStyle name="Comma 60 5 2" xfId="19069" xr:uid="{E4C34AC5-3188-4996-A6BE-E9DB4E772E5B}"/>
    <cellStyle name="Comma 60 5 2 2" xfId="19070" xr:uid="{F14D8119-1536-40B2-AF06-340B64C1E9A9}"/>
    <cellStyle name="Comma 60 5 2 2 2" xfId="19071" xr:uid="{039035D3-B3CB-462F-A619-2B41113DCDA1}"/>
    <cellStyle name="Comma 60 5 2 3" xfId="19072" xr:uid="{B5460AA7-F17E-4A38-806A-FF1E840BFC3E}"/>
    <cellStyle name="Comma 60 5 3" xfId="19073" xr:uid="{4DD60473-D133-4CDD-AB79-8DE7CC6481AA}"/>
    <cellStyle name="Comma 60 5 3 2" xfId="19074" xr:uid="{5067F1DF-7A2F-4099-9F3E-AEFD5D76D678}"/>
    <cellStyle name="Comma 60 5 4" xfId="19075" xr:uid="{F5EBC8A0-AA18-4A34-B55E-4984428DFB5E}"/>
    <cellStyle name="Comma 60 5 5" xfId="19076" xr:uid="{4EF8CA1C-0C7D-45E6-8E07-AFA456D8F850}"/>
    <cellStyle name="Comma 60 6" xfId="19077" xr:uid="{54552284-0B01-4968-94C1-EC81339F32AB}"/>
    <cellStyle name="Comma 60 6 2" xfId="19078" xr:uid="{A07E066E-50EC-4DED-86AB-BF2EC71FDD96}"/>
    <cellStyle name="Comma 60 6 2 2" xfId="19079" xr:uid="{3D87D35D-89D1-4415-B3C2-FB1595CBFD18}"/>
    <cellStyle name="Comma 60 6 2 2 2" xfId="19080" xr:uid="{F1753B21-C423-47EB-8757-2799E7A1BE52}"/>
    <cellStyle name="Comma 60 6 2 3" xfId="19081" xr:uid="{F04B907F-75EB-487F-9EB2-B7CCECA996F2}"/>
    <cellStyle name="Comma 60 6 3" xfId="19082" xr:uid="{35B7D3F7-26D0-49DA-9818-08304B03CC83}"/>
    <cellStyle name="Comma 60 6 3 2" xfId="19083" xr:uid="{89784711-BF9C-40C2-A746-ADFD004F9DA2}"/>
    <cellStyle name="Comma 60 6 4" xfId="19084" xr:uid="{C7D43C8C-C7E3-4AB4-B2AE-684AC8567473}"/>
    <cellStyle name="Comma 60 6 5" xfId="19085" xr:uid="{CDFF2A65-4B04-40D3-98A6-6E167ACDBE1B}"/>
    <cellStyle name="Comma 60 7" xfId="19086" xr:uid="{CFB6899E-3595-4211-84D9-0C709DC380E7}"/>
    <cellStyle name="Comma 60 7 2" xfId="19087" xr:uid="{4A0F3FA5-6B27-4B91-A2ED-99830C2EFCD2}"/>
    <cellStyle name="Comma 60 7 2 2" xfId="19088" xr:uid="{C80994F4-81F4-4DB0-89AC-6BD2688ECF38}"/>
    <cellStyle name="Comma 60 7 3" xfId="19089" xr:uid="{F58D7163-A357-49F5-9FE7-A78AC143EDF9}"/>
    <cellStyle name="Comma 60 7 4" xfId="19090" xr:uid="{73CECA3B-3AAD-434E-93EE-80E4AD986CF2}"/>
    <cellStyle name="Comma 60 8" xfId="19091" xr:uid="{1FEE2A34-B36A-46B1-97BE-B18C31EEF010}"/>
    <cellStyle name="Comma 60 8 2" xfId="19092" xr:uid="{162599A6-B121-47F0-9BEB-83565903AD90}"/>
    <cellStyle name="Comma 60 9" xfId="19093" xr:uid="{99246E56-D620-4974-90B0-B12BD073C852}"/>
    <cellStyle name="Comma 60 9 2" xfId="19094" xr:uid="{E4694B3A-E3A4-442F-8D79-A46CCEEBC0E7}"/>
    <cellStyle name="Comma 61" xfId="19095" xr:uid="{89C2BAC2-9D9C-4ED7-A3A3-5AA28A683A7D}"/>
    <cellStyle name="Comma 62" xfId="19096" xr:uid="{099986E5-C52D-4625-B0E6-E282668F08C9}"/>
    <cellStyle name="Comma 62 10" xfId="19097" xr:uid="{7D6E4FF9-929E-4EA3-A887-398BF4316261}"/>
    <cellStyle name="Comma 62 2" xfId="19098" xr:uid="{B5C0E3F6-B77E-4261-9101-5E50FAEC396D}"/>
    <cellStyle name="Comma 62 2 2" xfId="19099" xr:uid="{F667F7CC-2016-47B5-A82C-669D721184E4}"/>
    <cellStyle name="Comma 62 2 2 2" xfId="19100" xr:uid="{6F4CA565-F835-4BFF-B082-7A4BE3D128D1}"/>
    <cellStyle name="Comma 62 2 2 2 2" xfId="19101" xr:uid="{76A7FF89-6230-4D3B-A63B-56725170B726}"/>
    <cellStyle name="Comma 62 2 2 2 2 2" xfId="19102" xr:uid="{8A44812E-54D2-4378-99C2-3C99C4153EDB}"/>
    <cellStyle name="Comma 62 2 2 2 2 2 2" xfId="19103" xr:uid="{B6C38DC9-4D60-49C3-AD54-02B7D42CFC8A}"/>
    <cellStyle name="Comma 62 2 2 2 2 3" xfId="19104" xr:uid="{EE6798F9-6D04-4838-B5A3-1E78CC3B9047}"/>
    <cellStyle name="Comma 62 2 2 2 3" xfId="19105" xr:uid="{D34BC032-59E9-4C61-911F-F9AB37F9D6D8}"/>
    <cellStyle name="Comma 62 2 2 2 3 2" xfId="19106" xr:uid="{328D056D-13CE-4010-843C-B29C91927D56}"/>
    <cellStyle name="Comma 62 2 2 2 4" xfId="19107" xr:uid="{CBEB5824-A86F-46E4-B691-D9CE96A9D66C}"/>
    <cellStyle name="Comma 62 2 2 2 5" xfId="19108" xr:uid="{F8F7D931-6CA4-4A7B-90D6-983E44F6914E}"/>
    <cellStyle name="Comma 62 2 2 3" xfId="19109" xr:uid="{6463D7E4-2871-480E-9B83-7DD99FA453EB}"/>
    <cellStyle name="Comma 62 2 2 3 2" xfId="19110" xr:uid="{E19E0C7C-6D2D-4952-B640-07D5DA8029F5}"/>
    <cellStyle name="Comma 62 2 2 3 2 2" xfId="19111" xr:uid="{581077DF-9C62-426E-94E2-C302B8898789}"/>
    <cellStyle name="Comma 62 2 2 3 3" xfId="19112" xr:uid="{58E6C90B-223E-4A28-961C-E74681199C8C}"/>
    <cellStyle name="Comma 62 2 2 4" xfId="19113" xr:uid="{36813281-C121-4779-B023-38FA9F920EE2}"/>
    <cellStyle name="Comma 62 2 2 4 2" xfId="19114" xr:uid="{965ACF90-3CE9-4816-A672-E17C381A18B8}"/>
    <cellStyle name="Comma 62 2 2 5" xfId="19115" xr:uid="{C97558D5-71EC-499B-AFDF-23281E9849F2}"/>
    <cellStyle name="Comma 62 2 2 6" xfId="19116" xr:uid="{48FE5A65-4242-40E6-91E6-A7091055AB01}"/>
    <cellStyle name="Comma 62 2 3" xfId="19117" xr:uid="{95E08D16-D4C7-4D3E-8FDC-777D42B5E92E}"/>
    <cellStyle name="Comma 62 2 3 2" xfId="19118" xr:uid="{7E2DEFBE-DB7E-4355-980F-67F4153D1039}"/>
    <cellStyle name="Comma 62 2 3 2 2" xfId="19119" xr:uid="{E35417DF-8F17-4CD8-BA7C-29C9293B8F8C}"/>
    <cellStyle name="Comma 62 2 3 2 2 2" xfId="19120" xr:uid="{9D9DC593-3414-40E7-BCA6-54C00FB9558B}"/>
    <cellStyle name="Comma 62 2 3 2 3" xfId="19121" xr:uid="{41B56B8D-F3B4-44DB-8D77-29A731710D94}"/>
    <cellStyle name="Comma 62 2 3 3" xfId="19122" xr:uid="{26E04AE8-59EF-43C6-B649-4061AF321343}"/>
    <cellStyle name="Comma 62 2 3 3 2" xfId="19123" xr:uid="{F8A00F71-0C3E-49AE-964D-FC67CEF98CFE}"/>
    <cellStyle name="Comma 62 2 3 4" xfId="19124" xr:uid="{E1B3B384-9793-4C5C-8264-40F1610169DC}"/>
    <cellStyle name="Comma 62 2 3 5" xfId="19125" xr:uid="{26EAB3EF-D1D6-4962-A1D3-D0256254C26B}"/>
    <cellStyle name="Comma 62 2 4" xfId="19126" xr:uid="{5D389C2C-74D2-459D-B1DF-FBC2E63DF48D}"/>
    <cellStyle name="Comma 62 2 4 2" xfId="19127" xr:uid="{5F5687B3-E5D0-47D6-B494-DE5662B4D3DF}"/>
    <cellStyle name="Comma 62 2 4 2 2" xfId="19128" xr:uid="{0B64E3C4-4933-451B-AF70-2EDA9B74D974}"/>
    <cellStyle name="Comma 62 2 4 3" xfId="19129" xr:uid="{8676466D-CB52-4B27-A700-5C8AA9F2F9B0}"/>
    <cellStyle name="Comma 62 2 4 4" xfId="19130" xr:uid="{43510927-625C-4DF1-B603-6F8062A31A93}"/>
    <cellStyle name="Comma 62 2 5" xfId="19131" xr:uid="{7B1883A8-395D-4762-834D-FA706B5BBD12}"/>
    <cellStyle name="Comma 62 2 5 2" xfId="19132" xr:uid="{4A3F927C-F05E-4383-8ABC-92E474DEFC3B}"/>
    <cellStyle name="Comma 62 2 6" xfId="19133" xr:uid="{35B2718A-335D-463C-9B1E-D21B45F23784}"/>
    <cellStyle name="Comma 62 2 6 2" xfId="19134" xr:uid="{5294EEF0-8B6F-4EC4-BD17-6B6E35DCD58A}"/>
    <cellStyle name="Comma 62 2 7" xfId="19135" xr:uid="{49C0EB74-E68F-4C8F-B769-91F04A099AE0}"/>
    <cellStyle name="Comma 62 3" xfId="19136" xr:uid="{208895DF-DB7B-4905-B77A-FF9FFB553133}"/>
    <cellStyle name="Comma 62 3 2" xfId="19137" xr:uid="{1B9DC9C2-034F-4D89-84B4-8F5D4AB4EE17}"/>
    <cellStyle name="Comma 62 3 2 2" xfId="19138" xr:uid="{4D37169E-1463-4661-917B-29AE0B0E3917}"/>
    <cellStyle name="Comma 62 3 2 2 2" xfId="19139" xr:uid="{E89ABF95-8E2B-4EC3-86A9-2292667292FA}"/>
    <cellStyle name="Comma 62 3 2 2 2 2" xfId="19140" xr:uid="{5C362E7E-5131-466B-96A2-D7C35365D55C}"/>
    <cellStyle name="Comma 62 3 2 2 2 2 2" xfId="19141" xr:uid="{A1E682EA-F7A1-4E9F-B19F-7054CCF8469C}"/>
    <cellStyle name="Comma 62 3 2 2 2 3" xfId="19142" xr:uid="{0CDB2EFA-AFF2-4043-9B95-781A8CC5AE0E}"/>
    <cellStyle name="Comma 62 3 2 2 3" xfId="19143" xr:uid="{1BAF0945-58F5-41F4-9E50-3182A87A1B9F}"/>
    <cellStyle name="Comma 62 3 2 2 3 2" xfId="19144" xr:uid="{337357E8-4D6C-4978-84B6-BB78933062B5}"/>
    <cellStyle name="Comma 62 3 2 2 4" xfId="19145" xr:uid="{F4438EC8-0DBD-4885-807B-109483B5F993}"/>
    <cellStyle name="Comma 62 3 2 2 5" xfId="19146" xr:uid="{E4219D20-8CF2-4451-86BB-E6E857A9DBB7}"/>
    <cellStyle name="Comma 62 3 2 3" xfId="19147" xr:uid="{3B9A2194-6F05-4EF4-816D-10490352312B}"/>
    <cellStyle name="Comma 62 3 2 3 2" xfId="19148" xr:uid="{087E4C87-1973-4ADC-AFA2-81FE661DCF21}"/>
    <cellStyle name="Comma 62 3 2 3 2 2" xfId="19149" xr:uid="{7E9AC26E-42FF-4E9A-A89D-EBF14DF6C6D8}"/>
    <cellStyle name="Comma 62 3 2 3 3" xfId="19150" xr:uid="{FC2BD5D7-339A-44F6-867D-275203D50C44}"/>
    <cellStyle name="Comma 62 3 2 4" xfId="19151" xr:uid="{611A89C8-ED97-41D7-A40F-00CCA9207655}"/>
    <cellStyle name="Comma 62 3 2 4 2" xfId="19152" xr:uid="{2D934356-06D4-4781-BD1E-8873C0F0FD07}"/>
    <cellStyle name="Comma 62 3 2 5" xfId="19153" xr:uid="{803B978B-A5BB-4CC9-9DB5-F67C03E0B2B1}"/>
    <cellStyle name="Comma 62 3 2 6" xfId="19154" xr:uid="{55994855-6DA9-4A8C-BB51-BD52E60D1DE1}"/>
    <cellStyle name="Comma 62 3 3" xfId="19155" xr:uid="{9E2477D5-2B10-49D2-A891-DEC289B63CC0}"/>
    <cellStyle name="Comma 62 3 3 2" xfId="19156" xr:uid="{4F95D07E-150C-46F9-96FE-372B2DFB1B14}"/>
    <cellStyle name="Comma 62 3 3 2 2" xfId="19157" xr:uid="{19C6A054-D62C-491B-9CDE-1543CD9F1B71}"/>
    <cellStyle name="Comma 62 3 3 2 2 2" xfId="19158" xr:uid="{00A47DCB-59E5-4613-B6AE-96C9FEE73C94}"/>
    <cellStyle name="Comma 62 3 3 2 3" xfId="19159" xr:uid="{E42C8B04-BD8B-407D-BDF7-117B22D0EAAD}"/>
    <cellStyle name="Comma 62 3 3 3" xfId="19160" xr:uid="{974D5279-A43B-4528-93FD-0681B5A43E3A}"/>
    <cellStyle name="Comma 62 3 3 3 2" xfId="19161" xr:uid="{F586BD7F-FD46-4E68-AE94-FFE0C0A17CC5}"/>
    <cellStyle name="Comma 62 3 3 4" xfId="19162" xr:uid="{3CD048D9-ED16-4ED9-9B5C-64F6B00C92A8}"/>
    <cellStyle name="Comma 62 3 3 5" xfId="19163" xr:uid="{CC707D2D-48DD-4F2C-B801-4D538D51EBDE}"/>
    <cellStyle name="Comma 62 3 4" xfId="19164" xr:uid="{7CB4AE1F-CBCD-420A-8BDC-54BD9891E4A0}"/>
    <cellStyle name="Comma 62 3 4 2" xfId="19165" xr:uid="{C4DC9D91-043A-47C5-B025-C51717DCA8D0}"/>
    <cellStyle name="Comma 62 3 4 2 2" xfId="19166" xr:uid="{D13BEF28-A844-44DA-80E9-B9414A407D3B}"/>
    <cellStyle name="Comma 62 3 4 3" xfId="19167" xr:uid="{B6483280-E550-4A10-901A-FEFC2FF570AA}"/>
    <cellStyle name="Comma 62 3 4 4" xfId="19168" xr:uid="{B3ED8DAC-75AE-4DFC-AF07-19A7B3DF500B}"/>
    <cellStyle name="Comma 62 3 5" xfId="19169" xr:uid="{EB645043-1B4C-4977-BA51-0161E59075D2}"/>
    <cellStyle name="Comma 62 3 5 2" xfId="19170" xr:uid="{5427D105-9DD9-4D2B-9DB6-C7F13F9FC643}"/>
    <cellStyle name="Comma 62 3 6" xfId="19171" xr:uid="{99CC730D-72E5-4F4E-9D7E-ED7967CE4E76}"/>
    <cellStyle name="Comma 62 3 6 2" xfId="19172" xr:uid="{BE38E7EF-7F7A-47E8-8E4A-2ABC8218DEB2}"/>
    <cellStyle name="Comma 62 3 7" xfId="19173" xr:uid="{43CEFDDF-46EA-4FA7-B3B3-8735A102F3E4}"/>
    <cellStyle name="Comma 62 4" xfId="19174" xr:uid="{354D78D3-61BA-46B4-B395-27F15F01858A}"/>
    <cellStyle name="Comma 62 4 2" xfId="19175" xr:uid="{5A05FCE4-98F9-4F92-A229-9F37A23620C2}"/>
    <cellStyle name="Comma 62 4 2 2" xfId="19176" xr:uid="{87A3F1D7-9617-484B-BE9B-9415DC8918E7}"/>
    <cellStyle name="Comma 62 4 2 2 2" xfId="19177" xr:uid="{B1F22632-8714-4801-9A47-C43E54277DD3}"/>
    <cellStyle name="Comma 62 4 2 2 2 2" xfId="19178" xr:uid="{69FB0F14-1908-48A6-AC1A-201179D7A12B}"/>
    <cellStyle name="Comma 62 4 2 2 3" xfId="19179" xr:uid="{FBB8223F-1E55-4FC7-BEB1-8600EC1F36FA}"/>
    <cellStyle name="Comma 62 4 2 3" xfId="19180" xr:uid="{3915B2F1-55BB-45F6-9A3C-2FD4A61D5958}"/>
    <cellStyle name="Comma 62 4 2 3 2" xfId="19181" xr:uid="{9723B2C1-9FA0-41D0-9957-0879349ED56D}"/>
    <cellStyle name="Comma 62 4 2 4" xfId="19182" xr:uid="{88FDD697-3FF5-4D09-9A6C-3C01C26CE916}"/>
    <cellStyle name="Comma 62 4 2 5" xfId="19183" xr:uid="{3B92B13B-D93A-451B-81D1-3E57869299D3}"/>
    <cellStyle name="Comma 62 4 3" xfId="19184" xr:uid="{CBC3DCC0-A53F-4677-BA98-E464A4787CE0}"/>
    <cellStyle name="Comma 62 4 3 2" xfId="19185" xr:uid="{BE231278-A04E-42B6-B10E-424707AB8E59}"/>
    <cellStyle name="Comma 62 4 3 2 2" xfId="19186" xr:uid="{5E80A08B-23C0-45D8-B034-8297F25EB28A}"/>
    <cellStyle name="Comma 62 4 3 3" xfId="19187" xr:uid="{0F75997F-86AD-4D4D-A510-34E3D85A57D3}"/>
    <cellStyle name="Comma 62 4 4" xfId="19188" xr:uid="{4D13AC72-309F-417E-82DA-B4AD7107CBC4}"/>
    <cellStyle name="Comma 62 4 4 2" xfId="19189" xr:uid="{2FC08CB5-E530-499D-A323-1A97F702EB24}"/>
    <cellStyle name="Comma 62 4 5" xfId="19190" xr:uid="{55EE464E-FE67-418A-8619-D76E2B3F9E28}"/>
    <cellStyle name="Comma 62 4 6" xfId="19191" xr:uid="{4AFE6293-6921-4044-B50C-ABC3BCDA4989}"/>
    <cellStyle name="Comma 62 5" xfId="19192" xr:uid="{353A3697-1FAE-4C1A-A95C-79996F296FE4}"/>
    <cellStyle name="Comma 62 5 2" xfId="19193" xr:uid="{F867028C-5AFC-462D-888B-761BDC5937F0}"/>
    <cellStyle name="Comma 62 5 2 2" xfId="19194" xr:uid="{5416272E-8A2F-473C-A7ED-C4537C16D10F}"/>
    <cellStyle name="Comma 62 5 2 2 2" xfId="19195" xr:uid="{1B9515A6-9615-477F-BE87-79DCC79FEABF}"/>
    <cellStyle name="Comma 62 5 2 3" xfId="19196" xr:uid="{5548DCEC-BB9E-425C-81BB-138DAEF9A4EA}"/>
    <cellStyle name="Comma 62 5 3" xfId="19197" xr:uid="{E1534F82-2F4F-49ED-8634-F12D94844E39}"/>
    <cellStyle name="Comma 62 5 3 2" xfId="19198" xr:uid="{485C8086-C8FD-486D-807C-22FDD0AE32DD}"/>
    <cellStyle name="Comma 62 5 4" xfId="19199" xr:uid="{B2EF91EB-B088-4716-B63C-319BB26CCD50}"/>
    <cellStyle name="Comma 62 5 5" xfId="19200" xr:uid="{F01C5F88-BFC6-4875-BFAD-8E0BBB8C13F0}"/>
    <cellStyle name="Comma 62 6" xfId="19201" xr:uid="{2BC0856E-2AEC-4906-BD0A-F58E0AE1567D}"/>
    <cellStyle name="Comma 62 6 2" xfId="19202" xr:uid="{CA87117B-9B9E-46C9-ACA9-B5C074955F65}"/>
    <cellStyle name="Comma 62 6 2 2" xfId="19203" xr:uid="{D439D4E9-05D2-40C3-B700-4E4D9BD0E969}"/>
    <cellStyle name="Comma 62 6 2 2 2" xfId="19204" xr:uid="{C38FE9A3-8E2B-42AF-AB1D-CFF473411EB9}"/>
    <cellStyle name="Comma 62 6 2 3" xfId="19205" xr:uid="{B8E345B2-E2BE-4420-AD54-21ABDF4C1182}"/>
    <cellStyle name="Comma 62 6 3" xfId="19206" xr:uid="{EBE9EECD-0E08-425F-A323-196E493DDF6F}"/>
    <cellStyle name="Comma 62 6 3 2" xfId="19207" xr:uid="{28AA7F7E-3747-4141-B478-C6C978A82E43}"/>
    <cellStyle name="Comma 62 6 4" xfId="19208" xr:uid="{FA30D775-D5CE-4033-BDE0-7C66539808C6}"/>
    <cellStyle name="Comma 62 6 5" xfId="19209" xr:uid="{8DD492F1-7780-45AD-95B8-83207FF9D25A}"/>
    <cellStyle name="Comma 62 7" xfId="19210" xr:uid="{BFA99A85-FBE9-4BFA-9443-C217E98F4D0A}"/>
    <cellStyle name="Comma 62 7 2" xfId="19211" xr:uid="{36A867CB-379E-4885-8DF2-6913F52FA058}"/>
    <cellStyle name="Comma 62 7 2 2" xfId="19212" xr:uid="{7846DFC9-CAB7-485B-97EC-035A52229E20}"/>
    <cellStyle name="Comma 62 7 3" xfId="19213" xr:uid="{4EF34EC5-9437-48CC-8C84-65E2A9F0E63C}"/>
    <cellStyle name="Comma 62 7 4" xfId="19214" xr:uid="{AE181CA0-79D1-4A64-931D-964793DEF1BB}"/>
    <cellStyle name="Comma 62 8" xfId="19215" xr:uid="{3D80603F-0D57-4BC5-A7D5-1EEBEFB0250F}"/>
    <cellStyle name="Comma 62 8 2" xfId="19216" xr:uid="{B9C7F55A-7754-4CCF-A1BF-85B637BA9A97}"/>
    <cellStyle name="Comma 62 9" xfId="19217" xr:uid="{C0D11A82-D56E-4510-8C2C-86132529DF2F}"/>
    <cellStyle name="Comma 62 9 2" xfId="19218" xr:uid="{98B1E8A9-9468-485F-920F-F8E3E123EA5E}"/>
    <cellStyle name="Comma 63" xfId="19219" xr:uid="{E4804726-C4B3-44A4-A878-A90B25B23ECD}"/>
    <cellStyle name="Comma 63 10" xfId="19220" xr:uid="{333790C4-6532-463F-BCC3-BDFC97BED1D5}"/>
    <cellStyle name="Comma 63 2" xfId="19221" xr:uid="{5C691231-3821-488C-AF99-13C6D0BF267E}"/>
    <cellStyle name="Comma 63 2 2" xfId="19222" xr:uid="{A20DF8CC-1734-41B2-88A4-DE6A25BC5E94}"/>
    <cellStyle name="Comma 63 2 2 2" xfId="19223" xr:uid="{BC4C53A4-6A82-4501-B1A6-1E555083B2E7}"/>
    <cellStyle name="Comma 63 2 2 2 2" xfId="19224" xr:uid="{9280B6CC-F239-4E82-A231-89AF177EDD65}"/>
    <cellStyle name="Comma 63 2 2 2 2 2" xfId="19225" xr:uid="{4708D07F-2E2C-4B2C-AC64-B264D592C0EB}"/>
    <cellStyle name="Comma 63 2 2 2 2 2 2" xfId="19226" xr:uid="{F92D018B-BA86-415A-AD19-0CB4F09E36C0}"/>
    <cellStyle name="Comma 63 2 2 2 2 3" xfId="19227" xr:uid="{B695051A-BD27-4226-857A-7F41CBA5C596}"/>
    <cellStyle name="Comma 63 2 2 2 3" xfId="19228" xr:uid="{496AC264-EEFF-4B43-B62F-0E30F5DAA50B}"/>
    <cellStyle name="Comma 63 2 2 2 3 2" xfId="19229" xr:uid="{7FE0EAB3-71CD-4C0D-AD0D-DACF216AC7D3}"/>
    <cellStyle name="Comma 63 2 2 2 4" xfId="19230" xr:uid="{46802C86-B689-4DB4-B537-DFFE2E1E5690}"/>
    <cellStyle name="Comma 63 2 2 2 5" xfId="19231" xr:uid="{95F6B245-B5DC-4012-BE4F-88C46E460886}"/>
    <cellStyle name="Comma 63 2 2 3" xfId="19232" xr:uid="{C6A96B21-5CF4-40C6-8EE7-CBCD588E2658}"/>
    <cellStyle name="Comma 63 2 2 3 2" xfId="19233" xr:uid="{22F20B68-E805-4B33-BAA0-ECF1711C2453}"/>
    <cellStyle name="Comma 63 2 2 3 2 2" xfId="19234" xr:uid="{ED119B9A-8874-4C32-8C72-683C8C21F17F}"/>
    <cellStyle name="Comma 63 2 2 3 3" xfId="19235" xr:uid="{B6513D1F-1CA3-4B9E-B6F8-4676A2C51C32}"/>
    <cellStyle name="Comma 63 2 2 4" xfId="19236" xr:uid="{022CA192-421F-4AD1-B31C-7F2EB8231795}"/>
    <cellStyle name="Comma 63 2 2 4 2" xfId="19237" xr:uid="{8E8306BB-F583-4E4F-AC04-53D26DCA447D}"/>
    <cellStyle name="Comma 63 2 2 5" xfId="19238" xr:uid="{7C92BA94-4F16-4480-B6E3-29D8EAEC0B62}"/>
    <cellStyle name="Comma 63 2 2 6" xfId="19239" xr:uid="{AE9A647C-C0A0-4FD1-B012-0D91176E1566}"/>
    <cellStyle name="Comma 63 2 3" xfId="19240" xr:uid="{AD837867-DC21-4D3A-9680-80935925987C}"/>
    <cellStyle name="Comma 63 2 3 2" xfId="19241" xr:uid="{102CBDDD-1951-4AC4-9F74-A7A6CFCCDE35}"/>
    <cellStyle name="Comma 63 2 3 2 2" xfId="19242" xr:uid="{F9CCE8DA-F20D-49F7-A8FD-728A9E6CA6D7}"/>
    <cellStyle name="Comma 63 2 3 2 2 2" xfId="19243" xr:uid="{72C9B8F3-C08A-4896-9A73-E8140C50BE3B}"/>
    <cellStyle name="Comma 63 2 3 2 3" xfId="19244" xr:uid="{A2D0856C-A0D2-4E95-A428-A18077633A56}"/>
    <cellStyle name="Comma 63 2 3 3" xfId="19245" xr:uid="{940D02B4-AAEA-4C95-8D46-EAF7084190E9}"/>
    <cellStyle name="Comma 63 2 3 3 2" xfId="19246" xr:uid="{5BF4055E-A6F9-46CF-8265-57968D3FEEE4}"/>
    <cellStyle name="Comma 63 2 3 4" xfId="19247" xr:uid="{C7533968-4C0D-4E88-8B57-F1626555C9D7}"/>
    <cellStyle name="Comma 63 2 3 5" xfId="19248" xr:uid="{1E77B8E4-5CB6-4EE9-9583-CC63D723EC73}"/>
    <cellStyle name="Comma 63 2 4" xfId="19249" xr:uid="{729E1F2A-CDB1-48B8-81AC-2C7F43B6CF9A}"/>
    <cellStyle name="Comma 63 2 4 2" xfId="19250" xr:uid="{B84B6A61-7375-4C37-B246-094FDD69A730}"/>
    <cellStyle name="Comma 63 2 4 2 2" xfId="19251" xr:uid="{C9D47AD6-E60D-4143-BB49-AED250907AA0}"/>
    <cellStyle name="Comma 63 2 4 3" xfId="19252" xr:uid="{36B73E28-B452-4366-81EC-DDF119F6970C}"/>
    <cellStyle name="Comma 63 2 4 4" xfId="19253" xr:uid="{DC4F129A-D99B-4AEF-A451-C91110825297}"/>
    <cellStyle name="Comma 63 2 5" xfId="19254" xr:uid="{174ED2E5-A0B9-4ACD-AA7C-9EF9C6725303}"/>
    <cellStyle name="Comma 63 2 5 2" xfId="19255" xr:uid="{BFA02807-4933-4030-888F-448F36EBF206}"/>
    <cellStyle name="Comma 63 2 6" xfId="19256" xr:uid="{9F36A5DF-42E8-48AF-9B1F-C155A50E58BD}"/>
    <cellStyle name="Comma 63 2 6 2" xfId="19257" xr:uid="{509C1893-9F67-413B-BDAA-4B81C4431A63}"/>
    <cellStyle name="Comma 63 2 7" xfId="19258" xr:uid="{C0B7B830-1B8C-4DE8-BFBA-97CF9FD42F45}"/>
    <cellStyle name="Comma 63 3" xfId="19259" xr:uid="{533B2BE6-DB06-4F8E-ADD8-08D72A579C91}"/>
    <cellStyle name="Comma 63 3 2" xfId="19260" xr:uid="{862D5028-DE0D-4660-86D5-4520FCBAAF69}"/>
    <cellStyle name="Comma 63 3 2 2" xfId="19261" xr:uid="{B2A686AA-34F8-45EA-B4A2-5A8EE57E6730}"/>
    <cellStyle name="Comma 63 3 2 2 2" xfId="19262" xr:uid="{1FD8B9C8-88B0-46BC-AF51-F139AB34CA24}"/>
    <cellStyle name="Comma 63 3 2 2 2 2" xfId="19263" xr:uid="{9E7B90AB-E400-4B71-AF24-F94173FCE32B}"/>
    <cellStyle name="Comma 63 3 2 2 2 2 2" xfId="19264" xr:uid="{B543FE22-754F-4172-A997-11C356C605FD}"/>
    <cellStyle name="Comma 63 3 2 2 2 3" xfId="19265" xr:uid="{B39B7749-3284-49C8-8575-87306158D0A2}"/>
    <cellStyle name="Comma 63 3 2 2 3" xfId="19266" xr:uid="{4360D663-83E9-4DF3-8D8A-7A063C8A97BA}"/>
    <cellStyle name="Comma 63 3 2 2 3 2" xfId="19267" xr:uid="{A2320AE9-CAE1-48DD-8FBE-CEBFA9C1A000}"/>
    <cellStyle name="Comma 63 3 2 2 4" xfId="19268" xr:uid="{9396A8BA-2481-47DA-8AAB-764CB6890514}"/>
    <cellStyle name="Comma 63 3 2 2 5" xfId="19269" xr:uid="{4C3B09DE-9649-4838-A10C-1A12FD799E54}"/>
    <cellStyle name="Comma 63 3 2 3" xfId="19270" xr:uid="{63AEE31E-173B-4486-8168-0A04B4545BD4}"/>
    <cellStyle name="Comma 63 3 2 3 2" xfId="19271" xr:uid="{DE90CE2F-BE3D-4BAF-8EEF-87B4F3CCC12A}"/>
    <cellStyle name="Comma 63 3 2 3 2 2" xfId="19272" xr:uid="{06E25025-053E-402E-BB56-C8D4E3B864EE}"/>
    <cellStyle name="Comma 63 3 2 3 3" xfId="19273" xr:uid="{73AAAC32-C2AF-466D-8C08-445EBF52E2F7}"/>
    <cellStyle name="Comma 63 3 2 4" xfId="19274" xr:uid="{AAAB14D2-57BE-4403-91A2-93253B64D243}"/>
    <cellStyle name="Comma 63 3 2 4 2" xfId="19275" xr:uid="{E4301A70-03E9-4B4F-A3A3-1023DDFCD08F}"/>
    <cellStyle name="Comma 63 3 2 5" xfId="19276" xr:uid="{4282CF56-5B74-44FE-98B1-8A7296D39883}"/>
    <cellStyle name="Comma 63 3 2 6" xfId="19277" xr:uid="{71A75798-885B-42EC-84C3-024108AB75E2}"/>
    <cellStyle name="Comma 63 3 3" xfId="19278" xr:uid="{64FF39FB-4618-4BE7-9A28-75BCAC3B11F6}"/>
    <cellStyle name="Comma 63 3 3 2" xfId="19279" xr:uid="{F534DEEF-43C3-4205-AED0-BB460CCFB1FD}"/>
    <cellStyle name="Comma 63 3 3 2 2" xfId="19280" xr:uid="{670CDA0D-CF24-4EF1-BABD-A969DB3F9D89}"/>
    <cellStyle name="Comma 63 3 3 2 2 2" xfId="19281" xr:uid="{E5BC4888-80CD-4ACB-BBDA-096E424557CF}"/>
    <cellStyle name="Comma 63 3 3 2 3" xfId="19282" xr:uid="{C6C4E5B1-DB07-4C0C-9160-94E342ACB11F}"/>
    <cellStyle name="Comma 63 3 3 3" xfId="19283" xr:uid="{65A8F51A-537B-452A-BD39-F0EFC97EA8AF}"/>
    <cellStyle name="Comma 63 3 3 3 2" xfId="19284" xr:uid="{CED3682C-5175-4A2F-AD67-6516EE1377ED}"/>
    <cellStyle name="Comma 63 3 3 4" xfId="19285" xr:uid="{AAA171B1-1058-4E94-9313-8263DA440587}"/>
    <cellStyle name="Comma 63 3 3 5" xfId="19286" xr:uid="{A3871BA1-484F-42A0-A241-F09913159F70}"/>
    <cellStyle name="Comma 63 3 4" xfId="19287" xr:uid="{7EA7C592-BA92-4E33-B6B5-9674074AE6DE}"/>
    <cellStyle name="Comma 63 3 4 2" xfId="19288" xr:uid="{4114FDA3-8B6D-4B9B-8E31-FDE1C3824336}"/>
    <cellStyle name="Comma 63 3 4 2 2" xfId="19289" xr:uid="{307F22BE-52C1-4A1B-90AA-772699BDC080}"/>
    <cellStyle name="Comma 63 3 4 3" xfId="19290" xr:uid="{32F72075-E150-43FB-81F3-632F3E2205D0}"/>
    <cellStyle name="Comma 63 3 4 4" xfId="19291" xr:uid="{26985A7B-667C-4D56-BC08-1EAA8F489F00}"/>
    <cellStyle name="Comma 63 3 5" xfId="19292" xr:uid="{6628F9FE-35EE-4209-B799-22B125DE28DE}"/>
    <cellStyle name="Comma 63 3 5 2" xfId="19293" xr:uid="{02004F13-11B8-42FF-A640-354B674E86A7}"/>
    <cellStyle name="Comma 63 3 6" xfId="19294" xr:uid="{35BE2EAD-BC89-448A-B2E2-A83457FC99CD}"/>
    <cellStyle name="Comma 63 3 6 2" xfId="19295" xr:uid="{365C9193-6886-46E7-84FC-6E17E3580A50}"/>
    <cellStyle name="Comma 63 3 7" xfId="19296" xr:uid="{1578E19F-3268-4AE5-BA22-FB834B57DA07}"/>
    <cellStyle name="Comma 63 4" xfId="19297" xr:uid="{DB08CA8A-16C5-4EA0-A3A4-FECC48739F7A}"/>
    <cellStyle name="Comma 63 4 2" xfId="19298" xr:uid="{AF378A83-5FE4-485D-A503-2FE3258228C1}"/>
    <cellStyle name="Comma 63 4 2 2" xfId="19299" xr:uid="{72E101C7-DBD7-4065-91C0-CDE91AFFF942}"/>
    <cellStyle name="Comma 63 4 2 2 2" xfId="19300" xr:uid="{5141D001-5825-43E9-8F98-8ADDF10D5888}"/>
    <cellStyle name="Comma 63 4 2 2 2 2" xfId="19301" xr:uid="{051EFC60-82BF-4736-B481-CD6EB00383BD}"/>
    <cellStyle name="Comma 63 4 2 2 3" xfId="19302" xr:uid="{3D673353-A742-499B-B94B-C20FF97D9A54}"/>
    <cellStyle name="Comma 63 4 2 3" xfId="19303" xr:uid="{429A1D59-88B6-450E-8666-0C508587232F}"/>
    <cellStyle name="Comma 63 4 2 3 2" xfId="19304" xr:uid="{06E8081E-270A-451D-9954-8FF01818252D}"/>
    <cellStyle name="Comma 63 4 2 4" xfId="19305" xr:uid="{33DE56DE-39F9-42E7-9EBA-760AA23E2824}"/>
    <cellStyle name="Comma 63 4 2 5" xfId="19306" xr:uid="{E9284120-1847-4192-B722-2833D941AEBE}"/>
    <cellStyle name="Comma 63 4 3" xfId="19307" xr:uid="{9ECA0325-91D3-4008-B37E-6CB8EAE1AC19}"/>
    <cellStyle name="Comma 63 4 3 2" xfId="19308" xr:uid="{B33565AA-A0BE-49A9-8C05-9771A20BEBD8}"/>
    <cellStyle name="Comma 63 4 3 2 2" xfId="19309" xr:uid="{6567A177-DCA7-44DA-BAF1-CD53C9BB285E}"/>
    <cellStyle name="Comma 63 4 3 3" xfId="19310" xr:uid="{4C019A90-5714-4C47-B9AD-AD057387A740}"/>
    <cellStyle name="Comma 63 4 4" xfId="19311" xr:uid="{4F93667D-F471-49EC-9DEE-9C5E7C2E24D8}"/>
    <cellStyle name="Comma 63 4 4 2" xfId="19312" xr:uid="{CA843E60-96D8-40CB-BE84-C58D4CCB8710}"/>
    <cellStyle name="Comma 63 4 5" xfId="19313" xr:uid="{DAA896FE-68AE-4C94-AA5A-5204D3042761}"/>
    <cellStyle name="Comma 63 4 6" xfId="19314" xr:uid="{3D524E49-5066-4304-BFFA-78DA49E157ED}"/>
    <cellStyle name="Comma 63 5" xfId="19315" xr:uid="{96DEF362-876D-424A-92E2-2B9FC3E1ED03}"/>
    <cellStyle name="Comma 63 5 2" xfId="19316" xr:uid="{B91F3635-2B28-4174-8127-94CC464982F1}"/>
    <cellStyle name="Comma 63 5 2 2" xfId="19317" xr:uid="{04A2DF1D-2BCA-4C20-8432-AFD05F7F528E}"/>
    <cellStyle name="Comma 63 5 2 2 2" xfId="19318" xr:uid="{EE75C929-EA80-4AA8-BE45-D22F997C7826}"/>
    <cellStyle name="Comma 63 5 2 3" xfId="19319" xr:uid="{653985A5-8C72-42CE-B8B9-1B710A5A7277}"/>
    <cellStyle name="Comma 63 5 3" xfId="19320" xr:uid="{89D1B2D7-7947-413B-A0F9-D5650925E276}"/>
    <cellStyle name="Comma 63 5 3 2" xfId="19321" xr:uid="{30D5DAE6-9BE7-4A28-AE2D-4517AE571392}"/>
    <cellStyle name="Comma 63 5 4" xfId="19322" xr:uid="{E102A36C-4478-4F91-9366-E106F59ED402}"/>
    <cellStyle name="Comma 63 5 5" xfId="19323" xr:uid="{34C56F5F-7E4D-47CF-A9EB-5C62E5284D66}"/>
    <cellStyle name="Comma 63 6" xfId="19324" xr:uid="{5615F0D0-E5F2-4160-B92F-D3B5F346FB9C}"/>
    <cellStyle name="Comma 63 6 2" xfId="19325" xr:uid="{DDBCB202-409F-4009-A8F8-344B44BDDA6A}"/>
    <cellStyle name="Comma 63 6 2 2" xfId="19326" xr:uid="{1CB69A7D-0E4A-4FCB-9F1F-D0FA7969FB45}"/>
    <cellStyle name="Comma 63 6 2 2 2" xfId="19327" xr:uid="{3B3DF074-3940-4C2E-9D05-FD99E6B2C42C}"/>
    <cellStyle name="Comma 63 6 2 3" xfId="19328" xr:uid="{C7A82BC2-7FC6-46BE-95B1-3C5456D25727}"/>
    <cellStyle name="Comma 63 6 3" xfId="19329" xr:uid="{E905A9A8-C157-449E-9E23-4601F251DC1D}"/>
    <cellStyle name="Comma 63 6 3 2" xfId="19330" xr:uid="{278D967D-1D61-4BA3-85E7-3B958E0D41A9}"/>
    <cellStyle name="Comma 63 6 4" xfId="19331" xr:uid="{3ADFAA71-8061-4A39-ABAA-BCCB1CA90901}"/>
    <cellStyle name="Comma 63 6 5" xfId="19332" xr:uid="{16CD2757-487D-4E25-AB86-65697C9E4C0F}"/>
    <cellStyle name="Comma 63 7" xfId="19333" xr:uid="{9C2E0D48-E4B2-463A-8FF2-E8C122E96238}"/>
    <cellStyle name="Comma 63 7 2" xfId="19334" xr:uid="{2DB2DAEA-827A-487E-8414-C3F1027FC02E}"/>
    <cellStyle name="Comma 63 7 2 2" xfId="19335" xr:uid="{E4E2C962-E19C-481C-8A65-BD396487277B}"/>
    <cellStyle name="Comma 63 7 3" xfId="19336" xr:uid="{BAC53EED-22CF-4A9D-847C-C6B82DD128A0}"/>
    <cellStyle name="Comma 63 7 4" xfId="19337" xr:uid="{9BBB30AA-D980-4D7D-8A65-19BE6A344B5F}"/>
    <cellStyle name="Comma 63 8" xfId="19338" xr:uid="{30397144-1D4E-42E2-B554-988C66C901F8}"/>
    <cellStyle name="Comma 63 8 2" xfId="19339" xr:uid="{FE759D03-2244-4DC7-925D-23DE461184B4}"/>
    <cellStyle name="Comma 63 9" xfId="19340" xr:uid="{2F5D54C4-1CA1-4D21-B7CD-10FBBA49BD94}"/>
    <cellStyle name="Comma 63 9 2" xfId="19341" xr:uid="{F64C4BBC-559B-42BC-ABAC-815BA9BCEAB6}"/>
    <cellStyle name="Comma 64" xfId="19342" xr:uid="{5BC70B87-B703-4369-957E-C613A5E74808}"/>
    <cellStyle name="Comma 64 10" xfId="19343" xr:uid="{9863BEA8-C858-4331-9FD2-5F41B1FE82ED}"/>
    <cellStyle name="Comma 64 2" xfId="19344" xr:uid="{B9936C4E-9E52-4863-8B37-82216D74B273}"/>
    <cellStyle name="Comma 64 2 2" xfId="19345" xr:uid="{745ADE27-40DD-4798-BBCE-805356FD8A32}"/>
    <cellStyle name="Comma 64 2 2 2" xfId="19346" xr:uid="{4E7DB4A6-BE39-47D7-92DD-8FF7067694B6}"/>
    <cellStyle name="Comma 64 2 2 2 2" xfId="19347" xr:uid="{C81961F8-2D07-48B0-8F72-5953DB72148D}"/>
    <cellStyle name="Comma 64 2 2 2 2 2" xfId="19348" xr:uid="{4C8ACCC3-12DF-4F77-9767-695B973EF870}"/>
    <cellStyle name="Comma 64 2 2 2 2 2 2" xfId="19349" xr:uid="{E56F55FB-37A0-4849-BC72-AF0EEE3E318D}"/>
    <cellStyle name="Comma 64 2 2 2 2 3" xfId="19350" xr:uid="{B932572D-59D2-4BC4-BBC9-B01A5B3A41A4}"/>
    <cellStyle name="Comma 64 2 2 2 3" xfId="19351" xr:uid="{8373FD0B-16DA-4E97-8EF6-2DB6FAE5C5D2}"/>
    <cellStyle name="Comma 64 2 2 2 3 2" xfId="19352" xr:uid="{28ADBF26-7268-4589-A605-826C454627BD}"/>
    <cellStyle name="Comma 64 2 2 2 4" xfId="19353" xr:uid="{6080D644-E12B-4801-821F-56FE5BBE2818}"/>
    <cellStyle name="Comma 64 2 2 2 5" xfId="19354" xr:uid="{8A8C211A-6675-4605-8648-A4CF6761F466}"/>
    <cellStyle name="Comma 64 2 2 3" xfId="19355" xr:uid="{5ABCB08F-BF6B-4DB4-B8FC-1CCF3278C41E}"/>
    <cellStyle name="Comma 64 2 2 3 2" xfId="19356" xr:uid="{1B35DFB9-8763-431F-9023-02039D3FF3D9}"/>
    <cellStyle name="Comma 64 2 2 3 2 2" xfId="19357" xr:uid="{D91BCEEC-AA7E-4C56-8149-DEA82EEEE73C}"/>
    <cellStyle name="Comma 64 2 2 3 3" xfId="19358" xr:uid="{329D000C-ACCF-45D9-B98B-339485667C4D}"/>
    <cellStyle name="Comma 64 2 2 4" xfId="19359" xr:uid="{C94EB2E4-CEB5-4E85-8FEF-DE4818711596}"/>
    <cellStyle name="Comma 64 2 2 4 2" xfId="19360" xr:uid="{57ADE982-3F69-4D89-B0C1-5D8465896C99}"/>
    <cellStyle name="Comma 64 2 2 5" xfId="19361" xr:uid="{5745E54A-5200-428A-AC05-C398C5B583BE}"/>
    <cellStyle name="Comma 64 2 2 6" xfId="19362" xr:uid="{33BBB451-FE05-412E-B7BF-AB65C2E45415}"/>
    <cellStyle name="Comma 64 2 3" xfId="19363" xr:uid="{5863B2C1-35FC-4D96-BED3-A38F600EED90}"/>
    <cellStyle name="Comma 64 2 3 2" xfId="19364" xr:uid="{6E2CC7AF-B45D-4AC2-A58C-882830650AB4}"/>
    <cellStyle name="Comma 64 2 3 2 2" xfId="19365" xr:uid="{39A8A29F-B2F5-4934-A350-9D51835CFAE4}"/>
    <cellStyle name="Comma 64 2 3 2 2 2" xfId="19366" xr:uid="{02CDDD14-3536-44B5-B7D1-121C1F32468E}"/>
    <cellStyle name="Comma 64 2 3 2 3" xfId="19367" xr:uid="{4BB4C615-05C4-46D0-8368-179401E751EA}"/>
    <cellStyle name="Comma 64 2 3 3" xfId="19368" xr:uid="{66A6EB9B-77FE-4368-A1BF-8604E8C7D4FD}"/>
    <cellStyle name="Comma 64 2 3 3 2" xfId="19369" xr:uid="{26CE4C71-C2B9-445F-9B6E-6E2B261596CB}"/>
    <cellStyle name="Comma 64 2 3 4" xfId="19370" xr:uid="{570518AC-5793-4DD8-A6DB-69EA115011A6}"/>
    <cellStyle name="Comma 64 2 3 5" xfId="19371" xr:uid="{C8879EA3-54B4-41D9-AE80-F0BAC82964AE}"/>
    <cellStyle name="Comma 64 2 4" xfId="19372" xr:uid="{B0714216-3B3B-40B6-85F9-40B916C28B8A}"/>
    <cellStyle name="Comma 64 2 4 2" xfId="19373" xr:uid="{AA64F940-1ABA-42A2-8686-22D77356F178}"/>
    <cellStyle name="Comma 64 2 4 2 2" xfId="19374" xr:uid="{62993CC6-7C39-44BB-871E-665D8A3117FD}"/>
    <cellStyle name="Comma 64 2 4 3" xfId="19375" xr:uid="{1FC1BA0D-ED27-4AF6-BBDE-02ACDCC5AB44}"/>
    <cellStyle name="Comma 64 2 4 4" xfId="19376" xr:uid="{9072567A-B9C6-4931-95E5-7B248F3EADB4}"/>
    <cellStyle name="Comma 64 2 5" xfId="19377" xr:uid="{7CF535E2-A888-4899-9C8D-017A40868746}"/>
    <cellStyle name="Comma 64 2 5 2" xfId="19378" xr:uid="{73087C87-CB7E-46E6-A028-55B5AEDF67B8}"/>
    <cellStyle name="Comma 64 2 6" xfId="19379" xr:uid="{DC597098-491F-4614-AA7B-D58D02DB83B3}"/>
    <cellStyle name="Comma 64 2 6 2" xfId="19380" xr:uid="{A961A45C-FB6E-491C-ADBA-AC00E8F226AD}"/>
    <cellStyle name="Comma 64 2 7" xfId="19381" xr:uid="{831F1AF7-4A94-49D7-B1F1-1C20AF27DFBD}"/>
    <cellStyle name="Comma 64 3" xfId="19382" xr:uid="{AE893770-D8A3-4892-9E60-928BC067FE2B}"/>
    <cellStyle name="Comma 64 3 2" xfId="19383" xr:uid="{EB005131-43AF-40FB-9CEE-B2732C1DCB47}"/>
    <cellStyle name="Comma 64 3 2 2" xfId="19384" xr:uid="{8D432C22-6E9E-4DA9-8F25-B94DCC2BE177}"/>
    <cellStyle name="Comma 64 3 2 2 2" xfId="19385" xr:uid="{2E05EE23-1469-4F51-B50B-8B0CCC38C4A5}"/>
    <cellStyle name="Comma 64 3 2 2 2 2" xfId="19386" xr:uid="{F31FE2B6-2CD3-4C8E-9935-1728FEFCDA4F}"/>
    <cellStyle name="Comma 64 3 2 2 2 2 2" xfId="19387" xr:uid="{047E2341-9A48-47D5-B4F0-A09C7FBCA479}"/>
    <cellStyle name="Comma 64 3 2 2 2 3" xfId="19388" xr:uid="{09DE4791-8C4B-4631-B7DF-DD176707EF9E}"/>
    <cellStyle name="Comma 64 3 2 2 3" xfId="19389" xr:uid="{833D6B7C-E062-4A6E-9A05-ED08AD41129B}"/>
    <cellStyle name="Comma 64 3 2 2 3 2" xfId="19390" xr:uid="{8A41763A-8096-403A-945E-8CAFB179DC74}"/>
    <cellStyle name="Comma 64 3 2 2 4" xfId="19391" xr:uid="{49055DF0-FADA-4056-9844-66C0EB0E6681}"/>
    <cellStyle name="Comma 64 3 2 2 5" xfId="19392" xr:uid="{5FEE31E0-3E57-4D78-AABD-D6FF9DC8D5A6}"/>
    <cellStyle name="Comma 64 3 2 3" xfId="19393" xr:uid="{41A1CAF8-38D9-48B3-80B4-F54DE0C3EE7D}"/>
    <cellStyle name="Comma 64 3 2 3 2" xfId="19394" xr:uid="{126D8175-5553-4CB2-908E-DF5AD85DB7E2}"/>
    <cellStyle name="Comma 64 3 2 3 2 2" xfId="19395" xr:uid="{45970035-BC6A-4D41-BE1E-C387E0F0E6D0}"/>
    <cellStyle name="Comma 64 3 2 3 3" xfId="19396" xr:uid="{90258552-9363-46CD-B661-DD05DEBAC976}"/>
    <cellStyle name="Comma 64 3 2 4" xfId="19397" xr:uid="{5BC634E6-8526-49AC-95B8-2B9C36D84592}"/>
    <cellStyle name="Comma 64 3 2 4 2" xfId="19398" xr:uid="{9F012141-63CB-403C-9CFD-34AA8241AE1E}"/>
    <cellStyle name="Comma 64 3 2 5" xfId="19399" xr:uid="{21A8DDE2-1116-452D-8E6E-EC0950485AFC}"/>
    <cellStyle name="Comma 64 3 2 6" xfId="19400" xr:uid="{13F0BE84-575D-4E45-8126-B510C1ADBB1D}"/>
    <cellStyle name="Comma 64 3 3" xfId="19401" xr:uid="{E9C8CEEF-548E-4651-AFB9-BA9C07480372}"/>
    <cellStyle name="Comma 64 3 3 2" xfId="19402" xr:uid="{D0D1B147-4D36-47DE-9436-2CF3AF84BBB5}"/>
    <cellStyle name="Comma 64 3 3 2 2" xfId="19403" xr:uid="{30C52237-C4DB-4FEF-BA33-777F2CD1FD63}"/>
    <cellStyle name="Comma 64 3 3 2 2 2" xfId="19404" xr:uid="{B28289C4-E873-411F-B436-81D8042A4B91}"/>
    <cellStyle name="Comma 64 3 3 2 3" xfId="19405" xr:uid="{52B5D733-26B6-42B5-A56A-79A1C6C47132}"/>
    <cellStyle name="Comma 64 3 3 3" xfId="19406" xr:uid="{5AFFD119-3306-4955-B5E6-AD5C2F5D82E0}"/>
    <cellStyle name="Comma 64 3 3 3 2" xfId="19407" xr:uid="{FF4593F5-A2CC-4870-AFE8-6D8FFF112F4A}"/>
    <cellStyle name="Comma 64 3 3 4" xfId="19408" xr:uid="{EDCFCE51-41DA-4704-B72D-FE98617D3664}"/>
    <cellStyle name="Comma 64 3 3 5" xfId="19409" xr:uid="{7858B568-DECE-4FFD-A0A9-0C7E10E5A5EE}"/>
    <cellStyle name="Comma 64 3 4" xfId="19410" xr:uid="{9126FA85-C3D7-49DD-86D5-0C36A841A3E2}"/>
    <cellStyle name="Comma 64 3 4 2" xfId="19411" xr:uid="{149AC952-0C14-449F-A376-DD794CFB4C66}"/>
    <cellStyle name="Comma 64 3 4 2 2" xfId="19412" xr:uid="{C3462898-097B-4669-ACFC-11C4C9A49260}"/>
    <cellStyle name="Comma 64 3 4 3" xfId="19413" xr:uid="{51E598AB-D4AF-4627-AA27-21F12F645D59}"/>
    <cellStyle name="Comma 64 3 4 4" xfId="19414" xr:uid="{01A47332-94DE-40F5-9AEE-B6B06B05CD43}"/>
    <cellStyle name="Comma 64 3 5" xfId="19415" xr:uid="{572A664C-D941-4793-A005-2F3535D65B85}"/>
    <cellStyle name="Comma 64 3 5 2" xfId="19416" xr:uid="{D021B728-0FE5-42F3-B82D-CC36E29A6CDB}"/>
    <cellStyle name="Comma 64 3 6" xfId="19417" xr:uid="{B18A516D-CA1C-4B6C-B8AD-E4EAB7E6812E}"/>
    <cellStyle name="Comma 64 3 6 2" xfId="19418" xr:uid="{E8E6B603-4229-416C-8037-4A56EC481A84}"/>
    <cellStyle name="Comma 64 3 7" xfId="19419" xr:uid="{228C8E00-5C6E-482D-915D-FB63A6F3A909}"/>
    <cellStyle name="Comma 64 4" xfId="19420" xr:uid="{604B3417-1B64-43C8-AB2B-4ED8D459E497}"/>
    <cellStyle name="Comma 64 4 2" xfId="19421" xr:uid="{2C6D8298-D215-456A-9BB0-418B89019916}"/>
    <cellStyle name="Comma 64 4 2 2" xfId="19422" xr:uid="{DDC9EBF9-16BF-4E6C-A76F-F3CB9FB37015}"/>
    <cellStyle name="Comma 64 4 2 2 2" xfId="19423" xr:uid="{2EFE960B-69D9-443D-9DF5-1280616F9849}"/>
    <cellStyle name="Comma 64 4 2 2 2 2" xfId="19424" xr:uid="{70AFDCAD-8461-4A7B-8EA0-3FB46C7175FB}"/>
    <cellStyle name="Comma 64 4 2 2 3" xfId="19425" xr:uid="{C99EC221-9C5A-443E-B62A-63F9C8AFB6AF}"/>
    <cellStyle name="Comma 64 4 2 3" xfId="19426" xr:uid="{B9EF9FDE-63F0-4AB8-A976-8E4A49A75C88}"/>
    <cellStyle name="Comma 64 4 2 3 2" xfId="19427" xr:uid="{739D84FE-224B-4D3B-8A98-98AEB400D69D}"/>
    <cellStyle name="Comma 64 4 2 4" xfId="19428" xr:uid="{5488324E-89EB-4507-A40D-AF52FB81E9B9}"/>
    <cellStyle name="Comma 64 4 2 5" xfId="19429" xr:uid="{C6FD041F-EC39-4C79-BA5C-E16CB64E3802}"/>
    <cellStyle name="Comma 64 4 3" xfId="19430" xr:uid="{A2290B64-E5D4-4B94-BC2E-6FC8B5B1EBBA}"/>
    <cellStyle name="Comma 64 4 3 2" xfId="19431" xr:uid="{A1A4297B-1EF8-48EB-BA12-2AE45B41D268}"/>
    <cellStyle name="Comma 64 4 3 2 2" xfId="19432" xr:uid="{97932984-E2E1-4AAF-803B-0E3D182D4FD7}"/>
    <cellStyle name="Comma 64 4 3 3" xfId="19433" xr:uid="{DC4DFE39-F6C5-4F69-8901-2AAB72E71768}"/>
    <cellStyle name="Comma 64 4 4" xfId="19434" xr:uid="{EC43A605-3BB7-483C-ADDD-3A7B0B98FE30}"/>
    <cellStyle name="Comma 64 4 4 2" xfId="19435" xr:uid="{7D088178-FC3D-443C-B920-E7C0D5F1DB33}"/>
    <cellStyle name="Comma 64 4 5" xfId="19436" xr:uid="{53CAFE61-697B-440D-8989-4ED4AFC0D339}"/>
    <cellStyle name="Comma 64 4 6" xfId="19437" xr:uid="{69C48A40-7439-4BC2-A4ED-98D901FF248E}"/>
    <cellStyle name="Comma 64 5" xfId="19438" xr:uid="{DB2CF428-5634-467A-9D3D-0EC0AC51B907}"/>
    <cellStyle name="Comma 64 5 2" xfId="19439" xr:uid="{053883DB-37CE-45E0-9CD6-9EAB56DEE00A}"/>
    <cellStyle name="Comma 64 5 2 2" xfId="19440" xr:uid="{21A437BA-2DFC-4F90-AE16-17C7C952798B}"/>
    <cellStyle name="Comma 64 5 2 2 2" xfId="19441" xr:uid="{AD7F54CF-25B4-4443-AB2A-3A079F061345}"/>
    <cellStyle name="Comma 64 5 2 3" xfId="19442" xr:uid="{6F25BE9C-D7B9-439E-9F30-FCB18F6E1852}"/>
    <cellStyle name="Comma 64 5 3" xfId="19443" xr:uid="{2076EDC5-43FB-4D11-A1A4-33FE8E2294A5}"/>
    <cellStyle name="Comma 64 5 3 2" xfId="19444" xr:uid="{2DF36F3E-CD5A-432F-8260-85BDE3222F1C}"/>
    <cellStyle name="Comma 64 5 4" xfId="19445" xr:uid="{3DABD9F2-7C07-45FD-BDE8-BCB29E38C408}"/>
    <cellStyle name="Comma 64 5 5" xfId="19446" xr:uid="{8C36A21D-07D3-448D-89E1-DBA0AD7E40F6}"/>
    <cellStyle name="Comma 64 6" xfId="19447" xr:uid="{E45277A7-2B48-4D9D-A12B-3661DD0BFCE9}"/>
    <cellStyle name="Comma 64 6 2" xfId="19448" xr:uid="{30F1A976-5C75-46D8-8CBD-55EE1376E690}"/>
    <cellStyle name="Comma 64 6 2 2" xfId="19449" xr:uid="{F2A8BB00-DD96-4C9E-B247-A45E7C81298C}"/>
    <cellStyle name="Comma 64 6 2 2 2" xfId="19450" xr:uid="{092FD526-7788-4651-A2F1-A6EB0A29D318}"/>
    <cellStyle name="Comma 64 6 2 3" xfId="19451" xr:uid="{E6B70595-D3BE-48D7-98B7-DC4947434AD8}"/>
    <cellStyle name="Comma 64 6 3" xfId="19452" xr:uid="{5D362C50-E08A-456E-BBFF-3DC5F5CC23F2}"/>
    <cellStyle name="Comma 64 6 3 2" xfId="19453" xr:uid="{64C6218E-6049-406D-B258-CDE7F63FAC7B}"/>
    <cellStyle name="Comma 64 6 4" xfId="19454" xr:uid="{19CD0AA0-58AE-4B29-940F-BC79D2290EF9}"/>
    <cellStyle name="Comma 64 6 5" xfId="19455" xr:uid="{F932064B-9FBD-474F-A201-8A0C1ED25CEF}"/>
    <cellStyle name="Comma 64 7" xfId="19456" xr:uid="{CB96939F-580A-4EC1-97C1-4C5A9A303C9D}"/>
    <cellStyle name="Comma 64 7 2" xfId="19457" xr:uid="{EAACAA76-2AE2-4830-911C-F93B2AA50022}"/>
    <cellStyle name="Comma 64 7 2 2" xfId="19458" xr:uid="{95E7F9AF-8AA3-4F45-AEDC-EB9A21C31783}"/>
    <cellStyle name="Comma 64 7 3" xfId="19459" xr:uid="{C80B7B99-5F15-4B2B-BF09-0F40B1B006C1}"/>
    <cellStyle name="Comma 64 7 4" xfId="19460" xr:uid="{D88009BD-38A9-4786-8C36-728F96D7FF42}"/>
    <cellStyle name="Comma 64 8" xfId="19461" xr:uid="{2C863609-F6C4-41A3-9392-1A52395347A7}"/>
    <cellStyle name="Comma 64 8 2" xfId="19462" xr:uid="{2008A0C8-1257-4D4D-B7E8-E52C658FDB1F}"/>
    <cellStyle name="Comma 64 9" xfId="19463" xr:uid="{00A3718B-3060-4F0A-B1A3-92ECDC465E05}"/>
    <cellStyle name="Comma 64 9 2" xfId="19464" xr:uid="{EF0200A3-1226-48BD-9EBF-B64A07FA0282}"/>
    <cellStyle name="Comma 65" xfId="19465" xr:uid="{8A2FD59B-2A86-468F-BAA1-3A4BE252457B}"/>
    <cellStyle name="Comma 65 10" xfId="19466" xr:uid="{D3C1A9D1-F43B-4DFD-8896-8B1BB3E53E50}"/>
    <cellStyle name="Comma 65 2" xfId="19467" xr:uid="{C7788100-3793-4CA6-BB16-2B2E55FC347C}"/>
    <cellStyle name="Comma 65 2 2" xfId="19468" xr:uid="{5EE0C473-62C7-446C-BCA4-790C0A9821C1}"/>
    <cellStyle name="Comma 65 2 2 2" xfId="19469" xr:uid="{3CFA7AE5-FC95-4D2C-84DC-DF7CFF0F73B4}"/>
    <cellStyle name="Comma 65 2 2 2 2" xfId="19470" xr:uid="{BFDF5810-FB82-4126-8F6D-E3793B1C1608}"/>
    <cellStyle name="Comma 65 2 2 2 2 2" xfId="19471" xr:uid="{CDB34749-AFE3-4A51-8BF8-7A11039E74FB}"/>
    <cellStyle name="Comma 65 2 2 2 2 2 2" xfId="19472" xr:uid="{6B604F3D-E9FD-49C6-8DA7-8F9352551E7B}"/>
    <cellStyle name="Comma 65 2 2 2 2 3" xfId="19473" xr:uid="{9F228D16-7B41-4AE7-98EC-BE6F2B351DAE}"/>
    <cellStyle name="Comma 65 2 2 2 3" xfId="19474" xr:uid="{01ECEAED-F362-444B-A75C-8BCBA8B764C9}"/>
    <cellStyle name="Comma 65 2 2 2 3 2" xfId="19475" xr:uid="{9D263094-E9CD-41B5-A7A1-66F4CB5C51E2}"/>
    <cellStyle name="Comma 65 2 2 2 4" xfId="19476" xr:uid="{EB2B47C2-D890-4B6E-A168-D7F561119AF6}"/>
    <cellStyle name="Comma 65 2 2 2 5" xfId="19477" xr:uid="{78BC11EB-B547-4283-ABF3-E2C3D2374951}"/>
    <cellStyle name="Comma 65 2 2 3" xfId="19478" xr:uid="{D6203B5B-3534-44DD-B531-9FA92FC30FCA}"/>
    <cellStyle name="Comma 65 2 2 3 2" xfId="19479" xr:uid="{046B61B1-63E6-492A-8235-CC0D90BF1E50}"/>
    <cellStyle name="Comma 65 2 2 3 2 2" xfId="19480" xr:uid="{1E815A3A-73E2-4ABC-B7EA-DA141509A6F3}"/>
    <cellStyle name="Comma 65 2 2 3 3" xfId="19481" xr:uid="{8700065A-198C-4F4F-8478-D27FCA6CAE2F}"/>
    <cellStyle name="Comma 65 2 2 4" xfId="19482" xr:uid="{0B4CDBD3-AEB8-46D0-9D7E-8270EDB86CAC}"/>
    <cellStyle name="Comma 65 2 2 4 2" xfId="19483" xr:uid="{B2564664-B4A8-4201-A0C6-1317D3BFB15C}"/>
    <cellStyle name="Comma 65 2 2 5" xfId="19484" xr:uid="{781413AE-87E4-42D9-8620-ECBA0E8717AE}"/>
    <cellStyle name="Comma 65 2 2 6" xfId="19485" xr:uid="{088D22CE-E4BB-4E5B-AACE-B578BC13D4EF}"/>
    <cellStyle name="Comma 65 2 3" xfId="19486" xr:uid="{18BA6A96-D3B4-4339-83E7-049DCC108A5A}"/>
    <cellStyle name="Comma 65 2 3 2" xfId="19487" xr:uid="{D21399A2-65AC-4765-9744-DC11A2FD3F48}"/>
    <cellStyle name="Comma 65 2 3 2 2" xfId="19488" xr:uid="{5D52DD9E-0980-4543-8F6D-972BAF5AF1E9}"/>
    <cellStyle name="Comma 65 2 3 2 2 2" xfId="19489" xr:uid="{2B39DD4B-24D6-421F-8760-8B36F1E4717A}"/>
    <cellStyle name="Comma 65 2 3 2 3" xfId="19490" xr:uid="{F60E9F1F-386D-4BD8-8C99-43FBB65A3687}"/>
    <cellStyle name="Comma 65 2 3 3" xfId="19491" xr:uid="{D668FF7A-4858-4A21-B956-90CC9F9A9A24}"/>
    <cellStyle name="Comma 65 2 3 3 2" xfId="19492" xr:uid="{5A278664-0A34-45C5-BECE-D19A226C37BE}"/>
    <cellStyle name="Comma 65 2 3 4" xfId="19493" xr:uid="{73875B6D-7BC9-446F-84AC-966888C409EA}"/>
    <cellStyle name="Comma 65 2 3 5" xfId="19494" xr:uid="{3C46444A-A80C-4B37-8AC5-42F52D883378}"/>
    <cellStyle name="Comma 65 2 4" xfId="19495" xr:uid="{D66F928A-35BD-41CA-9ED0-75B89C0E24C0}"/>
    <cellStyle name="Comma 65 2 4 2" xfId="19496" xr:uid="{667F1EF3-6DDA-435B-8F38-DA89DF2E94F6}"/>
    <cellStyle name="Comma 65 2 4 2 2" xfId="19497" xr:uid="{893A8E1B-FA38-4A99-9181-A5131E3EC3DD}"/>
    <cellStyle name="Comma 65 2 4 3" xfId="19498" xr:uid="{8F5BFF5D-4B02-4BA3-A323-E8FF156CF2EA}"/>
    <cellStyle name="Comma 65 2 4 4" xfId="19499" xr:uid="{E0E25C82-C72C-445E-8A5D-6971E9B36131}"/>
    <cellStyle name="Comma 65 2 5" xfId="19500" xr:uid="{2A4FFA68-0A84-4174-AEB1-9D0EF862FD64}"/>
    <cellStyle name="Comma 65 2 5 2" xfId="19501" xr:uid="{55B12020-B1BB-40EE-9BED-71F967710D60}"/>
    <cellStyle name="Comma 65 2 6" xfId="19502" xr:uid="{5989BF09-388A-48CD-9BDF-BD6812CD20FB}"/>
    <cellStyle name="Comma 65 2 6 2" xfId="19503" xr:uid="{F65C1842-8D63-431D-8524-25DE0CF7885F}"/>
    <cellStyle name="Comma 65 2 7" xfId="19504" xr:uid="{E58BA2C8-BC93-45A8-A73A-AE55BE1FA7BF}"/>
    <cellStyle name="Comma 65 3" xfId="19505" xr:uid="{EF30DBAB-0FC7-4BEC-A83D-F2D6E73A5B3D}"/>
    <cellStyle name="Comma 65 3 2" xfId="19506" xr:uid="{14886D4C-7CB5-4026-9540-65D07B66F71F}"/>
    <cellStyle name="Comma 65 3 2 2" xfId="19507" xr:uid="{5D9F3C95-5D7C-45BF-AA00-8B7DD58976E7}"/>
    <cellStyle name="Comma 65 3 2 2 2" xfId="19508" xr:uid="{9838FBA1-A047-4535-A2FA-8BB8F4C47829}"/>
    <cellStyle name="Comma 65 3 2 2 2 2" xfId="19509" xr:uid="{0EAB863D-93DC-4EF4-8B07-A1873DDC4405}"/>
    <cellStyle name="Comma 65 3 2 2 2 2 2" xfId="19510" xr:uid="{280FBB14-6F61-4ECA-B787-13340E078A24}"/>
    <cellStyle name="Comma 65 3 2 2 2 3" xfId="19511" xr:uid="{07D87EF4-59FB-40A6-83C1-BE8EC6F58E36}"/>
    <cellStyle name="Comma 65 3 2 2 3" xfId="19512" xr:uid="{6BA175B8-DC6E-4921-B4B9-9EB3CFF968F9}"/>
    <cellStyle name="Comma 65 3 2 2 3 2" xfId="19513" xr:uid="{95F548F6-3202-4001-AFC3-0EDD5E9AB211}"/>
    <cellStyle name="Comma 65 3 2 2 4" xfId="19514" xr:uid="{2185AC4C-23D2-4F0E-9614-DDBFB740EC59}"/>
    <cellStyle name="Comma 65 3 2 2 5" xfId="19515" xr:uid="{B47B733A-DF31-420F-B88C-4CCBF65CEB69}"/>
    <cellStyle name="Comma 65 3 2 3" xfId="19516" xr:uid="{72EA5DE3-9AE4-42AE-ABB8-165C85A0CA63}"/>
    <cellStyle name="Comma 65 3 2 3 2" xfId="19517" xr:uid="{9AAD89A6-22BB-4CD5-BAF4-9EECF873479D}"/>
    <cellStyle name="Comma 65 3 2 3 2 2" xfId="19518" xr:uid="{B4CE0845-7824-48B2-A4D1-72DF6F8B5012}"/>
    <cellStyle name="Comma 65 3 2 3 3" xfId="19519" xr:uid="{8C8FF2D3-8639-467B-82BB-DA97DE9A97A0}"/>
    <cellStyle name="Comma 65 3 2 4" xfId="19520" xr:uid="{35892325-6FB3-40DB-BF24-E7F6AD96B9A5}"/>
    <cellStyle name="Comma 65 3 2 4 2" xfId="19521" xr:uid="{AF6A7477-4054-4836-AB6E-A205BCFEF382}"/>
    <cellStyle name="Comma 65 3 2 5" xfId="19522" xr:uid="{75467E60-D235-42C1-B4B3-E4FFA91EF47B}"/>
    <cellStyle name="Comma 65 3 2 6" xfId="19523" xr:uid="{1A228351-F124-4648-947D-73AE57256C2B}"/>
    <cellStyle name="Comma 65 3 3" xfId="19524" xr:uid="{F3F57136-421C-4908-BD58-2F2E0682018D}"/>
    <cellStyle name="Comma 65 3 3 2" xfId="19525" xr:uid="{B7B89B1A-CBC4-42C5-9900-3BB86BD5C64C}"/>
    <cellStyle name="Comma 65 3 3 2 2" xfId="19526" xr:uid="{86BD7441-FC05-42D3-9BE7-FD32327F271F}"/>
    <cellStyle name="Comma 65 3 3 2 2 2" xfId="19527" xr:uid="{437DB5E7-A639-4432-9ABA-8999D8D813EE}"/>
    <cellStyle name="Comma 65 3 3 2 3" xfId="19528" xr:uid="{67D5D575-5395-49BC-B9B4-FAA6EBCEA775}"/>
    <cellStyle name="Comma 65 3 3 3" xfId="19529" xr:uid="{57BEB29E-F3E7-4576-875F-3A42182A1F87}"/>
    <cellStyle name="Comma 65 3 3 3 2" xfId="19530" xr:uid="{36F66BC7-5B7A-422D-84EC-6D3F749F2237}"/>
    <cellStyle name="Comma 65 3 3 4" xfId="19531" xr:uid="{7AD2BCA2-62A0-4635-8834-6F42234A341F}"/>
    <cellStyle name="Comma 65 3 3 5" xfId="19532" xr:uid="{418154FD-339C-4541-B3FB-4F9A901F79C3}"/>
    <cellStyle name="Comma 65 3 4" xfId="19533" xr:uid="{E224F6F6-684D-4A44-84BA-83F5FDE010B6}"/>
    <cellStyle name="Comma 65 3 4 2" xfId="19534" xr:uid="{27558371-F8EC-4F7E-A830-2EC3D48C84A5}"/>
    <cellStyle name="Comma 65 3 4 2 2" xfId="19535" xr:uid="{F725A6C7-52F1-4E22-8EDB-7909FC598FF0}"/>
    <cellStyle name="Comma 65 3 4 3" xfId="19536" xr:uid="{C239558A-F807-4C6B-BC15-42D10A6FFC33}"/>
    <cellStyle name="Comma 65 3 4 4" xfId="19537" xr:uid="{3E329F94-81F7-4537-BF23-66D35AD57CB9}"/>
    <cellStyle name="Comma 65 3 5" xfId="19538" xr:uid="{C143179A-9BA7-4EA8-A762-28FFC3C12389}"/>
    <cellStyle name="Comma 65 3 5 2" xfId="19539" xr:uid="{70DA2C93-1F0F-4248-B20D-DD2C06DE3BE6}"/>
    <cellStyle name="Comma 65 3 6" xfId="19540" xr:uid="{5979FE6B-CFAF-46F4-9C6E-D35B6ECF447B}"/>
    <cellStyle name="Comma 65 3 6 2" xfId="19541" xr:uid="{75A82A32-CD46-42C9-87BE-D6C64960A448}"/>
    <cellStyle name="Comma 65 3 7" xfId="19542" xr:uid="{E353905E-6530-4C61-88FD-3DDC3406B73E}"/>
    <cellStyle name="Comma 65 4" xfId="19543" xr:uid="{9542D67E-5A80-497E-BEBE-FDCAB9891D6D}"/>
    <cellStyle name="Comma 65 4 2" xfId="19544" xr:uid="{5504C3D7-CAC2-4E8F-A596-9067137B5177}"/>
    <cellStyle name="Comma 65 4 2 2" xfId="19545" xr:uid="{39473CDF-42A4-4318-889A-03B6DB1B0C92}"/>
    <cellStyle name="Comma 65 4 2 2 2" xfId="19546" xr:uid="{9C73FF02-55A4-41B8-85A4-325D3833AE9B}"/>
    <cellStyle name="Comma 65 4 2 2 2 2" xfId="19547" xr:uid="{F71870DB-E928-44AF-AF0D-9EC83D2F9E57}"/>
    <cellStyle name="Comma 65 4 2 2 3" xfId="19548" xr:uid="{7521FD41-393D-4DAB-9D51-5ED23960F114}"/>
    <cellStyle name="Comma 65 4 2 3" xfId="19549" xr:uid="{2EB2A231-6169-4303-AED6-851ED0B72CC9}"/>
    <cellStyle name="Comma 65 4 2 3 2" xfId="19550" xr:uid="{84281250-40B0-40D3-B7DE-B2FD964371F3}"/>
    <cellStyle name="Comma 65 4 2 4" xfId="19551" xr:uid="{E7CFE0E2-D022-4704-BB59-F19FD3C82439}"/>
    <cellStyle name="Comma 65 4 2 5" xfId="19552" xr:uid="{C4485F4B-AF70-4D51-B820-AFFC027FF8BD}"/>
    <cellStyle name="Comma 65 4 3" xfId="19553" xr:uid="{FFF213D6-7D29-4673-8BF4-250276D29DC4}"/>
    <cellStyle name="Comma 65 4 3 2" xfId="19554" xr:uid="{C0CD993C-8735-4511-B4E6-0FD718E52717}"/>
    <cellStyle name="Comma 65 4 3 2 2" xfId="19555" xr:uid="{A2D3FB15-2755-4477-B1A7-122A8ADB12AC}"/>
    <cellStyle name="Comma 65 4 3 3" xfId="19556" xr:uid="{DBF4A4F1-F433-420B-9AB4-AD71900D8D19}"/>
    <cellStyle name="Comma 65 4 4" xfId="19557" xr:uid="{F8DE2FEF-FED3-4BCB-9688-06B6AD42F23D}"/>
    <cellStyle name="Comma 65 4 4 2" xfId="19558" xr:uid="{59BE354C-0F79-4F27-9033-5B2B765F77BB}"/>
    <cellStyle name="Comma 65 4 5" xfId="19559" xr:uid="{D3B64DF8-6400-4EBB-8B14-DF8720056518}"/>
    <cellStyle name="Comma 65 4 6" xfId="19560" xr:uid="{3E941A20-9C17-43E4-AA52-37575070F374}"/>
    <cellStyle name="Comma 65 5" xfId="19561" xr:uid="{D46FBC1B-C563-4613-97C5-1DC9E74A143C}"/>
    <cellStyle name="Comma 65 5 2" xfId="19562" xr:uid="{74C37CCB-4525-471C-A3A3-FB1C2FA438A1}"/>
    <cellStyle name="Comma 65 5 2 2" xfId="19563" xr:uid="{CE109780-0499-4245-8DED-A52C12F0B9D8}"/>
    <cellStyle name="Comma 65 5 2 2 2" xfId="19564" xr:uid="{B1A8EA01-643B-438D-976B-B48AF3301F5D}"/>
    <cellStyle name="Comma 65 5 2 3" xfId="19565" xr:uid="{A39F1661-4B7F-4FB1-B6EF-5B093C5F310A}"/>
    <cellStyle name="Comma 65 5 3" xfId="19566" xr:uid="{2E8215A2-82CD-48AC-AC7E-5854CA7EF1D7}"/>
    <cellStyle name="Comma 65 5 3 2" xfId="19567" xr:uid="{DA50C5E2-AC2A-4C78-BAC1-818727F5C284}"/>
    <cellStyle name="Comma 65 5 4" xfId="19568" xr:uid="{2EA9D31E-A01A-4EDF-9F87-05A5B685017A}"/>
    <cellStyle name="Comma 65 5 5" xfId="19569" xr:uid="{27BED54A-0075-44D2-8BCC-D91D267DFE9C}"/>
    <cellStyle name="Comma 65 6" xfId="19570" xr:uid="{F5B8AC56-986E-4962-B405-07A07A697CA7}"/>
    <cellStyle name="Comma 65 6 2" xfId="19571" xr:uid="{53E132EA-F7FD-4533-B49F-6F776CE8A378}"/>
    <cellStyle name="Comma 65 6 2 2" xfId="19572" xr:uid="{EBFCE2F5-4BD1-4786-BF35-2A4F3D9E479B}"/>
    <cellStyle name="Comma 65 6 2 2 2" xfId="19573" xr:uid="{9FEDBF94-5656-4209-8875-69B88E73AAEC}"/>
    <cellStyle name="Comma 65 6 2 3" xfId="19574" xr:uid="{328349A5-1FD8-4503-A80B-AE89CA6B562A}"/>
    <cellStyle name="Comma 65 6 3" xfId="19575" xr:uid="{8934D45C-A215-43EF-B978-A48C6F5AA1B0}"/>
    <cellStyle name="Comma 65 6 3 2" xfId="19576" xr:uid="{062F306F-371E-4836-BBC1-EB10A248F874}"/>
    <cellStyle name="Comma 65 6 4" xfId="19577" xr:uid="{0566F8E6-2A21-4C8F-AFA7-8083538A9461}"/>
    <cellStyle name="Comma 65 6 5" xfId="19578" xr:uid="{FE17ACC0-C32A-440E-9A74-D0502419996E}"/>
    <cellStyle name="Comma 65 7" xfId="19579" xr:uid="{657D6A63-40BC-4B17-A674-93B7BA4ACB23}"/>
    <cellStyle name="Comma 65 7 2" xfId="19580" xr:uid="{1F86651F-27F7-4697-9030-72B1DCDD0782}"/>
    <cellStyle name="Comma 65 7 2 2" xfId="19581" xr:uid="{6458FA09-6402-4A19-9187-B9D5D2A96BA8}"/>
    <cellStyle name="Comma 65 7 3" xfId="19582" xr:uid="{D610457D-80B2-4227-A37F-404D2C378E9E}"/>
    <cellStyle name="Comma 65 7 4" xfId="19583" xr:uid="{BBD9835B-3616-4B45-8E35-D1E8136B3BD4}"/>
    <cellStyle name="Comma 65 8" xfId="19584" xr:uid="{BFB5B955-F527-4210-BB8A-CE695B9AC2E4}"/>
    <cellStyle name="Comma 65 8 2" xfId="19585" xr:uid="{77A696D6-DF12-4B67-91AB-313453AC7FAB}"/>
    <cellStyle name="Comma 65 9" xfId="19586" xr:uid="{53F0090F-7A9A-4427-AF93-A6160C10DE86}"/>
    <cellStyle name="Comma 65 9 2" xfId="19587" xr:uid="{D884E539-7250-482C-B69D-4A7B24485E31}"/>
    <cellStyle name="Comma 66" xfId="19588" xr:uid="{F9F3591F-981F-4FBD-9AE4-9180143299D6}"/>
    <cellStyle name="Comma 66 10" xfId="19589" xr:uid="{3B33A0C7-030F-407B-901D-C12CF920D780}"/>
    <cellStyle name="Comma 66 2" xfId="19590" xr:uid="{6E946DC5-45C5-4CC3-ADAD-4D315FE5673F}"/>
    <cellStyle name="Comma 66 2 2" xfId="19591" xr:uid="{4FF65A2E-B7C2-4D98-A341-FF6F914CD721}"/>
    <cellStyle name="Comma 66 2 2 2" xfId="19592" xr:uid="{374824E9-2675-4B5E-8123-BE84C6AEEE37}"/>
    <cellStyle name="Comma 66 2 2 2 2" xfId="19593" xr:uid="{A6D67132-3D1B-408C-9DF1-1F82E43B86D8}"/>
    <cellStyle name="Comma 66 2 2 2 2 2" xfId="19594" xr:uid="{3E45CC2B-5A8C-44ED-8DD1-55415778C402}"/>
    <cellStyle name="Comma 66 2 2 2 2 2 2" xfId="19595" xr:uid="{6F2C01E7-3D3D-4E5C-9B98-AC45B57572C2}"/>
    <cellStyle name="Comma 66 2 2 2 2 3" xfId="19596" xr:uid="{5BB07A6A-A923-4FFA-A5CA-0E275DD4B2F1}"/>
    <cellStyle name="Comma 66 2 2 2 3" xfId="19597" xr:uid="{9AA676EA-93FE-40C5-A24B-01DD8B2D6B39}"/>
    <cellStyle name="Comma 66 2 2 2 3 2" xfId="19598" xr:uid="{7CC87458-3323-413E-AA7A-E8A45DD2B262}"/>
    <cellStyle name="Comma 66 2 2 2 4" xfId="19599" xr:uid="{9AD390B9-6EDD-4D5F-9616-21604F3F09F7}"/>
    <cellStyle name="Comma 66 2 2 2 5" xfId="19600" xr:uid="{A16461F0-92AF-4E5C-B5C8-DF3323B4BD89}"/>
    <cellStyle name="Comma 66 2 2 3" xfId="19601" xr:uid="{D22C9B9A-C857-4883-9F2B-4AC3C506C452}"/>
    <cellStyle name="Comma 66 2 2 3 2" xfId="19602" xr:uid="{F3C79428-AAB5-40AA-AD23-AB6244C2C3CE}"/>
    <cellStyle name="Comma 66 2 2 3 2 2" xfId="19603" xr:uid="{291EB830-8746-4AD2-A4B0-C22C226D8DEB}"/>
    <cellStyle name="Comma 66 2 2 3 3" xfId="19604" xr:uid="{C10F777B-1B09-4B88-A875-273C9A2386D2}"/>
    <cellStyle name="Comma 66 2 2 4" xfId="19605" xr:uid="{AACF62E5-092C-4BC3-80EA-15A162C5D8C3}"/>
    <cellStyle name="Comma 66 2 2 4 2" xfId="19606" xr:uid="{906CB72C-1A0F-4386-A459-DA3868974157}"/>
    <cellStyle name="Comma 66 2 2 5" xfId="19607" xr:uid="{D5E1B11A-058F-491E-9A8E-B4D2B1B21512}"/>
    <cellStyle name="Comma 66 2 2 6" xfId="19608" xr:uid="{817F5EC5-37DC-4841-A375-8C35EEF346B4}"/>
    <cellStyle name="Comma 66 2 3" xfId="19609" xr:uid="{26039441-46B6-4EE4-B30D-1E3711F6DFBE}"/>
    <cellStyle name="Comma 66 2 3 2" xfId="19610" xr:uid="{94A93158-51DD-4712-9845-CBB8D2D860FE}"/>
    <cellStyle name="Comma 66 2 3 2 2" xfId="19611" xr:uid="{BC7C216A-23B5-4733-9BFE-9C77379BB50B}"/>
    <cellStyle name="Comma 66 2 3 2 2 2" xfId="19612" xr:uid="{E57F6DA8-2E89-465C-87B1-C6F319298636}"/>
    <cellStyle name="Comma 66 2 3 2 3" xfId="19613" xr:uid="{E0D60217-C191-486F-B137-8AA8D5448F63}"/>
    <cellStyle name="Comma 66 2 3 3" xfId="19614" xr:uid="{D1B83B5D-AA37-4FBB-857A-F53B4D93683F}"/>
    <cellStyle name="Comma 66 2 3 3 2" xfId="19615" xr:uid="{17AA73DC-3700-41E3-853F-C7B48CFB3742}"/>
    <cellStyle name="Comma 66 2 3 4" xfId="19616" xr:uid="{02D10164-0925-4C06-8DE0-12E73E76416B}"/>
    <cellStyle name="Comma 66 2 3 5" xfId="19617" xr:uid="{AA8D776D-9B51-40F8-B47D-D2CC60519B12}"/>
    <cellStyle name="Comma 66 2 4" xfId="19618" xr:uid="{6696F1F1-9717-4E74-8AA4-B0C3C4377726}"/>
    <cellStyle name="Comma 66 2 4 2" xfId="19619" xr:uid="{98A4083E-620F-4323-8FD8-344F6E1DE085}"/>
    <cellStyle name="Comma 66 2 4 2 2" xfId="19620" xr:uid="{13B9DC82-47E1-4087-ADF1-260B0F0490B6}"/>
    <cellStyle name="Comma 66 2 4 3" xfId="19621" xr:uid="{363042A9-7864-4580-A131-EDC4E58392F2}"/>
    <cellStyle name="Comma 66 2 4 4" xfId="19622" xr:uid="{856666F8-5715-43FD-8722-FE0C215F1034}"/>
    <cellStyle name="Comma 66 2 5" xfId="19623" xr:uid="{3ED3BDF8-2FD9-4D29-8D25-6A65C17A77EA}"/>
    <cellStyle name="Comma 66 2 5 2" xfId="19624" xr:uid="{D7F857D9-79FD-48F8-A214-2E740AAC99C7}"/>
    <cellStyle name="Comma 66 2 6" xfId="19625" xr:uid="{9B931427-2685-4F70-B1BD-7904621369F9}"/>
    <cellStyle name="Comma 66 2 6 2" xfId="19626" xr:uid="{02954CEE-F298-44A2-8787-F2B5DC62D6E4}"/>
    <cellStyle name="Comma 66 2 7" xfId="19627" xr:uid="{12EEF52B-8C43-4321-9458-5E00483443FD}"/>
    <cellStyle name="Comma 66 3" xfId="19628" xr:uid="{64175E05-6496-4E0A-BC9A-B680E9B88543}"/>
    <cellStyle name="Comma 66 3 2" xfId="19629" xr:uid="{91CA2DE1-812A-4110-B811-F68D28503D88}"/>
    <cellStyle name="Comma 66 3 2 2" xfId="19630" xr:uid="{7AE43438-7A54-4569-9819-B7B51B304955}"/>
    <cellStyle name="Comma 66 3 2 2 2" xfId="19631" xr:uid="{7C25C58B-699A-429E-9016-C359D6F42E16}"/>
    <cellStyle name="Comma 66 3 2 2 2 2" xfId="19632" xr:uid="{0BBAB92F-D6E6-41BC-8610-F00D48FB38A7}"/>
    <cellStyle name="Comma 66 3 2 2 2 2 2" xfId="19633" xr:uid="{2DB1FF07-76E6-4226-B190-FA9A7DFC493B}"/>
    <cellStyle name="Comma 66 3 2 2 2 3" xfId="19634" xr:uid="{0E2E2583-B61F-4540-9DDB-0FFF246FE113}"/>
    <cellStyle name="Comma 66 3 2 2 3" xfId="19635" xr:uid="{1764953E-0923-4289-96CA-DAD6B0E84832}"/>
    <cellStyle name="Comma 66 3 2 2 3 2" xfId="19636" xr:uid="{911F12A1-E3E8-4068-9B6D-683CA83EDB5B}"/>
    <cellStyle name="Comma 66 3 2 2 4" xfId="19637" xr:uid="{48BDAC6B-8048-4CC5-81A5-CC6B09ABB711}"/>
    <cellStyle name="Comma 66 3 2 2 5" xfId="19638" xr:uid="{0C46B6A3-BDB1-4357-AAA7-7F6D488FB301}"/>
    <cellStyle name="Comma 66 3 2 3" xfId="19639" xr:uid="{966417D0-30A4-4F1A-A181-43D2B0750777}"/>
    <cellStyle name="Comma 66 3 2 3 2" xfId="19640" xr:uid="{036BFB55-4BAC-48D6-BCBC-03AC1E9C5EB3}"/>
    <cellStyle name="Comma 66 3 2 3 2 2" xfId="19641" xr:uid="{FE2E8BBA-5979-4E70-828D-5FD902E2450E}"/>
    <cellStyle name="Comma 66 3 2 3 3" xfId="19642" xr:uid="{B521AC4E-742C-4D1F-96F3-EF8909462F8F}"/>
    <cellStyle name="Comma 66 3 2 4" xfId="19643" xr:uid="{5681BB1A-5C94-47CA-9BBD-E9C9B514F7C4}"/>
    <cellStyle name="Comma 66 3 2 4 2" xfId="19644" xr:uid="{4E3C8A2E-1C34-43FD-BDC4-DF0561E022EE}"/>
    <cellStyle name="Comma 66 3 2 5" xfId="19645" xr:uid="{A3038535-9A76-4922-B052-B53EEAE5E1ED}"/>
    <cellStyle name="Comma 66 3 2 6" xfId="19646" xr:uid="{C18CF36F-5565-4E96-BDAE-D98475E38240}"/>
    <cellStyle name="Comma 66 3 3" xfId="19647" xr:uid="{3370D6E8-C604-4365-AD4B-99B638C492BC}"/>
    <cellStyle name="Comma 66 3 3 2" xfId="19648" xr:uid="{143843CA-21EA-4BAB-816F-FBD993353BEF}"/>
    <cellStyle name="Comma 66 3 3 2 2" xfId="19649" xr:uid="{1EE14906-DB2E-4E3F-9A26-75EA0B964D06}"/>
    <cellStyle name="Comma 66 3 3 2 2 2" xfId="19650" xr:uid="{3663E18A-F6A5-4E09-A980-69CA29564A0A}"/>
    <cellStyle name="Comma 66 3 3 2 3" xfId="19651" xr:uid="{E7EBFBD4-FF60-400C-BC0A-3DFC852CBDC7}"/>
    <cellStyle name="Comma 66 3 3 3" xfId="19652" xr:uid="{DF91D22F-7016-4565-B04D-437D299F5403}"/>
    <cellStyle name="Comma 66 3 3 3 2" xfId="19653" xr:uid="{AFB47AF6-3822-4269-AD50-0CDDCA4B8694}"/>
    <cellStyle name="Comma 66 3 3 4" xfId="19654" xr:uid="{53B0E74C-0915-4B33-91C8-EA3473283EEC}"/>
    <cellStyle name="Comma 66 3 3 5" xfId="19655" xr:uid="{92C84DC4-2508-499A-BFF6-74B8C0749470}"/>
    <cellStyle name="Comma 66 3 4" xfId="19656" xr:uid="{84B007DF-5080-430C-A0EA-C2251CEE7AA8}"/>
    <cellStyle name="Comma 66 3 4 2" xfId="19657" xr:uid="{25A87E0E-02FE-48BF-AB99-10BA28149F19}"/>
    <cellStyle name="Comma 66 3 4 2 2" xfId="19658" xr:uid="{9C46FB5A-51A5-4A0F-B603-21FCDC679C81}"/>
    <cellStyle name="Comma 66 3 4 3" xfId="19659" xr:uid="{02B1F90E-0648-4E5E-B1AD-E8885D0F8095}"/>
    <cellStyle name="Comma 66 3 4 4" xfId="19660" xr:uid="{2C9CACB6-9069-427F-A981-A3963345FB2C}"/>
    <cellStyle name="Comma 66 3 5" xfId="19661" xr:uid="{1615C818-4603-49B2-8335-62E201501EE8}"/>
    <cellStyle name="Comma 66 3 5 2" xfId="19662" xr:uid="{B20B3BE0-6870-4501-8945-9168EC50B744}"/>
    <cellStyle name="Comma 66 3 6" xfId="19663" xr:uid="{A74D1B0E-CBDD-4F33-AD9C-AA59C805A497}"/>
    <cellStyle name="Comma 66 3 6 2" xfId="19664" xr:uid="{508CC483-153B-496D-ABB2-547B4EEA28C5}"/>
    <cellStyle name="Comma 66 3 7" xfId="19665" xr:uid="{9C32F558-2EA6-461F-9DB1-097DD80E9D3F}"/>
    <cellStyle name="Comma 66 4" xfId="19666" xr:uid="{A0BB5DB2-3D66-49F3-BA4E-15440B214FAC}"/>
    <cellStyle name="Comma 66 4 2" xfId="19667" xr:uid="{D899EDF4-46BB-4FD5-9041-F292DDAD8B1E}"/>
    <cellStyle name="Comma 66 4 2 2" xfId="19668" xr:uid="{AFE8672D-0B88-48B7-8ADB-A943D2B93C24}"/>
    <cellStyle name="Comma 66 4 2 2 2" xfId="19669" xr:uid="{1B7F049D-E81F-42CA-B05C-6049A73B7049}"/>
    <cellStyle name="Comma 66 4 2 2 2 2" xfId="19670" xr:uid="{7CF9D8B1-30D2-40F6-8E9B-3CAB4220EA72}"/>
    <cellStyle name="Comma 66 4 2 2 3" xfId="19671" xr:uid="{A18FAB96-D8D8-4292-8F48-603E84CFADD1}"/>
    <cellStyle name="Comma 66 4 2 3" xfId="19672" xr:uid="{43162195-AEA8-4390-B043-9CEBE4796245}"/>
    <cellStyle name="Comma 66 4 2 3 2" xfId="19673" xr:uid="{9791B612-150E-471C-AC11-7507A89AFF58}"/>
    <cellStyle name="Comma 66 4 2 4" xfId="19674" xr:uid="{93FCC484-F6A6-4C9D-B552-207107340CAC}"/>
    <cellStyle name="Comma 66 4 2 5" xfId="19675" xr:uid="{0CE147CE-9C45-49F0-9CF8-2AEB9F0C54E3}"/>
    <cellStyle name="Comma 66 4 3" xfId="19676" xr:uid="{5CA8A4A3-5FC2-4CE2-A3ED-818BAF370B77}"/>
    <cellStyle name="Comma 66 4 3 2" xfId="19677" xr:uid="{7B9994B1-FD11-4B08-96A7-CCEC68E1BFEF}"/>
    <cellStyle name="Comma 66 4 3 2 2" xfId="19678" xr:uid="{469B7652-5D64-4E24-A89F-5039255D14FB}"/>
    <cellStyle name="Comma 66 4 3 3" xfId="19679" xr:uid="{9E25C518-FC58-4838-A3C0-E9330CD81C12}"/>
    <cellStyle name="Comma 66 4 4" xfId="19680" xr:uid="{EB2BCE91-2679-468A-BB62-95BCBF00C5F3}"/>
    <cellStyle name="Comma 66 4 4 2" xfId="19681" xr:uid="{4335C176-A499-473F-AC70-96C22E097EFA}"/>
    <cellStyle name="Comma 66 4 5" xfId="19682" xr:uid="{CC120AFC-96EA-4CCC-ABB7-D1F287056B74}"/>
    <cellStyle name="Comma 66 4 6" xfId="19683" xr:uid="{481D8A03-088D-438C-BE31-F609330F5954}"/>
    <cellStyle name="Comma 66 5" xfId="19684" xr:uid="{83D6CE78-16D6-4302-97F0-3136EF05D5E7}"/>
    <cellStyle name="Comma 66 5 2" xfId="19685" xr:uid="{4DCA3D87-7E4E-4C77-9298-C3F210CE9D54}"/>
    <cellStyle name="Comma 66 5 2 2" xfId="19686" xr:uid="{136900A4-36D4-43D4-A0AF-9D40C6FC8984}"/>
    <cellStyle name="Comma 66 5 2 2 2" xfId="19687" xr:uid="{6778A201-3632-42F0-90A9-042256E19442}"/>
    <cellStyle name="Comma 66 5 2 3" xfId="19688" xr:uid="{35413F15-C03A-42B3-9829-D847AF9B885E}"/>
    <cellStyle name="Comma 66 5 3" xfId="19689" xr:uid="{A8B08EAE-0849-4E3C-9E65-B25A3C681081}"/>
    <cellStyle name="Comma 66 5 3 2" xfId="19690" xr:uid="{5241500F-09DA-44B8-A49C-33BCE2F8ECB3}"/>
    <cellStyle name="Comma 66 5 4" xfId="19691" xr:uid="{83F2BC77-3FD9-466A-A5D8-BA19B6335B8B}"/>
    <cellStyle name="Comma 66 5 5" xfId="19692" xr:uid="{E98E4ABD-0E29-476A-A183-0818A71B694D}"/>
    <cellStyle name="Comma 66 6" xfId="19693" xr:uid="{4B6F6F54-FE1D-462B-BC57-F247A7ECAD69}"/>
    <cellStyle name="Comma 66 6 2" xfId="19694" xr:uid="{6F2E7D9A-144E-43FF-A058-86C4F7B88706}"/>
    <cellStyle name="Comma 66 6 2 2" xfId="19695" xr:uid="{CB98A071-F1F4-4CF9-9D8F-BCEC333D8689}"/>
    <cellStyle name="Comma 66 6 2 2 2" xfId="19696" xr:uid="{B6B46B14-BC4C-47D7-B6BF-7647490FECBE}"/>
    <cellStyle name="Comma 66 6 2 3" xfId="19697" xr:uid="{80B5BFBC-3784-4CEC-B141-6EEFA60D6CAD}"/>
    <cellStyle name="Comma 66 6 3" xfId="19698" xr:uid="{022AD566-3A15-4198-ABFC-BAEF8588CB22}"/>
    <cellStyle name="Comma 66 6 3 2" xfId="19699" xr:uid="{E6AE9492-A174-45E6-8661-E8FAF0995FAE}"/>
    <cellStyle name="Comma 66 6 4" xfId="19700" xr:uid="{CBB99E1D-4D97-4D1A-8446-A308ED07377D}"/>
    <cellStyle name="Comma 66 6 5" xfId="19701" xr:uid="{3558281F-F0E2-4ADF-9E66-EBE38BC8E32D}"/>
    <cellStyle name="Comma 66 7" xfId="19702" xr:uid="{5FBACB6B-0D0F-4A88-84F4-34E8D211FBA2}"/>
    <cellStyle name="Comma 66 7 2" xfId="19703" xr:uid="{E26E8A6E-4782-4332-8610-069EE73345E0}"/>
    <cellStyle name="Comma 66 7 2 2" xfId="19704" xr:uid="{5EA54F12-D747-4329-B1C6-96F1490FDF59}"/>
    <cellStyle name="Comma 66 7 3" xfId="19705" xr:uid="{0CCA0D88-AE33-4EB0-98BA-5BDEE2F19730}"/>
    <cellStyle name="Comma 66 7 4" xfId="19706" xr:uid="{DEF64DB6-68A9-4AE7-8ADD-6EB7FB3D1C7D}"/>
    <cellStyle name="Comma 66 8" xfId="19707" xr:uid="{4D9EE89E-3415-41F0-BD4F-F4CE4EB6CB2C}"/>
    <cellStyle name="Comma 66 8 2" xfId="19708" xr:uid="{6B927727-440E-43A8-B3AB-0DAF9EC6B7AF}"/>
    <cellStyle name="Comma 66 9" xfId="19709" xr:uid="{C8803369-6EAB-4D83-8726-754BC8EFB9DA}"/>
    <cellStyle name="Comma 66 9 2" xfId="19710" xr:uid="{23A95242-490C-48AC-ADBF-B7CB25D74ED9}"/>
    <cellStyle name="Comma 67" xfId="19711" xr:uid="{0820044F-FA89-43C9-BE52-7D39DF9516B0}"/>
    <cellStyle name="Comma 67 10" xfId="19712" xr:uid="{D39CE1BE-FAC5-41F5-B340-E11AD2B51919}"/>
    <cellStyle name="Comma 67 2" xfId="19713" xr:uid="{D81EA8F0-DC0C-4A2A-95A9-E76984451E89}"/>
    <cellStyle name="Comma 67 2 2" xfId="19714" xr:uid="{36EF017A-A00E-4F33-A518-0BAC9E37955A}"/>
    <cellStyle name="Comma 67 2 2 2" xfId="19715" xr:uid="{F6230340-E78F-41D2-ACCF-0BDF67AB5A23}"/>
    <cellStyle name="Comma 67 2 2 2 2" xfId="19716" xr:uid="{05EF6788-B5DE-4122-AF9C-3EE1C36BB4FD}"/>
    <cellStyle name="Comma 67 2 2 2 2 2" xfId="19717" xr:uid="{E948F565-975B-453E-B820-BB7854A2A732}"/>
    <cellStyle name="Comma 67 2 2 2 2 2 2" xfId="19718" xr:uid="{6C9F0F1D-D343-4416-A390-FD86A3704B64}"/>
    <cellStyle name="Comma 67 2 2 2 2 3" xfId="19719" xr:uid="{0484B449-E17D-4DDA-A065-DB9A0567F0BB}"/>
    <cellStyle name="Comma 67 2 2 2 3" xfId="19720" xr:uid="{16857212-A3A7-4801-973C-F26B676139F4}"/>
    <cellStyle name="Comma 67 2 2 2 3 2" xfId="19721" xr:uid="{9BB021D1-868A-4715-B317-3895F834ABF6}"/>
    <cellStyle name="Comma 67 2 2 2 4" xfId="19722" xr:uid="{30F0611F-1FD9-4130-85E9-E4093080C57E}"/>
    <cellStyle name="Comma 67 2 2 2 5" xfId="19723" xr:uid="{B3C98E4C-C66A-4F95-9FA1-C33A7B40B8EA}"/>
    <cellStyle name="Comma 67 2 2 3" xfId="19724" xr:uid="{886ACF6C-DF34-427E-A8EB-9C66AEED3901}"/>
    <cellStyle name="Comma 67 2 2 3 2" xfId="19725" xr:uid="{EA431A59-4200-41D7-8579-CF09DCC82A65}"/>
    <cellStyle name="Comma 67 2 2 3 2 2" xfId="19726" xr:uid="{4C9FE8F5-70B5-495D-8877-424E056DBB0E}"/>
    <cellStyle name="Comma 67 2 2 3 3" xfId="19727" xr:uid="{85CE9984-A75D-4A86-9E8E-3A8FF21CDEC6}"/>
    <cellStyle name="Comma 67 2 2 4" xfId="19728" xr:uid="{8D74A7F8-BBB0-4C41-BB5E-24561E63F6D1}"/>
    <cellStyle name="Comma 67 2 2 4 2" xfId="19729" xr:uid="{EAA740A0-9592-4B9B-880C-5B0F26853ECE}"/>
    <cellStyle name="Comma 67 2 2 5" xfId="19730" xr:uid="{DFDB964D-D2CC-494A-A1A9-0A27BD3BA6CF}"/>
    <cellStyle name="Comma 67 2 2 6" xfId="19731" xr:uid="{C19D2B12-24D4-4EF8-929E-1D09167396D2}"/>
    <cellStyle name="Comma 67 2 3" xfId="19732" xr:uid="{5396BC72-415E-40EA-AC16-B7AE6306C674}"/>
    <cellStyle name="Comma 67 2 3 2" xfId="19733" xr:uid="{A08565BC-CAFE-40DF-8AE4-7C011D52D888}"/>
    <cellStyle name="Comma 67 2 3 2 2" xfId="19734" xr:uid="{1EE6320E-93DE-4096-9B25-3386A244E8D3}"/>
    <cellStyle name="Comma 67 2 3 2 2 2" xfId="19735" xr:uid="{FE1A3BBB-B83D-46F5-8AD4-4F11F5818260}"/>
    <cellStyle name="Comma 67 2 3 2 3" xfId="19736" xr:uid="{0BE5DC17-080D-4AC8-A4B1-9E6B476CC6D1}"/>
    <cellStyle name="Comma 67 2 3 3" xfId="19737" xr:uid="{DCD14665-E0C5-4042-AEDF-82F34371436D}"/>
    <cellStyle name="Comma 67 2 3 3 2" xfId="19738" xr:uid="{36CDB51D-328F-472C-A0FD-BD1CD87DADC9}"/>
    <cellStyle name="Comma 67 2 3 4" xfId="19739" xr:uid="{89FB9BBD-4600-4CF7-B1D5-99415390573F}"/>
    <cellStyle name="Comma 67 2 3 5" xfId="19740" xr:uid="{103E4A18-26D7-4321-92CA-C5B8F1F91BED}"/>
    <cellStyle name="Comma 67 2 4" xfId="19741" xr:uid="{7ABCB70E-0B21-48B0-8F01-C9ABE1F82D1D}"/>
    <cellStyle name="Comma 67 2 4 2" xfId="19742" xr:uid="{1544795D-5409-426C-94FA-2A2DBE5DDCEF}"/>
    <cellStyle name="Comma 67 2 4 2 2" xfId="19743" xr:uid="{90DE5D24-0E1F-48C7-B8A4-552994F87CC3}"/>
    <cellStyle name="Comma 67 2 4 3" xfId="19744" xr:uid="{27E8B1BC-C64D-4482-B813-AE3ABAB267B0}"/>
    <cellStyle name="Comma 67 2 4 4" xfId="19745" xr:uid="{CD5D6919-3B9E-4DDB-A9D8-30F4C75E455D}"/>
    <cellStyle name="Comma 67 2 5" xfId="19746" xr:uid="{5A3E1EC1-DA55-4BDA-8EDE-347D2CFB0D80}"/>
    <cellStyle name="Comma 67 2 5 2" xfId="19747" xr:uid="{93509606-64C7-4255-B187-07148859E0DC}"/>
    <cellStyle name="Comma 67 2 6" xfId="19748" xr:uid="{8DA158FE-3C45-43DE-A350-98C3857A38F6}"/>
    <cellStyle name="Comma 67 2 6 2" xfId="19749" xr:uid="{3DC6938A-FB6E-42AA-9B3D-28218F829DCA}"/>
    <cellStyle name="Comma 67 2 7" xfId="19750" xr:uid="{D24C7F6D-1D8C-4E9E-8E9A-2405FAF09869}"/>
    <cellStyle name="Comma 67 3" xfId="19751" xr:uid="{F2BDB496-E4FA-4F79-BB30-2206B1E231B2}"/>
    <cellStyle name="Comma 67 3 2" xfId="19752" xr:uid="{948B3B5F-0C5A-4011-ADCD-2BCE7FE1367E}"/>
    <cellStyle name="Comma 67 3 2 2" xfId="19753" xr:uid="{CF875725-D91A-413B-B86B-92336681CB25}"/>
    <cellStyle name="Comma 67 3 2 2 2" xfId="19754" xr:uid="{D6B5DAAC-6A77-4C23-B305-D8D793521560}"/>
    <cellStyle name="Comma 67 3 2 2 2 2" xfId="19755" xr:uid="{99743707-BA25-45C6-956C-37B02B2B7EA0}"/>
    <cellStyle name="Comma 67 3 2 2 2 2 2" xfId="19756" xr:uid="{127DE963-5571-4F84-9CE5-DAE843354425}"/>
    <cellStyle name="Comma 67 3 2 2 2 3" xfId="19757" xr:uid="{681BDFB4-51A6-419B-979C-FE2DBA45DA99}"/>
    <cellStyle name="Comma 67 3 2 2 3" xfId="19758" xr:uid="{0491616F-DE01-46C2-8C02-5922D70B954A}"/>
    <cellStyle name="Comma 67 3 2 2 3 2" xfId="19759" xr:uid="{1374A17B-0401-40D4-A378-502439065A3C}"/>
    <cellStyle name="Comma 67 3 2 2 4" xfId="19760" xr:uid="{0A69280F-91A4-4E5A-9689-EAE4815C38DF}"/>
    <cellStyle name="Comma 67 3 2 2 5" xfId="19761" xr:uid="{BE796E2D-6B1A-42AB-9268-DB2C0BBB5299}"/>
    <cellStyle name="Comma 67 3 2 3" xfId="19762" xr:uid="{BB981BD1-08E4-4DE1-BB93-B27037816BE0}"/>
    <cellStyle name="Comma 67 3 2 3 2" xfId="19763" xr:uid="{80DA2907-40F5-4F16-BEE3-3877613C1AA4}"/>
    <cellStyle name="Comma 67 3 2 3 2 2" xfId="19764" xr:uid="{DECAC758-657E-4355-B44B-141577006511}"/>
    <cellStyle name="Comma 67 3 2 3 3" xfId="19765" xr:uid="{8425B84A-52B0-4936-B2A6-4E08CC5615F2}"/>
    <cellStyle name="Comma 67 3 2 4" xfId="19766" xr:uid="{FA38F14A-8913-4383-89A3-3DEB77D35008}"/>
    <cellStyle name="Comma 67 3 2 4 2" xfId="19767" xr:uid="{4B2CD15E-47DF-416E-BBD0-5A01CE19B0FC}"/>
    <cellStyle name="Comma 67 3 2 5" xfId="19768" xr:uid="{EFF2516F-A2CF-48BB-9969-6D648AD001F0}"/>
    <cellStyle name="Comma 67 3 2 6" xfId="19769" xr:uid="{59F22D19-EFFB-46B1-A840-2AC1C9DD0FB4}"/>
    <cellStyle name="Comma 67 3 3" xfId="19770" xr:uid="{12B62F72-BE29-475C-9352-ADFC50CFBF97}"/>
    <cellStyle name="Comma 67 3 3 2" xfId="19771" xr:uid="{3012F012-8213-434B-9A6F-B4E39155D3CD}"/>
    <cellStyle name="Comma 67 3 3 2 2" xfId="19772" xr:uid="{333AAE99-5DE8-4D2B-9819-FEE01DA33790}"/>
    <cellStyle name="Comma 67 3 3 2 2 2" xfId="19773" xr:uid="{DDFD714F-CA93-4FDC-B971-E44C16C42050}"/>
    <cellStyle name="Comma 67 3 3 2 3" xfId="19774" xr:uid="{741D338E-F64D-4ABE-9C46-37A3F2E74C37}"/>
    <cellStyle name="Comma 67 3 3 3" xfId="19775" xr:uid="{9A250847-DE06-449A-8BC6-0D3154AD2AF7}"/>
    <cellStyle name="Comma 67 3 3 3 2" xfId="19776" xr:uid="{0183DDC4-50E2-4565-B8CC-3ADC98CFD8EA}"/>
    <cellStyle name="Comma 67 3 3 4" xfId="19777" xr:uid="{B301877D-5C60-4408-948A-1C20A8EE996A}"/>
    <cellStyle name="Comma 67 3 3 5" xfId="19778" xr:uid="{12380E50-4239-4989-AED3-ED506FA1BEBA}"/>
    <cellStyle name="Comma 67 3 4" xfId="19779" xr:uid="{31331AE4-CF90-4B97-B16B-97E74E01F314}"/>
    <cellStyle name="Comma 67 3 4 2" xfId="19780" xr:uid="{F11FC95C-099E-420A-AB9B-2FED1B5F8D8B}"/>
    <cellStyle name="Comma 67 3 4 2 2" xfId="19781" xr:uid="{58B20C79-B9CA-4DA7-A867-A43416FA6082}"/>
    <cellStyle name="Comma 67 3 4 3" xfId="19782" xr:uid="{8C9313AE-7B69-46C5-B0B6-4C8BA7733317}"/>
    <cellStyle name="Comma 67 3 4 4" xfId="19783" xr:uid="{04048690-A162-4965-866F-2508668F0837}"/>
    <cellStyle name="Comma 67 3 5" xfId="19784" xr:uid="{61BF0E4C-F6ED-4151-989C-46634482CF83}"/>
    <cellStyle name="Comma 67 3 5 2" xfId="19785" xr:uid="{36AB3A60-0EB7-47A7-83F5-74CF2A50692C}"/>
    <cellStyle name="Comma 67 3 6" xfId="19786" xr:uid="{28B2BB9F-9EC3-4720-AE14-502E8BE3C873}"/>
    <cellStyle name="Comma 67 3 6 2" xfId="19787" xr:uid="{BE3B1CB7-B952-45EC-B4BF-1C27E396FBFD}"/>
    <cellStyle name="Comma 67 3 7" xfId="19788" xr:uid="{85AC68EA-B4E4-4BD8-B331-0013658234B4}"/>
    <cellStyle name="Comma 67 4" xfId="19789" xr:uid="{EB753946-D0BF-4D37-8ED9-635C4E41DF4F}"/>
    <cellStyle name="Comma 67 4 2" xfId="19790" xr:uid="{678EFDB2-7782-452A-BED6-36A8A83D00F3}"/>
    <cellStyle name="Comma 67 4 2 2" xfId="19791" xr:uid="{B1866597-496B-49B9-B44C-447630FAFCA3}"/>
    <cellStyle name="Comma 67 4 2 2 2" xfId="19792" xr:uid="{3182EBFA-B723-43B8-ACBA-AD428E17AD61}"/>
    <cellStyle name="Comma 67 4 2 2 2 2" xfId="19793" xr:uid="{B9FA1340-2071-4839-8A4F-2CD2A5757229}"/>
    <cellStyle name="Comma 67 4 2 2 3" xfId="19794" xr:uid="{0A5C28BC-116D-416A-95FA-3B816AEB87AB}"/>
    <cellStyle name="Comma 67 4 2 3" xfId="19795" xr:uid="{DE378C73-565E-4C30-A63F-31C90455C295}"/>
    <cellStyle name="Comma 67 4 2 3 2" xfId="19796" xr:uid="{871F6199-E10D-4C51-95A2-74ABBE5D1108}"/>
    <cellStyle name="Comma 67 4 2 4" xfId="19797" xr:uid="{878396EE-56D6-4777-9B48-216B3BFC61A5}"/>
    <cellStyle name="Comma 67 4 2 5" xfId="19798" xr:uid="{6C712F5F-46FB-4AB2-B088-2F90CB82138F}"/>
    <cellStyle name="Comma 67 4 3" xfId="19799" xr:uid="{F7B24F0A-83FA-43EF-A781-D1DF371FE8D7}"/>
    <cellStyle name="Comma 67 4 3 2" xfId="19800" xr:uid="{323B8A71-8221-47EC-8446-976DE7B0C800}"/>
    <cellStyle name="Comma 67 4 3 2 2" xfId="19801" xr:uid="{0618C8D8-90A1-4AD7-ADAB-BA9D674973B8}"/>
    <cellStyle name="Comma 67 4 3 3" xfId="19802" xr:uid="{FEB87A65-929B-45B5-9041-11ACE86611E5}"/>
    <cellStyle name="Comma 67 4 4" xfId="19803" xr:uid="{37A9B2EF-F50A-4148-8318-73F5FE87F3B9}"/>
    <cellStyle name="Comma 67 4 4 2" xfId="19804" xr:uid="{33807708-AF9E-4576-8124-D760C503B729}"/>
    <cellStyle name="Comma 67 4 5" xfId="19805" xr:uid="{6922BE0F-A70D-48D4-86CD-35B335270F95}"/>
    <cellStyle name="Comma 67 4 6" xfId="19806" xr:uid="{2B968A8A-6124-4D37-9E15-9183A9DA5F3D}"/>
    <cellStyle name="Comma 67 5" xfId="19807" xr:uid="{313A74C4-DE05-45AA-B1E3-498712C485D3}"/>
    <cellStyle name="Comma 67 5 2" xfId="19808" xr:uid="{BB960802-92A9-4616-93D3-693F2DE9FD9E}"/>
    <cellStyle name="Comma 67 5 2 2" xfId="19809" xr:uid="{CB53F834-8D07-467C-ABAC-FD66EE83D167}"/>
    <cellStyle name="Comma 67 5 2 2 2" xfId="19810" xr:uid="{4B1D429A-1D4B-4144-9A0B-3C8ACDD733B4}"/>
    <cellStyle name="Comma 67 5 2 3" xfId="19811" xr:uid="{1968CE47-EBD5-4512-B0D4-34C03776749C}"/>
    <cellStyle name="Comma 67 5 3" xfId="19812" xr:uid="{5592BBFB-7D54-4E80-8379-A6C576E4ACBE}"/>
    <cellStyle name="Comma 67 5 3 2" xfId="19813" xr:uid="{AC702D04-BF17-4481-ADD3-1C1F95874CB1}"/>
    <cellStyle name="Comma 67 5 4" xfId="19814" xr:uid="{A6D91DCF-CAC1-43ED-99B2-D9CCA28B788F}"/>
    <cellStyle name="Comma 67 5 5" xfId="19815" xr:uid="{38BA9457-27B8-4641-83DD-ECD67212CF4C}"/>
    <cellStyle name="Comma 67 6" xfId="19816" xr:uid="{9725D40B-BFDA-49CC-8C84-9109FC7B0B6C}"/>
    <cellStyle name="Comma 67 6 2" xfId="19817" xr:uid="{9500FA67-585B-4EB3-9940-88E91D490BE5}"/>
    <cellStyle name="Comma 67 6 2 2" xfId="19818" xr:uid="{106B5F97-EDEA-451C-B317-E6781ADC7116}"/>
    <cellStyle name="Comma 67 6 2 2 2" xfId="19819" xr:uid="{4B80A358-4E98-464E-ADD5-1EA6DE0C508D}"/>
    <cellStyle name="Comma 67 6 2 3" xfId="19820" xr:uid="{1C1273FF-94A7-4E34-A501-C37F28B9EF7B}"/>
    <cellStyle name="Comma 67 6 3" xfId="19821" xr:uid="{A94EC22E-9C4D-4151-87D0-B3439FCA18A5}"/>
    <cellStyle name="Comma 67 6 3 2" xfId="19822" xr:uid="{045EBE78-7922-4C6A-BB62-E38A8067FB76}"/>
    <cellStyle name="Comma 67 6 4" xfId="19823" xr:uid="{F43E2F97-B37D-4A10-8298-F85763F9E2C8}"/>
    <cellStyle name="Comma 67 6 5" xfId="19824" xr:uid="{DF3B16A8-EE5D-4C48-AC75-40B20F04DB4B}"/>
    <cellStyle name="Comma 67 7" xfId="19825" xr:uid="{35EAACF6-C0F6-4352-BD40-14D05293CBB1}"/>
    <cellStyle name="Comma 67 7 2" xfId="19826" xr:uid="{7FCAF562-F166-4F78-B94C-4891FECD6E8A}"/>
    <cellStyle name="Comma 67 7 2 2" xfId="19827" xr:uid="{C551835F-EF94-4A2A-A297-27CF4FE40853}"/>
    <cellStyle name="Comma 67 7 3" xfId="19828" xr:uid="{7703B3CC-6152-4FFE-B107-519DB85C9A7F}"/>
    <cellStyle name="Comma 67 7 4" xfId="19829" xr:uid="{E78A9C35-F70B-4AA7-97B7-30CFE7979146}"/>
    <cellStyle name="Comma 67 8" xfId="19830" xr:uid="{B6E3042A-658D-445B-ADD9-56536489160A}"/>
    <cellStyle name="Comma 67 8 2" xfId="19831" xr:uid="{9A86E22E-EEAB-40C1-A071-1DD7EF66320F}"/>
    <cellStyle name="Comma 67 9" xfId="19832" xr:uid="{34A1A6CB-48AB-4898-8844-5A824E62F6F4}"/>
    <cellStyle name="Comma 67 9 2" xfId="19833" xr:uid="{AF1613B4-E328-42FD-A608-7C80DE7ECD83}"/>
    <cellStyle name="Comma 68" xfId="19834" xr:uid="{C96AFC8E-6A6A-45C3-B9E1-5EB51CE7A827}"/>
    <cellStyle name="Comma 68 10" xfId="19835" xr:uid="{B73E7BC2-32E3-4343-BD2E-7B4B95922DBF}"/>
    <cellStyle name="Comma 68 2" xfId="19836" xr:uid="{84697728-6BBA-4608-88A8-563E8E95ECA5}"/>
    <cellStyle name="Comma 68 2 2" xfId="19837" xr:uid="{2E4D6F30-4A8B-42AB-BEA3-B31AE60D2C36}"/>
    <cellStyle name="Comma 68 2 2 2" xfId="19838" xr:uid="{0E12F9D1-50FF-4BF2-9F2D-AA5115C1DE7F}"/>
    <cellStyle name="Comma 68 2 2 2 2" xfId="19839" xr:uid="{D655A098-AADF-4495-A7CA-1550482DFDB4}"/>
    <cellStyle name="Comma 68 2 2 2 2 2" xfId="19840" xr:uid="{F8759716-A48B-47D5-A8EE-AEE7BA33FE66}"/>
    <cellStyle name="Comma 68 2 2 2 2 2 2" xfId="19841" xr:uid="{18AC3628-6DD1-4120-B7C9-D5B6569D1CCA}"/>
    <cellStyle name="Comma 68 2 2 2 2 3" xfId="19842" xr:uid="{D086B6EE-6DBC-489F-BCEB-46F2A587D8B0}"/>
    <cellStyle name="Comma 68 2 2 2 3" xfId="19843" xr:uid="{7DF1E838-018B-4D8D-B0D1-B5E0F0A7E1E9}"/>
    <cellStyle name="Comma 68 2 2 2 3 2" xfId="19844" xr:uid="{71029AB5-397E-4DCE-899F-D8D508A6E5CD}"/>
    <cellStyle name="Comma 68 2 2 2 4" xfId="19845" xr:uid="{23337A34-1C2A-40BB-A875-9FB7148D3221}"/>
    <cellStyle name="Comma 68 2 2 2 5" xfId="19846" xr:uid="{20A4F9E8-764F-4CA4-A556-4B946BE0C392}"/>
    <cellStyle name="Comma 68 2 2 3" xfId="19847" xr:uid="{81EFFF31-CBE1-485F-968B-1E413768A625}"/>
    <cellStyle name="Comma 68 2 2 3 2" xfId="19848" xr:uid="{85ABD48D-B5AD-4647-8B99-CBBFD8FAA76C}"/>
    <cellStyle name="Comma 68 2 2 3 2 2" xfId="19849" xr:uid="{05267C1F-3685-45B2-B247-B5C732D37484}"/>
    <cellStyle name="Comma 68 2 2 3 3" xfId="19850" xr:uid="{0223CDA3-D35E-4DAA-B761-BD2844B5D387}"/>
    <cellStyle name="Comma 68 2 2 4" xfId="19851" xr:uid="{4268AD8E-E3E8-43B4-83C8-27F2D5EEEF61}"/>
    <cellStyle name="Comma 68 2 2 4 2" xfId="19852" xr:uid="{C43E6B39-1842-4254-BEC2-6FC70FC82291}"/>
    <cellStyle name="Comma 68 2 2 5" xfId="19853" xr:uid="{34C1AB9D-805A-40F6-A4B3-2F7AA0FD02AE}"/>
    <cellStyle name="Comma 68 2 2 6" xfId="19854" xr:uid="{5B45B48E-C359-4977-9C18-2E746611A5AE}"/>
    <cellStyle name="Comma 68 2 3" xfId="19855" xr:uid="{33CC642F-6648-4DC9-85AB-C2B29F687AFC}"/>
    <cellStyle name="Comma 68 2 3 2" xfId="19856" xr:uid="{25AFA434-AA55-4F20-A06A-77036E45793C}"/>
    <cellStyle name="Comma 68 2 3 2 2" xfId="19857" xr:uid="{3DBA963D-46DD-4238-AF2C-03028998A1BE}"/>
    <cellStyle name="Comma 68 2 3 2 2 2" xfId="19858" xr:uid="{5B787CA8-1A14-4778-86D0-1457A54D4E20}"/>
    <cellStyle name="Comma 68 2 3 2 3" xfId="19859" xr:uid="{6AA91B43-A647-4A14-B0A9-C459568FC35E}"/>
    <cellStyle name="Comma 68 2 3 3" xfId="19860" xr:uid="{6D007EDF-F114-4314-8790-E1735135DE53}"/>
    <cellStyle name="Comma 68 2 3 3 2" xfId="19861" xr:uid="{3D6B28EC-4E41-4D9C-82EA-0EB391C2760A}"/>
    <cellStyle name="Comma 68 2 3 4" xfId="19862" xr:uid="{91BE4B34-B11D-485D-958A-9ACEE2946A8F}"/>
    <cellStyle name="Comma 68 2 3 5" xfId="19863" xr:uid="{73D51FE2-9A2F-4244-9054-C794A53EAF7A}"/>
    <cellStyle name="Comma 68 2 4" xfId="19864" xr:uid="{BC8C93C9-42AC-4FD9-BC60-59E1B2AEDC20}"/>
    <cellStyle name="Comma 68 2 4 2" xfId="19865" xr:uid="{505EC052-E098-4446-ADC0-E471EA03DA19}"/>
    <cellStyle name="Comma 68 2 4 2 2" xfId="19866" xr:uid="{6C8BF460-E185-43F4-ABA1-F4F63A1374ED}"/>
    <cellStyle name="Comma 68 2 4 3" xfId="19867" xr:uid="{FE10D4FB-EF88-48CD-A1BE-4B24F93E7738}"/>
    <cellStyle name="Comma 68 2 4 4" xfId="19868" xr:uid="{495AAA50-0D23-4130-9560-720044E6FADB}"/>
    <cellStyle name="Comma 68 2 5" xfId="19869" xr:uid="{20BA82CD-329F-4D9D-A17B-62DE22DF6C5B}"/>
    <cellStyle name="Comma 68 2 5 2" xfId="19870" xr:uid="{453690B3-84E9-410B-8ED4-1A9FED053602}"/>
    <cellStyle name="Comma 68 2 6" xfId="19871" xr:uid="{17D35776-8CC0-4ADF-BB7E-9908C2890C32}"/>
    <cellStyle name="Comma 68 2 6 2" xfId="19872" xr:uid="{C3FFDB9F-F460-48C5-A71B-16142E208CD2}"/>
    <cellStyle name="Comma 68 2 7" xfId="19873" xr:uid="{CFEC8B72-25FE-4574-B199-2C30D5BFE23B}"/>
    <cellStyle name="Comma 68 3" xfId="19874" xr:uid="{22C1E71F-AAA4-4672-AF49-80F3AE381B20}"/>
    <cellStyle name="Comma 68 3 2" xfId="19875" xr:uid="{C85B60A7-A8B6-463C-8C56-193A68F5A1AD}"/>
    <cellStyle name="Comma 68 3 2 2" xfId="19876" xr:uid="{3DD7DEEF-794C-483C-95AA-E559928D657C}"/>
    <cellStyle name="Comma 68 3 2 2 2" xfId="19877" xr:uid="{0DFFC3A9-BF6E-442A-81E3-5D0F1E8D8777}"/>
    <cellStyle name="Comma 68 3 2 2 2 2" xfId="19878" xr:uid="{183054F9-26A7-4D42-A3FB-F452B8F24C45}"/>
    <cellStyle name="Comma 68 3 2 2 2 2 2" xfId="19879" xr:uid="{7EF7E3BB-DD6F-4EE6-9E57-7827D9209DB3}"/>
    <cellStyle name="Comma 68 3 2 2 2 3" xfId="19880" xr:uid="{35538777-CE6F-4992-9FCF-62166E5D7821}"/>
    <cellStyle name="Comma 68 3 2 2 3" xfId="19881" xr:uid="{9CC8EF34-6237-462D-99A0-9A218D3BAB34}"/>
    <cellStyle name="Comma 68 3 2 2 3 2" xfId="19882" xr:uid="{984429F1-3644-428F-8A03-D6A5BE1E609D}"/>
    <cellStyle name="Comma 68 3 2 2 4" xfId="19883" xr:uid="{25BBCBB1-6906-44E8-9A82-CC3EA34773D0}"/>
    <cellStyle name="Comma 68 3 2 2 5" xfId="19884" xr:uid="{5144FDBA-A704-4D3D-BA77-8A3A00F54E8B}"/>
    <cellStyle name="Comma 68 3 2 3" xfId="19885" xr:uid="{DF90BEF4-E578-4A08-951F-2708F3045041}"/>
    <cellStyle name="Comma 68 3 2 3 2" xfId="19886" xr:uid="{96CE2445-A5F1-4583-9913-335C796AE66D}"/>
    <cellStyle name="Comma 68 3 2 3 2 2" xfId="19887" xr:uid="{3267B291-55AC-49F2-BB58-2D14AF5598BF}"/>
    <cellStyle name="Comma 68 3 2 3 3" xfId="19888" xr:uid="{2D24AE34-08C7-4322-BD8E-F22970918EC2}"/>
    <cellStyle name="Comma 68 3 2 4" xfId="19889" xr:uid="{11CF6EBE-B9EF-4C9B-88D0-62E29E82B8DE}"/>
    <cellStyle name="Comma 68 3 2 4 2" xfId="19890" xr:uid="{E0A7857A-DE35-43A5-88DC-A8178F94708A}"/>
    <cellStyle name="Comma 68 3 2 5" xfId="19891" xr:uid="{7918D45A-310D-4F0B-AC82-8751A2E9459E}"/>
    <cellStyle name="Comma 68 3 2 6" xfId="19892" xr:uid="{B9DDA361-2781-43B7-A2C9-82704CA74D12}"/>
    <cellStyle name="Comma 68 3 3" xfId="19893" xr:uid="{6BD4D04C-2B5B-4CE9-B4EA-DE6F8313C5D2}"/>
    <cellStyle name="Comma 68 3 3 2" xfId="19894" xr:uid="{8B135EEF-E7DD-473C-ACFA-1DF5481492E4}"/>
    <cellStyle name="Comma 68 3 3 2 2" xfId="19895" xr:uid="{F249030E-448C-4DFA-9F5D-E4C7257A2800}"/>
    <cellStyle name="Comma 68 3 3 2 2 2" xfId="19896" xr:uid="{0F3CF9E0-B2F7-4023-91CA-A162D8524480}"/>
    <cellStyle name="Comma 68 3 3 2 3" xfId="19897" xr:uid="{FE2A6668-2C72-43D5-AFB3-F89BD54CF2DF}"/>
    <cellStyle name="Comma 68 3 3 3" xfId="19898" xr:uid="{8011CEE0-C540-4D40-AC72-752221DE3973}"/>
    <cellStyle name="Comma 68 3 3 3 2" xfId="19899" xr:uid="{D2DB1691-3A98-4E39-9E20-2370257A8D97}"/>
    <cellStyle name="Comma 68 3 3 4" xfId="19900" xr:uid="{0D20E7F2-ADA1-4082-A455-089E32CF2C0D}"/>
    <cellStyle name="Comma 68 3 3 5" xfId="19901" xr:uid="{F89388F8-4177-4BF6-B6A7-FD8A7D4836C0}"/>
    <cellStyle name="Comma 68 3 4" xfId="19902" xr:uid="{A7168F1F-E48F-49B4-9AED-E852782C665E}"/>
    <cellStyle name="Comma 68 3 4 2" xfId="19903" xr:uid="{36816039-9743-4C6F-8936-BA48BE70CBA8}"/>
    <cellStyle name="Comma 68 3 4 2 2" xfId="19904" xr:uid="{7682CDAC-F397-453C-8128-C8B155B344A6}"/>
    <cellStyle name="Comma 68 3 4 3" xfId="19905" xr:uid="{C27BD0DD-D369-4056-BE68-AC314E92D106}"/>
    <cellStyle name="Comma 68 3 4 4" xfId="19906" xr:uid="{E6CD7A29-3D72-4319-AD17-7359EC446D3C}"/>
    <cellStyle name="Comma 68 3 5" xfId="19907" xr:uid="{F52B3F37-837A-4684-970B-A3E3756CB2EA}"/>
    <cellStyle name="Comma 68 3 5 2" xfId="19908" xr:uid="{7F47566C-4BA9-44C0-95E5-F207930C4470}"/>
    <cellStyle name="Comma 68 3 6" xfId="19909" xr:uid="{4A5423AE-8405-4537-8583-376F1919A76B}"/>
    <cellStyle name="Comma 68 3 6 2" xfId="19910" xr:uid="{4A0912E9-7985-472F-BB85-6E56D9849850}"/>
    <cellStyle name="Comma 68 3 7" xfId="19911" xr:uid="{C858F7CC-A48D-4062-8A5D-CB50898437C4}"/>
    <cellStyle name="Comma 68 4" xfId="19912" xr:uid="{CDCE0E5A-7ACA-4308-998D-787E582783FB}"/>
    <cellStyle name="Comma 68 4 2" xfId="19913" xr:uid="{FB94515C-32EB-4FF7-82BE-566D9DBEADDB}"/>
    <cellStyle name="Comma 68 4 2 2" xfId="19914" xr:uid="{5A20A6E9-37E5-4894-8CF0-CCABE9D4CBDD}"/>
    <cellStyle name="Comma 68 4 2 2 2" xfId="19915" xr:uid="{868038A5-3BEA-439B-A066-6971B5BDE1D7}"/>
    <cellStyle name="Comma 68 4 2 2 2 2" xfId="19916" xr:uid="{27D3C509-F973-41B3-8330-3C301E6C2685}"/>
    <cellStyle name="Comma 68 4 2 2 3" xfId="19917" xr:uid="{9C9A8AE4-F725-46CB-86BA-3F6A711789D9}"/>
    <cellStyle name="Comma 68 4 2 3" xfId="19918" xr:uid="{2DD4C153-2D28-496D-9BBE-59F373603A51}"/>
    <cellStyle name="Comma 68 4 2 3 2" xfId="19919" xr:uid="{97985FAD-C30F-4D8C-865F-C20F7E376733}"/>
    <cellStyle name="Comma 68 4 2 4" xfId="19920" xr:uid="{510F7FA1-0076-472F-AE9F-F4D8764FA49A}"/>
    <cellStyle name="Comma 68 4 2 5" xfId="19921" xr:uid="{3C8E45AC-81DE-406D-A559-9A68BBC79D36}"/>
    <cellStyle name="Comma 68 4 3" xfId="19922" xr:uid="{B523B79E-BCE6-4AF5-B749-88D4C6C5F932}"/>
    <cellStyle name="Comma 68 4 3 2" xfId="19923" xr:uid="{B9C22DC9-F5FB-4629-A27D-4ED77E00CCD5}"/>
    <cellStyle name="Comma 68 4 3 2 2" xfId="19924" xr:uid="{BE789763-ADC1-495D-941C-8EBF48D20768}"/>
    <cellStyle name="Comma 68 4 3 3" xfId="19925" xr:uid="{56E5E889-A73C-4536-9635-03035FCC0686}"/>
    <cellStyle name="Comma 68 4 4" xfId="19926" xr:uid="{7E165879-675A-4377-AF91-AAA0D3E22CE9}"/>
    <cellStyle name="Comma 68 4 4 2" xfId="19927" xr:uid="{35E6B8BC-D539-420B-BA50-6ECF1860BCC7}"/>
    <cellStyle name="Comma 68 4 5" xfId="19928" xr:uid="{ABE3CAE8-A7FD-4F99-85C1-56317C2DA99C}"/>
    <cellStyle name="Comma 68 4 6" xfId="19929" xr:uid="{F7241F0A-92D0-49A2-AAD6-B918E35B23FB}"/>
    <cellStyle name="Comma 68 5" xfId="19930" xr:uid="{EEB4A5EB-D856-483F-AEF1-C6710D268F63}"/>
    <cellStyle name="Comma 68 5 2" xfId="19931" xr:uid="{CBDAA8CE-8315-4EE8-9754-D3101731B8B4}"/>
    <cellStyle name="Comma 68 5 2 2" xfId="19932" xr:uid="{67AA8F69-FFBA-4881-9B9B-860B983F3895}"/>
    <cellStyle name="Comma 68 5 2 2 2" xfId="19933" xr:uid="{C6A5B9AA-AE09-4874-A098-7CFF46A0C69D}"/>
    <cellStyle name="Comma 68 5 2 3" xfId="19934" xr:uid="{5901EAEB-093F-41A0-B73A-81AE196CD6BD}"/>
    <cellStyle name="Comma 68 5 3" xfId="19935" xr:uid="{91428E88-6484-44D1-B94E-4EE717736D10}"/>
    <cellStyle name="Comma 68 5 3 2" xfId="19936" xr:uid="{3C243802-A546-444F-964F-DE717735B13D}"/>
    <cellStyle name="Comma 68 5 4" xfId="19937" xr:uid="{E33019B0-1484-4E2C-BDB0-2C2E6BC69B9B}"/>
    <cellStyle name="Comma 68 5 5" xfId="19938" xr:uid="{4E80EBCA-6276-499B-AEC6-8A05A626B174}"/>
    <cellStyle name="Comma 68 6" xfId="19939" xr:uid="{5314BEF3-F108-4715-A64A-3B4FA8D8FE95}"/>
    <cellStyle name="Comma 68 6 2" xfId="19940" xr:uid="{1FA2937E-DF1D-4DF2-83B0-EB2E62E08400}"/>
    <cellStyle name="Comma 68 6 2 2" xfId="19941" xr:uid="{DE08CBD7-697A-475F-A1A5-4710A020F661}"/>
    <cellStyle name="Comma 68 6 2 2 2" xfId="19942" xr:uid="{2D73BF7C-F51D-4F6E-AF77-E1378EAA1285}"/>
    <cellStyle name="Comma 68 6 2 3" xfId="19943" xr:uid="{17706A09-CB55-4ACA-B23A-E5FE60D808B9}"/>
    <cellStyle name="Comma 68 6 3" xfId="19944" xr:uid="{BE5B41A1-9D71-4A02-8E70-3A578F426CBB}"/>
    <cellStyle name="Comma 68 6 3 2" xfId="19945" xr:uid="{9F9BC836-1FE0-4045-98DF-4235973C7F9E}"/>
    <cellStyle name="Comma 68 6 4" xfId="19946" xr:uid="{55417023-B123-4983-A59F-49C7896EB992}"/>
    <cellStyle name="Comma 68 6 5" xfId="19947" xr:uid="{506D9C23-048B-4F77-80EC-4F7D12F0E3C6}"/>
    <cellStyle name="Comma 68 7" xfId="19948" xr:uid="{821FEC8F-AE7D-4465-B4BC-8F2E1CE22778}"/>
    <cellStyle name="Comma 68 7 2" xfId="19949" xr:uid="{61A43418-3F19-4002-B796-DDAE6E7ABB45}"/>
    <cellStyle name="Comma 68 7 2 2" xfId="19950" xr:uid="{CE766E9D-8FC5-4BB9-9748-03D21EF59A39}"/>
    <cellStyle name="Comma 68 7 3" xfId="19951" xr:uid="{ED0530E9-1A04-4656-A03B-79673D056A99}"/>
    <cellStyle name="Comma 68 7 4" xfId="19952" xr:uid="{22094AD9-22EB-4DFD-A88E-61633B393F2E}"/>
    <cellStyle name="Comma 68 8" xfId="19953" xr:uid="{79D1A99B-06CF-412C-B6BE-B95C22490969}"/>
    <cellStyle name="Comma 68 8 2" xfId="19954" xr:uid="{F80464BB-C596-4031-8988-7EA8C27CF2EA}"/>
    <cellStyle name="Comma 68 9" xfId="19955" xr:uid="{C756105F-BB1D-48CD-B1AB-8DE73FE33AC8}"/>
    <cellStyle name="Comma 68 9 2" xfId="19956" xr:uid="{1B0B3F8A-DC77-4585-8465-1EF165C653B5}"/>
    <cellStyle name="Comma 69" xfId="19957" xr:uid="{36BA328B-50BA-4D90-8CB8-0C3A61302DCD}"/>
    <cellStyle name="Comma 69 10" xfId="19958" xr:uid="{ABC5A251-449B-4B1D-9132-268FF7B50CD5}"/>
    <cellStyle name="Comma 69 2" xfId="19959" xr:uid="{3E59FE8C-2C8F-4EB5-A9EB-E34A426EDDF7}"/>
    <cellStyle name="Comma 69 2 2" xfId="19960" xr:uid="{07033876-473B-451C-8234-3587D57290BF}"/>
    <cellStyle name="Comma 69 2 2 2" xfId="19961" xr:uid="{228696B5-240F-4CE2-84D3-4D6753388705}"/>
    <cellStyle name="Comma 69 2 2 2 2" xfId="19962" xr:uid="{C576B707-5C18-4CAD-87B0-E17951E47ED1}"/>
    <cellStyle name="Comma 69 2 2 2 2 2" xfId="19963" xr:uid="{57B2B5F7-6941-492B-ACCB-9CBB805CF706}"/>
    <cellStyle name="Comma 69 2 2 2 2 2 2" xfId="19964" xr:uid="{CA39F599-B93F-49C1-9157-AC2A437E17AE}"/>
    <cellStyle name="Comma 69 2 2 2 2 3" xfId="19965" xr:uid="{EB31FD61-0622-4219-A1D3-C1F981F7909C}"/>
    <cellStyle name="Comma 69 2 2 2 3" xfId="19966" xr:uid="{D14E53C2-6D6E-4D1B-882B-41D08562C122}"/>
    <cellStyle name="Comma 69 2 2 2 3 2" xfId="19967" xr:uid="{9099BA2D-205F-4537-88F5-90DA9875F59D}"/>
    <cellStyle name="Comma 69 2 2 2 4" xfId="19968" xr:uid="{7DA04F5B-81C3-451D-9909-A098EF97E493}"/>
    <cellStyle name="Comma 69 2 2 2 5" xfId="19969" xr:uid="{D54E60DB-78BA-4FEE-896C-CC235DD74051}"/>
    <cellStyle name="Comma 69 2 2 3" xfId="19970" xr:uid="{E9713240-16B5-41B3-8092-7705DA7CDA4B}"/>
    <cellStyle name="Comma 69 2 2 3 2" xfId="19971" xr:uid="{04A12D05-5F4A-42F6-B700-B20A0B4C58AC}"/>
    <cellStyle name="Comma 69 2 2 3 2 2" xfId="19972" xr:uid="{BD604AD8-3F7A-4A74-98C3-7294EF42F244}"/>
    <cellStyle name="Comma 69 2 2 3 3" xfId="19973" xr:uid="{2B4C77AC-33A1-41F1-834A-4872B8FDEC8D}"/>
    <cellStyle name="Comma 69 2 2 4" xfId="19974" xr:uid="{85E9CA25-F15A-4DE9-9653-2D7258C37F7A}"/>
    <cellStyle name="Comma 69 2 2 4 2" xfId="19975" xr:uid="{98297CC5-13D3-46D7-A4F1-68F88B717029}"/>
    <cellStyle name="Comma 69 2 2 5" xfId="19976" xr:uid="{513F50B8-3315-4A9B-B4F3-ECC1537E9F2E}"/>
    <cellStyle name="Comma 69 2 2 6" xfId="19977" xr:uid="{775138BC-E84F-4273-91B7-16B03AD402EC}"/>
    <cellStyle name="Comma 69 2 3" xfId="19978" xr:uid="{4B986A47-AE01-4C9C-A4B0-B07612760BE9}"/>
    <cellStyle name="Comma 69 2 3 2" xfId="19979" xr:uid="{543658C4-8198-43D7-83CA-8496F87FEC1A}"/>
    <cellStyle name="Comma 69 2 3 2 2" xfId="19980" xr:uid="{CF5EDC7D-0212-49BD-9037-CFF369DE5778}"/>
    <cellStyle name="Comma 69 2 3 2 2 2" xfId="19981" xr:uid="{009214A5-97AC-48EB-A261-41FD91F1B487}"/>
    <cellStyle name="Comma 69 2 3 2 3" xfId="19982" xr:uid="{8CD6BCC3-DB3A-40EA-A4A1-46EF0C0EF7E4}"/>
    <cellStyle name="Comma 69 2 3 3" xfId="19983" xr:uid="{7B71E5D7-022B-4C69-BE2A-4AA62FE579C7}"/>
    <cellStyle name="Comma 69 2 3 3 2" xfId="19984" xr:uid="{1CCCE696-2AE4-4685-9F9F-FF53C21339C6}"/>
    <cellStyle name="Comma 69 2 3 4" xfId="19985" xr:uid="{98B9A80D-EDA2-4A41-B37A-C53FBBF19E69}"/>
    <cellStyle name="Comma 69 2 3 5" xfId="19986" xr:uid="{140E80C8-FE31-44A6-8C05-746097A6866B}"/>
    <cellStyle name="Comma 69 2 4" xfId="19987" xr:uid="{1F1E1308-3A5C-4553-8FFD-707CD546EFF9}"/>
    <cellStyle name="Comma 69 2 4 2" xfId="19988" xr:uid="{372749A4-5537-470C-9746-A0402DE2E74C}"/>
    <cellStyle name="Comma 69 2 4 2 2" xfId="19989" xr:uid="{7091BE38-B4CE-457A-B890-484B97E2D4B8}"/>
    <cellStyle name="Comma 69 2 4 3" xfId="19990" xr:uid="{E6AD83E8-F4C8-4D30-95FF-4D350D361ABF}"/>
    <cellStyle name="Comma 69 2 4 4" xfId="19991" xr:uid="{F9EBE8C1-3CB5-44C7-A6FB-4DB5DB36CBE0}"/>
    <cellStyle name="Comma 69 2 5" xfId="19992" xr:uid="{3DF3F4EE-684B-440D-8D5B-997B68CB5D7B}"/>
    <cellStyle name="Comma 69 2 5 2" xfId="19993" xr:uid="{C3D9BBAA-A0F3-46EF-974E-1C5C77B06CC3}"/>
    <cellStyle name="Comma 69 2 6" xfId="19994" xr:uid="{36877427-E84C-497E-9C0F-F6F588C09A0C}"/>
    <cellStyle name="Comma 69 2 6 2" xfId="19995" xr:uid="{674A8253-D5A9-4F88-B3D0-00847DC2DE31}"/>
    <cellStyle name="Comma 69 2 7" xfId="19996" xr:uid="{C3250D8C-BC1F-489F-A0AF-790EA3CE8B92}"/>
    <cellStyle name="Comma 69 3" xfId="19997" xr:uid="{F94530D1-36C2-42BD-A08E-563F4AEA5DD5}"/>
    <cellStyle name="Comma 69 3 2" xfId="19998" xr:uid="{B9CCBB75-E3B5-43B4-B24D-65F5242C7E2D}"/>
    <cellStyle name="Comma 69 3 2 2" xfId="19999" xr:uid="{097A32DC-CCCA-485F-955B-72F5B9FD4F09}"/>
    <cellStyle name="Comma 69 3 2 2 2" xfId="20000" xr:uid="{5F7A99DD-0B7A-41F4-BDBB-CA38BF2AD1DC}"/>
    <cellStyle name="Comma 69 3 2 2 2 2" xfId="20001" xr:uid="{408248FF-EEC0-401A-B8A4-43A91C4E9ACD}"/>
    <cellStyle name="Comma 69 3 2 2 2 2 2" xfId="20002" xr:uid="{C60078E5-52DB-4EC8-9263-23B655E73456}"/>
    <cellStyle name="Comma 69 3 2 2 2 3" xfId="20003" xr:uid="{0DAD89A4-C951-444A-8590-1D37556BBA12}"/>
    <cellStyle name="Comma 69 3 2 2 3" xfId="20004" xr:uid="{1239E3BE-059D-4DFB-A7C7-F0D08B24DB93}"/>
    <cellStyle name="Comma 69 3 2 2 3 2" xfId="20005" xr:uid="{4989AE5E-EE38-48FD-AD8F-D222677CE6F5}"/>
    <cellStyle name="Comma 69 3 2 2 4" xfId="20006" xr:uid="{28CC6BC1-E4E3-4334-8893-D42A2B5D3D97}"/>
    <cellStyle name="Comma 69 3 2 2 5" xfId="20007" xr:uid="{4668C685-B029-4CDB-802F-BF1695C4BC50}"/>
    <cellStyle name="Comma 69 3 2 3" xfId="20008" xr:uid="{A9363461-9D14-481F-82B6-2DDF1997C793}"/>
    <cellStyle name="Comma 69 3 2 3 2" xfId="20009" xr:uid="{AFACFF2A-C0EF-46E5-836B-C007A06043D6}"/>
    <cellStyle name="Comma 69 3 2 3 2 2" xfId="20010" xr:uid="{1BF6A2CB-58DE-4745-8385-058058DC1E90}"/>
    <cellStyle name="Comma 69 3 2 3 3" xfId="20011" xr:uid="{EEB7E9C9-FF54-42D6-BEE9-CA332F4435ED}"/>
    <cellStyle name="Comma 69 3 2 4" xfId="20012" xr:uid="{0E75118E-DA34-4776-B45B-594AC57E7264}"/>
    <cellStyle name="Comma 69 3 2 4 2" xfId="20013" xr:uid="{4B62CC7D-1BB2-4652-BFA7-0F585FB68CB8}"/>
    <cellStyle name="Comma 69 3 2 5" xfId="20014" xr:uid="{FAFA2F16-56C2-4ECF-BDCA-1529898B3E31}"/>
    <cellStyle name="Comma 69 3 2 6" xfId="20015" xr:uid="{24ED551F-FFF2-4946-8F24-FEBA5A05B0F1}"/>
    <cellStyle name="Comma 69 3 3" xfId="20016" xr:uid="{A633B6DB-5ADE-474F-99FE-6FE577D20E9B}"/>
    <cellStyle name="Comma 69 3 3 2" xfId="20017" xr:uid="{36ABB3A5-9076-4219-9053-BE0A6C6241F8}"/>
    <cellStyle name="Comma 69 3 3 2 2" xfId="20018" xr:uid="{7F81A1FE-E9CA-4683-B14E-B5D4284E893A}"/>
    <cellStyle name="Comma 69 3 3 2 2 2" xfId="20019" xr:uid="{093F59CC-58C5-426A-80D9-44C5AC25E101}"/>
    <cellStyle name="Comma 69 3 3 2 3" xfId="20020" xr:uid="{707A5785-C49A-47E2-9B70-58D83B233735}"/>
    <cellStyle name="Comma 69 3 3 3" xfId="20021" xr:uid="{D65F81E5-8369-4746-A431-42E8738F8B41}"/>
    <cellStyle name="Comma 69 3 3 3 2" xfId="20022" xr:uid="{722F43B7-F711-433A-91C6-407B2E138BA7}"/>
    <cellStyle name="Comma 69 3 3 4" xfId="20023" xr:uid="{0C40F6DD-6505-4819-A65C-F90D5D2F23E7}"/>
    <cellStyle name="Comma 69 3 3 5" xfId="20024" xr:uid="{609FA930-50F9-46DA-AD9F-8F4659DDB1EE}"/>
    <cellStyle name="Comma 69 3 4" xfId="20025" xr:uid="{090014BA-31C6-41B9-A0B3-4F01C923C5A3}"/>
    <cellStyle name="Comma 69 3 4 2" xfId="20026" xr:uid="{344C8106-817D-41DA-82F3-C1BC49B19F94}"/>
    <cellStyle name="Comma 69 3 4 2 2" xfId="20027" xr:uid="{380D9EBC-9337-4E5A-B1B9-0679F2FBE6C3}"/>
    <cellStyle name="Comma 69 3 4 3" xfId="20028" xr:uid="{EE295451-D9BD-4326-BC79-DE6126C827E6}"/>
    <cellStyle name="Comma 69 3 4 4" xfId="20029" xr:uid="{4AD696EA-2E69-4AC9-8D34-5F71CBF0B07B}"/>
    <cellStyle name="Comma 69 3 5" xfId="20030" xr:uid="{85BE2A08-157B-46C8-A848-D2BB3715A493}"/>
    <cellStyle name="Comma 69 3 5 2" xfId="20031" xr:uid="{B8453013-744B-4860-9412-944A44A3F115}"/>
    <cellStyle name="Comma 69 3 6" xfId="20032" xr:uid="{7463313E-B75C-426C-8DD3-1DF5869C6D74}"/>
    <cellStyle name="Comma 69 3 6 2" xfId="20033" xr:uid="{BB939CDC-8A27-4439-9359-B326EC677386}"/>
    <cellStyle name="Comma 69 3 7" xfId="20034" xr:uid="{8E2851BA-C956-4F9A-8FEE-67A54DE678BE}"/>
    <cellStyle name="Comma 69 4" xfId="20035" xr:uid="{30BFECB0-6770-4310-B332-22FC4D7AC20B}"/>
    <cellStyle name="Comma 69 4 2" xfId="20036" xr:uid="{F995D515-B35F-44DA-AF73-6DD41F9DAD05}"/>
    <cellStyle name="Comma 69 4 2 2" xfId="20037" xr:uid="{460D4556-B71C-483E-B51D-8051E971D4CB}"/>
    <cellStyle name="Comma 69 4 2 2 2" xfId="20038" xr:uid="{FA448822-2F94-478D-B30C-586355449AA6}"/>
    <cellStyle name="Comma 69 4 2 2 2 2" xfId="20039" xr:uid="{EF44B1EE-1AF9-40AC-AA49-7ED5923A4F82}"/>
    <cellStyle name="Comma 69 4 2 2 3" xfId="20040" xr:uid="{181E5096-97BD-4042-8D15-928D957D31F3}"/>
    <cellStyle name="Comma 69 4 2 3" xfId="20041" xr:uid="{EF6EB26B-9D40-4553-9C4F-AE8FDF3A2909}"/>
    <cellStyle name="Comma 69 4 2 3 2" xfId="20042" xr:uid="{20CFEBC4-CF99-483D-AA4C-957A94859327}"/>
    <cellStyle name="Comma 69 4 2 4" xfId="20043" xr:uid="{11F9076A-0358-4DBD-AC10-B029090576B5}"/>
    <cellStyle name="Comma 69 4 2 5" xfId="20044" xr:uid="{FF664575-7E07-491B-9005-DB607EDFA1AB}"/>
    <cellStyle name="Comma 69 4 3" xfId="20045" xr:uid="{8542A1E9-25DB-4049-B4BD-59FEB69B0804}"/>
    <cellStyle name="Comma 69 4 3 2" xfId="20046" xr:uid="{7335F0D0-4207-4B06-8117-C6468B6A73C2}"/>
    <cellStyle name="Comma 69 4 3 2 2" xfId="20047" xr:uid="{FBA18A42-4DE0-4E2E-8B1A-5F8E07893F60}"/>
    <cellStyle name="Comma 69 4 3 3" xfId="20048" xr:uid="{E6A3B165-AB12-45A9-91C5-67667B00E5D2}"/>
    <cellStyle name="Comma 69 4 4" xfId="20049" xr:uid="{4985AA9E-4C5B-451E-8E2B-E2CDDBB61545}"/>
    <cellStyle name="Comma 69 4 4 2" xfId="20050" xr:uid="{F6BC03DC-D8D7-4798-85F4-00889A569EB3}"/>
    <cellStyle name="Comma 69 4 5" xfId="20051" xr:uid="{A3D013A5-70A0-4C9F-BB91-508357449365}"/>
    <cellStyle name="Comma 69 4 6" xfId="20052" xr:uid="{4A7D8B87-37A8-421C-85D6-D62C44222265}"/>
    <cellStyle name="Comma 69 5" xfId="20053" xr:uid="{7C312126-883C-4977-8ADA-8AC2EAACD84B}"/>
    <cellStyle name="Comma 69 5 2" xfId="20054" xr:uid="{6AC36D80-5C9D-4B46-9E7E-9D3C8FDF46C8}"/>
    <cellStyle name="Comma 69 5 2 2" xfId="20055" xr:uid="{AD2D9C8B-8C51-4D05-905A-F6CD18D75330}"/>
    <cellStyle name="Comma 69 5 2 2 2" xfId="20056" xr:uid="{B6D108EF-2645-464D-A453-2F4146112ABF}"/>
    <cellStyle name="Comma 69 5 2 3" xfId="20057" xr:uid="{693810EA-4AEE-44EA-93DD-EAC86C2C556A}"/>
    <cellStyle name="Comma 69 5 3" xfId="20058" xr:uid="{303F7D47-D61C-4860-AF08-24D2AD1A98D1}"/>
    <cellStyle name="Comma 69 5 3 2" xfId="20059" xr:uid="{C30E7EC5-B9F3-45BB-82CE-7E1062429389}"/>
    <cellStyle name="Comma 69 5 4" xfId="20060" xr:uid="{8AC92DB3-B8CD-4741-8F15-6DB4F1E412BA}"/>
    <cellStyle name="Comma 69 5 5" xfId="20061" xr:uid="{C7535A28-37E0-4FD0-8239-DA5B72CAB122}"/>
    <cellStyle name="Comma 69 6" xfId="20062" xr:uid="{59AEC541-0078-4592-BC6E-A98931DF63FB}"/>
    <cellStyle name="Comma 69 6 2" xfId="20063" xr:uid="{519E985C-E430-4C91-873A-B4DBE5061ABB}"/>
    <cellStyle name="Comma 69 6 2 2" xfId="20064" xr:uid="{1C93CFE3-96F0-45AC-A80D-839741ED9912}"/>
    <cellStyle name="Comma 69 6 2 2 2" xfId="20065" xr:uid="{CA0A1FE9-3477-425B-B447-B9A0612897B5}"/>
    <cellStyle name="Comma 69 6 2 3" xfId="20066" xr:uid="{464D4BBF-8276-4A07-BB7F-F5A6A56BA240}"/>
    <cellStyle name="Comma 69 6 3" xfId="20067" xr:uid="{DC65D0E4-7681-402D-94C7-EC2151D41CEF}"/>
    <cellStyle name="Comma 69 6 3 2" xfId="20068" xr:uid="{212B0A64-64B6-4373-BD9B-0F15F053E549}"/>
    <cellStyle name="Comma 69 6 4" xfId="20069" xr:uid="{3CC1A2E4-B605-4448-AC04-1883DEDB3CBA}"/>
    <cellStyle name="Comma 69 6 5" xfId="20070" xr:uid="{C8B1E31C-DBB3-4D86-ACA7-022CC2676232}"/>
    <cellStyle name="Comma 69 7" xfId="20071" xr:uid="{E8BF1E82-C0EF-4459-87F8-2E516764B208}"/>
    <cellStyle name="Comma 69 7 2" xfId="20072" xr:uid="{B2EBDA82-7E41-429A-BECF-A2A2BE77A4C9}"/>
    <cellStyle name="Comma 69 7 2 2" xfId="20073" xr:uid="{A14B1535-0BB1-4223-B0CE-1EAAA084BAE4}"/>
    <cellStyle name="Comma 69 7 3" xfId="20074" xr:uid="{CD546D28-450C-4E47-ADA5-9B4042EB12CC}"/>
    <cellStyle name="Comma 69 7 4" xfId="20075" xr:uid="{898F746A-5B58-428B-A28A-43FAE8A43D8E}"/>
    <cellStyle name="Comma 69 8" xfId="20076" xr:uid="{0AC8D8DC-B9D3-4F50-BB4B-558598A68680}"/>
    <cellStyle name="Comma 69 8 2" xfId="20077" xr:uid="{F572DF02-8955-41A7-91A4-2A26DD241D0C}"/>
    <cellStyle name="Comma 69 9" xfId="20078" xr:uid="{E3A37ECF-721E-4DDE-8D50-26B898DB40F2}"/>
    <cellStyle name="Comma 69 9 2" xfId="20079" xr:uid="{94C67E03-A9B0-423F-9D2A-D2A5547F568C}"/>
    <cellStyle name="Comma 7" xfId="585" xr:uid="{EDD13575-E0E8-4F42-ABA9-02787EAA512C}"/>
    <cellStyle name="Comma 7 2" xfId="20080" xr:uid="{3F4BD9D9-5C26-41FE-B268-8335FAD9F9E8}"/>
    <cellStyle name="Comma 7 2 2" xfId="20081" xr:uid="{E1806FE1-F51C-415D-83DD-3F71FBF4D72A}"/>
    <cellStyle name="Comma 7 3" xfId="20082" xr:uid="{8E194EBD-EA8F-44AE-9E42-9094E614D674}"/>
    <cellStyle name="Comma 70" xfId="20083" xr:uid="{FF8A6834-ABED-418C-AE4B-A9BB208CA813}"/>
    <cellStyle name="Comma 71" xfId="20084" xr:uid="{CF44A411-0D55-462C-AF02-5AF4218AD6A6}"/>
    <cellStyle name="Comma 71 10" xfId="20085" xr:uid="{80653390-66A9-46C7-8F85-228D25B783AC}"/>
    <cellStyle name="Comma 71 2" xfId="20086" xr:uid="{1AA19559-C238-4DEF-84C0-A338D68EB529}"/>
    <cellStyle name="Comma 71 2 2" xfId="20087" xr:uid="{A1813DF3-39B8-4793-81F6-2E3DDDF98E0A}"/>
    <cellStyle name="Comma 71 2 2 2" xfId="20088" xr:uid="{EB2178E7-61DB-420E-9617-DD43712ACA15}"/>
    <cellStyle name="Comma 71 2 2 2 2" xfId="20089" xr:uid="{DB57E0DB-CFCF-4011-B9BD-EFD16F3AF78A}"/>
    <cellStyle name="Comma 71 2 2 2 2 2" xfId="20090" xr:uid="{79A728F1-4ED1-4539-B216-3C9181D07DB0}"/>
    <cellStyle name="Comma 71 2 2 2 2 2 2" xfId="20091" xr:uid="{9F15A684-2118-439C-A7BC-14F287576228}"/>
    <cellStyle name="Comma 71 2 2 2 2 3" xfId="20092" xr:uid="{5B55087D-AA4F-4733-9155-4CCDECE51130}"/>
    <cellStyle name="Comma 71 2 2 2 3" xfId="20093" xr:uid="{27AFB6B2-3A21-4D35-8D31-F1844BA93AC7}"/>
    <cellStyle name="Comma 71 2 2 2 3 2" xfId="20094" xr:uid="{7BF6EA64-979B-4F84-B599-E671E91EA21A}"/>
    <cellStyle name="Comma 71 2 2 2 4" xfId="20095" xr:uid="{AF12CF89-95C2-4495-A580-03525795E538}"/>
    <cellStyle name="Comma 71 2 2 2 5" xfId="20096" xr:uid="{79C71715-08DB-4543-8E68-AC76095FF849}"/>
    <cellStyle name="Comma 71 2 2 3" xfId="20097" xr:uid="{00C594DD-A618-4B68-AD35-35B57C048F52}"/>
    <cellStyle name="Comma 71 2 2 3 2" xfId="20098" xr:uid="{59484FFF-65BC-461F-AB90-7DCCB17BC2E8}"/>
    <cellStyle name="Comma 71 2 2 3 2 2" xfId="20099" xr:uid="{763F57B0-A732-47D4-A470-988F7364846E}"/>
    <cellStyle name="Comma 71 2 2 3 3" xfId="20100" xr:uid="{1AB0F902-51CB-4647-A569-6CBE0ADD8059}"/>
    <cellStyle name="Comma 71 2 2 4" xfId="20101" xr:uid="{C5B6355C-912B-4666-88C8-4F142F345C1B}"/>
    <cellStyle name="Comma 71 2 2 4 2" xfId="20102" xr:uid="{D60D853D-844E-4972-8AAD-A6CC7A3D6BCD}"/>
    <cellStyle name="Comma 71 2 2 5" xfId="20103" xr:uid="{2F7E2A54-6C9A-498A-8FE3-C25A1CC307B5}"/>
    <cellStyle name="Comma 71 2 2 6" xfId="20104" xr:uid="{E3713C3E-E1F2-4D69-A3B1-127698F01AF9}"/>
    <cellStyle name="Comma 71 2 3" xfId="20105" xr:uid="{12617C5D-B5C6-48EA-9EF5-36ED97CDFA90}"/>
    <cellStyle name="Comma 71 2 3 2" xfId="20106" xr:uid="{D2840CB5-36BC-45AA-82B9-AD77CD605F50}"/>
    <cellStyle name="Comma 71 2 3 2 2" xfId="20107" xr:uid="{8CA93690-0DB9-4BB1-954D-28329B925CE4}"/>
    <cellStyle name="Comma 71 2 3 2 2 2" xfId="20108" xr:uid="{C875555B-CCDE-4F54-B54E-BAE11659A12A}"/>
    <cellStyle name="Comma 71 2 3 2 3" xfId="20109" xr:uid="{CCF503A6-8696-4D0C-9B60-658DBBCBBB85}"/>
    <cellStyle name="Comma 71 2 3 3" xfId="20110" xr:uid="{03C8C2F3-F3C6-469D-8EB9-D7BAD00E1475}"/>
    <cellStyle name="Comma 71 2 3 3 2" xfId="20111" xr:uid="{0BF19501-6FA9-4ABD-A052-AFA979454DFD}"/>
    <cellStyle name="Comma 71 2 3 4" xfId="20112" xr:uid="{27680F31-5D93-4F42-9214-A4B23B4BAE9E}"/>
    <cellStyle name="Comma 71 2 3 5" xfId="20113" xr:uid="{5C7D4FD9-C812-4725-9030-D880843D1955}"/>
    <cellStyle name="Comma 71 2 4" xfId="20114" xr:uid="{55C29724-7854-4505-8919-19B4AC2BCB12}"/>
    <cellStyle name="Comma 71 2 4 2" xfId="20115" xr:uid="{70316002-0621-4BF7-BFFC-A60F41BA62AE}"/>
    <cellStyle name="Comma 71 2 4 2 2" xfId="20116" xr:uid="{3D0DAE39-A56E-4DEC-8FCA-3BB9C7A8F799}"/>
    <cellStyle name="Comma 71 2 4 3" xfId="20117" xr:uid="{101519FD-8FE5-4A35-A8DB-B416F99A0D0A}"/>
    <cellStyle name="Comma 71 2 4 4" xfId="20118" xr:uid="{655F9D4D-4E32-42ED-A3B0-81095D48D86C}"/>
    <cellStyle name="Comma 71 2 5" xfId="20119" xr:uid="{F8145875-C0EF-474A-9CA0-78B720B95603}"/>
    <cellStyle name="Comma 71 2 5 2" xfId="20120" xr:uid="{A99A3BE9-BD66-47CD-9CB6-45828243C634}"/>
    <cellStyle name="Comma 71 2 6" xfId="20121" xr:uid="{479A45D0-8E77-4F1E-A5FD-4495FB429833}"/>
    <cellStyle name="Comma 71 2 6 2" xfId="20122" xr:uid="{26D4076C-01DB-4192-9B69-3A5FEA7C9796}"/>
    <cellStyle name="Comma 71 2 7" xfId="20123" xr:uid="{A0598D67-9B42-4E8C-A939-42097F8A78D4}"/>
    <cellStyle name="Comma 71 3" xfId="20124" xr:uid="{70F1F892-CA8D-4504-A871-C748CC1324B7}"/>
    <cellStyle name="Comma 71 3 2" xfId="20125" xr:uid="{9D8A9A75-D1EB-4F9E-9816-8D43C064E266}"/>
    <cellStyle name="Comma 71 3 2 2" xfId="20126" xr:uid="{F58D03F2-1FBB-4FCA-8134-FEB66206B1F6}"/>
    <cellStyle name="Comma 71 3 2 2 2" xfId="20127" xr:uid="{303AC722-139A-45E8-8A2B-EFB52FC6C792}"/>
    <cellStyle name="Comma 71 3 2 2 2 2" xfId="20128" xr:uid="{E12B7908-A70B-48F7-BC8B-9A06A2ECD970}"/>
    <cellStyle name="Comma 71 3 2 2 2 2 2" xfId="20129" xr:uid="{FB4A8A70-19CE-4332-B80A-28D4272CAB67}"/>
    <cellStyle name="Comma 71 3 2 2 2 3" xfId="20130" xr:uid="{B269E6ED-A53C-48EC-959D-492EDEA88E41}"/>
    <cellStyle name="Comma 71 3 2 2 3" xfId="20131" xr:uid="{467B8465-A4EE-490F-819E-4D244ECF02E8}"/>
    <cellStyle name="Comma 71 3 2 2 3 2" xfId="20132" xr:uid="{CAC6E3CE-A041-40D6-AC3C-F686399498F2}"/>
    <cellStyle name="Comma 71 3 2 2 4" xfId="20133" xr:uid="{66B050CB-1A1F-41DA-9499-A148D381AE3B}"/>
    <cellStyle name="Comma 71 3 2 2 5" xfId="20134" xr:uid="{1A5FCB90-E093-46BF-BFA9-CD356BD31075}"/>
    <cellStyle name="Comma 71 3 2 3" xfId="20135" xr:uid="{6D9F886F-40A0-4BFC-84D1-A4BDE2653004}"/>
    <cellStyle name="Comma 71 3 2 3 2" xfId="20136" xr:uid="{C9F383AB-E2F9-414E-911D-B814BFA61F62}"/>
    <cellStyle name="Comma 71 3 2 3 2 2" xfId="20137" xr:uid="{6849482F-936E-487F-AA32-CA928413EA15}"/>
    <cellStyle name="Comma 71 3 2 3 3" xfId="20138" xr:uid="{2EEFDE0B-7A9F-4E15-A408-0805E3D72F4E}"/>
    <cellStyle name="Comma 71 3 2 4" xfId="20139" xr:uid="{1E0B9668-EC40-41D0-A715-BD1CCC02B3F8}"/>
    <cellStyle name="Comma 71 3 2 4 2" xfId="20140" xr:uid="{C75DF8D7-2D6A-44F2-8447-5B63FAAEC43C}"/>
    <cellStyle name="Comma 71 3 2 5" xfId="20141" xr:uid="{3D191961-B08E-46FC-B812-F52657EDEA87}"/>
    <cellStyle name="Comma 71 3 2 6" xfId="20142" xr:uid="{1A988075-CDEF-40E8-9146-6D9B8462655A}"/>
    <cellStyle name="Comma 71 3 3" xfId="20143" xr:uid="{E8E34FAE-EAAD-4F25-8EFA-7E75EFC9566C}"/>
    <cellStyle name="Comma 71 3 3 2" xfId="20144" xr:uid="{432BD605-BB4D-463B-98A5-E12399B43F09}"/>
    <cellStyle name="Comma 71 3 3 2 2" xfId="20145" xr:uid="{C3F84B77-D560-4FFB-A007-1440A392C991}"/>
    <cellStyle name="Comma 71 3 3 2 2 2" xfId="20146" xr:uid="{EBE22C64-8719-45E5-9955-D43499C71898}"/>
    <cellStyle name="Comma 71 3 3 2 3" xfId="20147" xr:uid="{FE871CCD-F7C1-43E1-910B-F2BA55699D06}"/>
    <cellStyle name="Comma 71 3 3 3" xfId="20148" xr:uid="{D03AC235-4160-4503-8D7C-64E6729B5D42}"/>
    <cellStyle name="Comma 71 3 3 3 2" xfId="20149" xr:uid="{C7AAFF53-FF8A-44CA-A38A-727BB29F8E71}"/>
    <cellStyle name="Comma 71 3 3 4" xfId="20150" xr:uid="{FA0F4E50-2F68-4AED-A68E-FF6A0345E3D8}"/>
    <cellStyle name="Comma 71 3 3 5" xfId="20151" xr:uid="{184B3540-8732-431A-87BF-14D12223D858}"/>
    <cellStyle name="Comma 71 3 4" xfId="20152" xr:uid="{375A11C5-75CD-4830-9185-E7A62DDE53B8}"/>
    <cellStyle name="Comma 71 3 4 2" xfId="20153" xr:uid="{EB02725A-C10E-4226-95DC-876562288347}"/>
    <cellStyle name="Comma 71 3 4 2 2" xfId="20154" xr:uid="{5C85FEBA-675C-4C17-AE29-5325382A97EF}"/>
    <cellStyle name="Comma 71 3 4 3" xfId="20155" xr:uid="{51F221A6-3600-46F2-8EDA-5E444E1B1AA5}"/>
    <cellStyle name="Comma 71 3 4 4" xfId="20156" xr:uid="{5512DE8F-E63B-4778-99E3-ED3BFDFF7FD7}"/>
    <cellStyle name="Comma 71 3 5" xfId="20157" xr:uid="{B1825E91-21E6-420D-98BC-72BD6D1A036E}"/>
    <cellStyle name="Comma 71 3 5 2" xfId="20158" xr:uid="{23385F81-BBD7-4E0C-8C35-345955EB4D01}"/>
    <cellStyle name="Comma 71 3 6" xfId="20159" xr:uid="{480BBB08-05C6-40F9-B9BD-780E9EC279B4}"/>
    <cellStyle name="Comma 71 3 6 2" xfId="20160" xr:uid="{7A08516B-15F0-4194-AB7A-3556F006E315}"/>
    <cellStyle name="Comma 71 3 7" xfId="20161" xr:uid="{06DA6F70-9435-4528-99CC-E9BC2F983190}"/>
    <cellStyle name="Comma 71 4" xfId="20162" xr:uid="{6576C316-4683-423E-812E-058BFDE449F5}"/>
    <cellStyle name="Comma 71 4 2" xfId="20163" xr:uid="{7DA59572-8466-410B-A36A-CF249E27D05B}"/>
    <cellStyle name="Comma 71 4 2 2" xfId="20164" xr:uid="{A58785B5-F5FF-4A85-BE8C-B3EC0BD0775F}"/>
    <cellStyle name="Comma 71 4 2 2 2" xfId="20165" xr:uid="{79489336-C645-4AD6-8ABB-245FCE34767E}"/>
    <cellStyle name="Comma 71 4 2 2 2 2" xfId="20166" xr:uid="{77CDB87C-B81B-458B-BBA4-E27251951AB1}"/>
    <cellStyle name="Comma 71 4 2 2 3" xfId="20167" xr:uid="{2E29D81E-C5D9-4933-95F5-D763FEFFF1E0}"/>
    <cellStyle name="Comma 71 4 2 3" xfId="20168" xr:uid="{DB7320ED-4073-452A-A2A5-0A760BF3291A}"/>
    <cellStyle name="Comma 71 4 2 3 2" xfId="20169" xr:uid="{DEC1B8B2-5CA3-4092-A7E1-DD7BAFE7A408}"/>
    <cellStyle name="Comma 71 4 2 4" xfId="20170" xr:uid="{47961556-F456-4022-9E86-AD9711D4A727}"/>
    <cellStyle name="Comma 71 4 2 5" xfId="20171" xr:uid="{17052EA2-D8EB-443C-B672-404DC8B8529B}"/>
    <cellStyle name="Comma 71 4 3" xfId="20172" xr:uid="{AAA32480-942F-4F0B-9544-53B4410DCC88}"/>
    <cellStyle name="Comma 71 4 3 2" xfId="20173" xr:uid="{51EC092A-59AD-47AD-BA97-E47797A3E291}"/>
    <cellStyle name="Comma 71 4 3 2 2" xfId="20174" xr:uid="{77EF0D4F-2B18-4FB7-BACF-E867833AF005}"/>
    <cellStyle name="Comma 71 4 3 3" xfId="20175" xr:uid="{44807967-A2FF-4654-95CC-99674D79B303}"/>
    <cellStyle name="Comma 71 4 4" xfId="20176" xr:uid="{6883A1E5-CA01-4CF2-8B9D-CE26A3F298CE}"/>
    <cellStyle name="Comma 71 4 4 2" xfId="20177" xr:uid="{2104852C-FCCD-4234-BDC1-B25D0ACFF4F1}"/>
    <cellStyle name="Comma 71 4 5" xfId="20178" xr:uid="{BB7D882C-4F5A-4DA2-AAD1-6DE45B9CA6E8}"/>
    <cellStyle name="Comma 71 4 6" xfId="20179" xr:uid="{6AC3A55B-5432-4058-9AEE-184E81A15EDF}"/>
    <cellStyle name="Comma 71 5" xfId="20180" xr:uid="{D7251841-15BF-4E15-80E3-3F4D30218741}"/>
    <cellStyle name="Comma 71 5 2" xfId="20181" xr:uid="{087DD59E-3C36-47E5-A128-0CC2F8A4B379}"/>
    <cellStyle name="Comma 71 5 2 2" xfId="20182" xr:uid="{DA490A4D-308E-4BCE-8CE6-B52343725D6D}"/>
    <cellStyle name="Comma 71 5 2 2 2" xfId="20183" xr:uid="{789E7917-1CF5-4486-AC70-EF43A3ED688F}"/>
    <cellStyle name="Comma 71 5 2 3" xfId="20184" xr:uid="{601045EC-8252-4CEF-B5DD-E7CF46A13015}"/>
    <cellStyle name="Comma 71 5 3" xfId="20185" xr:uid="{8EED966D-2188-4DD2-AF6D-D41F4A4F311C}"/>
    <cellStyle name="Comma 71 5 3 2" xfId="20186" xr:uid="{2611FE8B-54AB-4283-903B-FF465C98349E}"/>
    <cellStyle name="Comma 71 5 4" xfId="20187" xr:uid="{48DD3CE1-20AB-472E-A539-409941EE03EC}"/>
    <cellStyle name="Comma 71 5 5" xfId="20188" xr:uid="{B52F7DB8-9C3D-49D2-9C48-E9F549602883}"/>
    <cellStyle name="Comma 71 6" xfId="20189" xr:uid="{06FCDC38-E878-430C-9A1A-1EA395F624CA}"/>
    <cellStyle name="Comma 71 6 2" xfId="20190" xr:uid="{26503039-8484-4929-8743-CCADE933B2A4}"/>
    <cellStyle name="Comma 71 6 2 2" xfId="20191" xr:uid="{FB9F4502-0012-4184-8542-A69F822C0730}"/>
    <cellStyle name="Comma 71 6 2 2 2" xfId="20192" xr:uid="{D1B158B7-E059-45EF-BE08-C49390EC7C06}"/>
    <cellStyle name="Comma 71 6 2 3" xfId="20193" xr:uid="{CEFB400E-DBC7-4B32-AE95-AFC88989A6FF}"/>
    <cellStyle name="Comma 71 6 3" xfId="20194" xr:uid="{85C185BD-B977-4CBA-A87D-1AA536233411}"/>
    <cellStyle name="Comma 71 6 3 2" xfId="20195" xr:uid="{42C6FBE4-E10E-461D-A778-DD824C123C5F}"/>
    <cellStyle name="Comma 71 6 4" xfId="20196" xr:uid="{A1218DFE-4BD8-4249-9BE2-6D9DBF486664}"/>
    <cellStyle name="Comma 71 6 5" xfId="20197" xr:uid="{A797F2CF-4CE5-484C-9B88-0E52D89018A2}"/>
    <cellStyle name="Comma 71 7" xfId="20198" xr:uid="{1C3D7F90-30FD-499C-9C6B-4652ABF985C6}"/>
    <cellStyle name="Comma 71 7 2" xfId="20199" xr:uid="{19E364A5-6FEA-4167-A262-1FC0F1EE73BE}"/>
    <cellStyle name="Comma 71 7 2 2" xfId="20200" xr:uid="{88762709-EC95-44BE-9A0A-974DCD37912C}"/>
    <cellStyle name="Comma 71 7 3" xfId="20201" xr:uid="{29EFBDBF-FFC7-4964-B114-2FE21B592FD7}"/>
    <cellStyle name="Comma 71 7 4" xfId="20202" xr:uid="{A9731B3C-84E3-44D2-A410-7B8660C3834B}"/>
    <cellStyle name="Comma 71 8" xfId="20203" xr:uid="{C4910B6F-08B3-4405-91E0-BEA4662525A4}"/>
    <cellStyle name="Comma 71 8 2" xfId="20204" xr:uid="{AA6BAF28-98D7-4057-82F5-11AB007C678B}"/>
    <cellStyle name="Comma 71 9" xfId="20205" xr:uid="{B085EE17-8159-4D8E-B08B-D3AC17213A7B}"/>
    <cellStyle name="Comma 71 9 2" xfId="20206" xr:uid="{786FF7CA-A38D-4F81-ABC3-921B95DCAE7E}"/>
    <cellStyle name="Comma 72" xfId="20207" xr:uid="{D913AB9C-06CF-477C-9BEE-ACA198E75B1E}"/>
    <cellStyle name="Comma 72 10" xfId="20208" xr:uid="{9D948410-51D9-43BA-8E50-B21A681BDA0F}"/>
    <cellStyle name="Comma 72 2" xfId="20209" xr:uid="{5C74C11E-F39A-4E3E-AC86-929B34EDDB9F}"/>
    <cellStyle name="Comma 72 2 2" xfId="20210" xr:uid="{7D42F5E6-F91E-462F-B072-09B3DCCABA9A}"/>
    <cellStyle name="Comma 72 2 2 2" xfId="20211" xr:uid="{DFA8F16C-3ED7-4DB7-8EE7-F0E73AD73C99}"/>
    <cellStyle name="Comma 72 2 2 2 2" xfId="20212" xr:uid="{13820B23-7546-477C-B7E1-FE62BF3937A1}"/>
    <cellStyle name="Comma 72 2 2 2 2 2" xfId="20213" xr:uid="{B80B4C8F-8A2A-4D9A-B966-0AB504A1F758}"/>
    <cellStyle name="Comma 72 2 2 2 2 2 2" xfId="20214" xr:uid="{DE5D4989-22FE-4752-B6DB-C87E160AF4E6}"/>
    <cellStyle name="Comma 72 2 2 2 2 3" xfId="20215" xr:uid="{42319A6E-D119-4838-A30D-7319EABE69DE}"/>
    <cellStyle name="Comma 72 2 2 2 3" xfId="20216" xr:uid="{65C391BB-4A11-40B9-AD82-B451BEB796AB}"/>
    <cellStyle name="Comma 72 2 2 2 3 2" xfId="20217" xr:uid="{D6F0F116-864F-44D5-986C-F360E37371EF}"/>
    <cellStyle name="Comma 72 2 2 2 4" xfId="20218" xr:uid="{CE6366F8-DAA5-4C1B-875C-58CE14413557}"/>
    <cellStyle name="Comma 72 2 2 2 5" xfId="20219" xr:uid="{EE081963-8160-4ACA-82E5-60FE871F1CF0}"/>
    <cellStyle name="Comma 72 2 2 3" xfId="20220" xr:uid="{8777235C-933C-4D69-B002-04CB89D65EE9}"/>
    <cellStyle name="Comma 72 2 2 3 2" xfId="20221" xr:uid="{113E6910-6537-403C-8F86-63D3AF932DC0}"/>
    <cellStyle name="Comma 72 2 2 3 2 2" xfId="20222" xr:uid="{446C7AED-CBEB-413E-B926-228AF82F16BF}"/>
    <cellStyle name="Comma 72 2 2 3 3" xfId="20223" xr:uid="{4333B0A9-047A-433D-A167-D669E2CD4388}"/>
    <cellStyle name="Comma 72 2 2 4" xfId="20224" xr:uid="{4BFF79B3-7E3C-4842-978C-120CA8E2BCE5}"/>
    <cellStyle name="Comma 72 2 2 4 2" xfId="20225" xr:uid="{D2858F12-C398-4EA0-982C-55C4764CF999}"/>
    <cellStyle name="Comma 72 2 2 5" xfId="20226" xr:uid="{82266F39-464C-4168-B082-E53EE6E3F6C9}"/>
    <cellStyle name="Comma 72 2 2 6" xfId="20227" xr:uid="{33117C5C-D7FF-4088-BB46-44AB5119DF3C}"/>
    <cellStyle name="Comma 72 2 3" xfId="20228" xr:uid="{DA76F15E-9FEE-445B-AC4F-86FB67FF7212}"/>
    <cellStyle name="Comma 72 2 3 2" xfId="20229" xr:uid="{68B14E2A-F9D5-4821-805D-E118DF723A75}"/>
    <cellStyle name="Comma 72 2 3 2 2" xfId="20230" xr:uid="{A11CA075-34DB-463D-AAEC-BA4B6EE69C17}"/>
    <cellStyle name="Comma 72 2 3 2 2 2" xfId="20231" xr:uid="{C7C21BA3-F38E-4C0D-9CD9-9E2E52B6CE54}"/>
    <cellStyle name="Comma 72 2 3 2 3" xfId="20232" xr:uid="{901B347E-4C7F-4E3B-86C8-31B786340C5D}"/>
    <cellStyle name="Comma 72 2 3 3" xfId="20233" xr:uid="{7ADAF251-96B4-4C93-B17C-1700AEE19598}"/>
    <cellStyle name="Comma 72 2 3 3 2" xfId="20234" xr:uid="{EA8FB325-0926-411A-89A2-AD0B7574BCB9}"/>
    <cellStyle name="Comma 72 2 3 4" xfId="20235" xr:uid="{8E24EEA1-B041-4909-AA89-4FC70A0F7E8C}"/>
    <cellStyle name="Comma 72 2 3 5" xfId="20236" xr:uid="{6B15886D-697A-4494-A7BC-D77AB3D26B4B}"/>
    <cellStyle name="Comma 72 2 4" xfId="20237" xr:uid="{5150D9BF-7BD7-450B-93B7-E2D9B85FD8A8}"/>
    <cellStyle name="Comma 72 2 4 2" xfId="20238" xr:uid="{8DB0A08A-2878-4408-8E16-6A26700678ED}"/>
    <cellStyle name="Comma 72 2 4 2 2" xfId="20239" xr:uid="{4926B6A4-BB18-41CA-8A45-FFB12BC1931E}"/>
    <cellStyle name="Comma 72 2 4 3" xfId="20240" xr:uid="{DF0EEDE3-ECA6-4C2D-B936-E45D57A1EA95}"/>
    <cellStyle name="Comma 72 2 4 4" xfId="20241" xr:uid="{6D3B20A7-B610-42BD-9578-FAE08E9AC6D8}"/>
    <cellStyle name="Comma 72 2 5" xfId="20242" xr:uid="{CE624A33-F0FF-409D-8268-7706A38CE37E}"/>
    <cellStyle name="Comma 72 2 5 2" xfId="20243" xr:uid="{FDB5091D-85E3-4538-93ED-2CA21BEE32DC}"/>
    <cellStyle name="Comma 72 2 6" xfId="20244" xr:uid="{036E6C68-1853-478D-A879-2985A2CD8B5C}"/>
    <cellStyle name="Comma 72 2 6 2" xfId="20245" xr:uid="{E3620891-8F1D-4514-A5B7-3246510136A6}"/>
    <cellStyle name="Comma 72 2 7" xfId="20246" xr:uid="{16067969-8776-473B-93F1-475D3E3BF38C}"/>
    <cellStyle name="Comma 72 3" xfId="20247" xr:uid="{F1888F3D-A8C0-4703-8F08-D86E347ED067}"/>
    <cellStyle name="Comma 72 3 2" xfId="20248" xr:uid="{F5BDA5BB-8050-427F-9DEE-1D5CC5A33058}"/>
    <cellStyle name="Comma 72 3 2 2" xfId="20249" xr:uid="{8939DFDC-6D6D-4E27-9783-8BE489F48DB9}"/>
    <cellStyle name="Comma 72 3 2 2 2" xfId="20250" xr:uid="{87813520-D758-469D-B816-AC29255E5C01}"/>
    <cellStyle name="Comma 72 3 2 2 2 2" xfId="20251" xr:uid="{9EA495BE-53A9-4B7D-BEF9-E3E6FFBA3E8F}"/>
    <cellStyle name="Comma 72 3 2 2 2 2 2" xfId="20252" xr:uid="{C9E15082-C454-41AF-8980-DE7C0F97A3EF}"/>
    <cellStyle name="Comma 72 3 2 2 2 3" xfId="20253" xr:uid="{55D87E6F-6211-4E0C-9E0F-B5D6F66327B8}"/>
    <cellStyle name="Comma 72 3 2 2 3" xfId="20254" xr:uid="{796D8429-09CE-4A4F-ACA1-7E1422C941B0}"/>
    <cellStyle name="Comma 72 3 2 2 3 2" xfId="20255" xr:uid="{B79E9BB2-B74F-414B-92CC-B7C8B92F3F44}"/>
    <cellStyle name="Comma 72 3 2 2 4" xfId="20256" xr:uid="{C6CAEEEE-6B8D-4318-A1B7-6F6B441ED962}"/>
    <cellStyle name="Comma 72 3 2 2 5" xfId="20257" xr:uid="{614F4C13-A077-45BE-A87E-C32C82220627}"/>
    <cellStyle name="Comma 72 3 2 3" xfId="20258" xr:uid="{68A04207-3E7F-4B2F-9DC5-565C896C3851}"/>
    <cellStyle name="Comma 72 3 2 3 2" xfId="20259" xr:uid="{04D7A342-F385-4306-A401-BD4F99FD70EB}"/>
    <cellStyle name="Comma 72 3 2 3 2 2" xfId="20260" xr:uid="{DE4939CD-7AEB-47A9-BF14-204B1C81C414}"/>
    <cellStyle name="Comma 72 3 2 3 3" xfId="20261" xr:uid="{4363AF0D-A039-453D-9024-29F4AC6C87D9}"/>
    <cellStyle name="Comma 72 3 2 4" xfId="20262" xr:uid="{45B64488-5908-4DED-BC94-2B8E4534C01F}"/>
    <cellStyle name="Comma 72 3 2 4 2" xfId="20263" xr:uid="{D17EE472-B952-4829-B3DC-F2D0FA10D676}"/>
    <cellStyle name="Comma 72 3 2 5" xfId="20264" xr:uid="{D8B4D4C5-B6B0-4C06-88F4-42C2B83D9CD7}"/>
    <cellStyle name="Comma 72 3 2 6" xfId="20265" xr:uid="{9A0E6799-454E-4236-AC9D-3F95AD4472FC}"/>
    <cellStyle name="Comma 72 3 3" xfId="20266" xr:uid="{6015D1A2-7896-4411-AC8D-3EFCA57D0B62}"/>
    <cellStyle name="Comma 72 3 3 2" xfId="20267" xr:uid="{5BC52558-883E-48ED-B542-BAF1B46E4085}"/>
    <cellStyle name="Comma 72 3 3 2 2" xfId="20268" xr:uid="{20EE8AA1-BF08-446B-B08F-4702A98AC98D}"/>
    <cellStyle name="Comma 72 3 3 2 2 2" xfId="20269" xr:uid="{1CDD4C87-E7DB-4DAE-9B09-8931B7DCD2C3}"/>
    <cellStyle name="Comma 72 3 3 2 3" xfId="20270" xr:uid="{8893516A-A326-449E-8D78-1A36D89CA5D9}"/>
    <cellStyle name="Comma 72 3 3 3" xfId="20271" xr:uid="{54AA11F3-B2C4-4AD9-9783-931533F0D395}"/>
    <cellStyle name="Comma 72 3 3 3 2" xfId="20272" xr:uid="{FAF35B7A-9D03-4948-9481-7FBED60981E1}"/>
    <cellStyle name="Comma 72 3 3 4" xfId="20273" xr:uid="{56DC8FCC-8D87-4D9A-9CF7-9C1B0E60836E}"/>
    <cellStyle name="Comma 72 3 3 5" xfId="20274" xr:uid="{2DBE7019-8C61-4028-9FFB-7FEA4EF508BF}"/>
    <cellStyle name="Comma 72 3 4" xfId="20275" xr:uid="{ACEC943B-A89F-45A3-91BE-A31C7F1CBA16}"/>
    <cellStyle name="Comma 72 3 4 2" xfId="20276" xr:uid="{DC478287-CBCA-4B90-86F6-74081BFD18D7}"/>
    <cellStyle name="Comma 72 3 4 2 2" xfId="20277" xr:uid="{CB636121-81F7-4785-B66B-70F209884A38}"/>
    <cellStyle name="Comma 72 3 4 3" xfId="20278" xr:uid="{BB9A1AD9-0770-4A8C-83DE-44955A4FA22E}"/>
    <cellStyle name="Comma 72 3 4 4" xfId="20279" xr:uid="{A89AC757-5C30-430F-B620-12D175F722FA}"/>
    <cellStyle name="Comma 72 3 5" xfId="20280" xr:uid="{23775F0D-A68E-4525-A1D5-11AB3A40BC63}"/>
    <cellStyle name="Comma 72 3 5 2" xfId="20281" xr:uid="{6ED9F651-22DF-4147-AC2B-1B6A803FD1B8}"/>
    <cellStyle name="Comma 72 3 6" xfId="20282" xr:uid="{9BD0E0DE-C1CD-4B3B-BBAC-265261228821}"/>
    <cellStyle name="Comma 72 3 6 2" xfId="20283" xr:uid="{482B16AC-E239-43DA-A55E-6B055E8ECF8D}"/>
    <cellStyle name="Comma 72 3 7" xfId="20284" xr:uid="{32B0DF1D-3CC4-4BAD-A1B4-D28F63324942}"/>
    <cellStyle name="Comma 72 4" xfId="20285" xr:uid="{AB601F30-6F54-4058-BD51-8EF44FC5963E}"/>
    <cellStyle name="Comma 72 4 2" xfId="20286" xr:uid="{6217157F-77B7-4041-9DF1-503B263843A6}"/>
    <cellStyle name="Comma 72 4 2 2" xfId="20287" xr:uid="{3ACBA417-C11C-48D3-B6D9-815398074D8E}"/>
    <cellStyle name="Comma 72 4 2 2 2" xfId="20288" xr:uid="{F8CD0C80-05E0-4FD8-BF5B-B4C45C08A97D}"/>
    <cellStyle name="Comma 72 4 2 2 2 2" xfId="20289" xr:uid="{234E8F0D-C67B-4D15-BB2E-5E20B0029948}"/>
    <cellStyle name="Comma 72 4 2 2 3" xfId="20290" xr:uid="{DCA3CFCE-C406-436E-9CAE-9EDD07F5D28D}"/>
    <cellStyle name="Comma 72 4 2 3" xfId="20291" xr:uid="{5941914B-C854-47C5-86E4-0CCB5E41E5E4}"/>
    <cellStyle name="Comma 72 4 2 3 2" xfId="20292" xr:uid="{61A606CB-E672-451F-B744-11EACB162B03}"/>
    <cellStyle name="Comma 72 4 2 4" xfId="20293" xr:uid="{E2A6CDA0-C8C3-47F2-B081-848E1DFDEEDD}"/>
    <cellStyle name="Comma 72 4 2 5" xfId="20294" xr:uid="{76DD083A-5C4C-4A32-9697-9EE01892D8E3}"/>
    <cellStyle name="Comma 72 4 3" xfId="20295" xr:uid="{CF5D3A05-807C-4FA1-87AD-A35A53863322}"/>
    <cellStyle name="Comma 72 4 3 2" xfId="20296" xr:uid="{B68A20E4-E8CD-4193-87F9-1A8737711D14}"/>
    <cellStyle name="Comma 72 4 3 2 2" xfId="20297" xr:uid="{B4018454-1D8E-4118-8EA9-10FB26402295}"/>
    <cellStyle name="Comma 72 4 3 3" xfId="20298" xr:uid="{AB562370-770C-4A33-B1A3-8706AC1761DB}"/>
    <cellStyle name="Comma 72 4 4" xfId="20299" xr:uid="{9C92480A-59BF-47DC-98A3-DA94DE13D3A2}"/>
    <cellStyle name="Comma 72 4 4 2" xfId="20300" xr:uid="{43CE3DBE-47D4-4D1E-AC48-88C8FA9309CB}"/>
    <cellStyle name="Comma 72 4 5" xfId="20301" xr:uid="{91B2D366-26F2-4CB0-878B-C7431381F779}"/>
    <cellStyle name="Comma 72 4 6" xfId="20302" xr:uid="{2C0DA510-2D36-4A09-A587-3C684A81A76C}"/>
    <cellStyle name="Comma 72 5" xfId="20303" xr:uid="{CBC4DDDD-C48F-4E8E-B517-D6288206097C}"/>
    <cellStyle name="Comma 72 5 2" xfId="20304" xr:uid="{CC8E0F0E-7CA7-497A-92DA-F7FEDE3B5E4C}"/>
    <cellStyle name="Comma 72 5 2 2" xfId="20305" xr:uid="{7F8DE88D-F61C-4288-A2B6-FB878B7FD427}"/>
    <cellStyle name="Comma 72 5 2 2 2" xfId="20306" xr:uid="{D8CA1E3F-C736-4E20-81D4-B369F1CE915F}"/>
    <cellStyle name="Comma 72 5 2 3" xfId="20307" xr:uid="{8FEE919D-72C2-4FD0-B862-178309F149D9}"/>
    <cellStyle name="Comma 72 5 3" xfId="20308" xr:uid="{E211A18C-B4D4-41D0-921F-C4892673E941}"/>
    <cellStyle name="Comma 72 5 3 2" xfId="20309" xr:uid="{A1070246-2204-4B0A-832C-3E167C906BCE}"/>
    <cellStyle name="Comma 72 5 4" xfId="20310" xr:uid="{D7ECA4B7-EEDF-4E70-A67A-3530369F5A7C}"/>
    <cellStyle name="Comma 72 5 5" xfId="20311" xr:uid="{938CD2C4-4D15-4177-8CBC-445E7B8812B2}"/>
    <cellStyle name="Comma 72 6" xfId="20312" xr:uid="{8BB863F2-807E-48FA-AB2E-D2683049EE51}"/>
    <cellStyle name="Comma 72 6 2" xfId="20313" xr:uid="{58254217-88DF-43C2-BB45-9D60E12CB443}"/>
    <cellStyle name="Comma 72 6 2 2" xfId="20314" xr:uid="{F8D8669D-51D5-4D63-ADA3-34511D825F83}"/>
    <cellStyle name="Comma 72 6 2 2 2" xfId="20315" xr:uid="{95696F36-017E-40A5-A0F4-4B5AE48B7A6B}"/>
    <cellStyle name="Comma 72 6 2 3" xfId="20316" xr:uid="{E59A1671-9073-47F4-BC5C-A8C2695720EF}"/>
    <cellStyle name="Comma 72 6 3" xfId="20317" xr:uid="{386523EE-88D9-4E86-B419-BEDEC2466CD7}"/>
    <cellStyle name="Comma 72 6 3 2" xfId="20318" xr:uid="{EA554766-6942-405B-A2A1-93421866C077}"/>
    <cellStyle name="Comma 72 6 4" xfId="20319" xr:uid="{74613D9F-3EAB-4106-89A8-23ADD93571DA}"/>
    <cellStyle name="Comma 72 6 5" xfId="20320" xr:uid="{7B766F6A-808F-43B8-8F07-1114B68ED7C8}"/>
    <cellStyle name="Comma 72 7" xfId="20321" xr:uid="{30F19801-F580-4FCE-B434-41E819AD5D2E}"/>
    <cellStyle name="Comma 72 7 2" xfId="20322" xr:uid="{84320198-E623-4B53-9E4F-637EBC602C18}"/>
    <cellStyle name="Comma 72 7 2 2" xfId="20323" xr:uid="{6AF761E1-46AF-4D95-A6AE-F95A22436BB5}"/>
    <cellStyle name="Comma 72 7 3" xfId="20324" xr:uid="{E5575B3F-365C-4B79-B0AA-E9D57999A50F}"/>
    <cellStyle name="Comma 72 7 4" xfId="20325" xr:uid="{AACBA38E-36CC-4997-AC17-9438E4228F9A}"/>
    <cellStyle name="Comma 72 8" xfId="20326" xr:uid="{0715A9C4-D78A-4BA8-8A88-E0AD0D9D5144}"/>
    <cellStyle name="Comma 72 8 2" xfId="20327" xr:uid="{6101890C-B69A-44B4-BF46-FD48C689FD56}"/>
    <cellStyle name="Comma 72 9" xfId="20328" xr:uid="{7AD42514-C128-4C85-8AF3-3FE89DE667EB}"/>
    <cellStyle name="Comma 72 9 2" xfId="20329" xr:uid="{0B169ECB-2517-4695-B471-4B803ADC29F7}"/>
    <cellStyle name="Comma 73" xfId="20330" xr:uid="{A17BF49D-7CB1-4BC8-9ECB-D840A888D70E}"/>
    <cellStyle name="Comma 73 10" xfId="20331" xr:uid="{58CB388D-EBFA-4527-97D6-241834003A13}"/>
    <cellStyle name="Comma 73 2" xfId="20332" xr:uid="{F41FD9D8-A1D6-43F3-8669-584B441F27D9}"/>
    <cellStyle name="Comma 73 2 2" xfId="20333" xr:uid="{4298A6C8-5AA7-403F-AD3C-6FAB2685C471}"/>
    <cellStyle name="Comma 73 2 2 2" xfId="20334" xr:uid="{AF653EB7-364D-4ACC-9B04-7B91ABB01641}"/>
    <cellStyle name="Comma 73 2 2 2 2" xfId="20335" xr:uid="{0A3099C1-903D-44D9-840C-CBFE02432138}"/>
    <cellStyle name="Comma 73 2 2 2 2 2" xfId="20336" xr:uid="{7A2F92A3-F9B5-4BEF-A2A4-C4D19C15BFC0}"/>
    <cellStyle name="Comma 73 2 2 2 2 2 2" xfId="20337" xr:uid="{6F55BA11-3054-4EAB-99B7-634FE65284B1}"/>
    <cellStyle name="Comma 73 2 2 2 2 3" xfId="20338" xr:uid="{74265F04-3385-430F-B5C1-CF41DE1595E2}"/>
    <cellStyle name="Comma 73 2 2 2 3" xfId="20339" xr:uid="{3F05240B-66E6-48B8-9C83-27997434D2A8}"/>
    <cellStyle name="Comma 73 2 2 2 3 2" xfId="20340" xr:uid="{CF6F41E1-317E-40F0-BA53-EE61258A9970}"/>
    <cellStyle name="Comma 73 2 2 2 4" xfId="20341" xr:uid="{2AFEEBF7-92AF-4203-A9E7-C1A0D4BF8A7A}"/>
    <cellStyle name="Comma 73 2 2 2 5" xfId="20342" xr:uid="{496604EE-ECBC-48D3-8D71-EF6E040A6385}"/>
    <cellStyle name="Comma 73 2 2 3" xfId="20343" xr:uid="{62391372-8981-4094-8C99-62E7CF9123DE}"/>
    <cellStyle name="Comma 73 2 2 3 2" xfId="20344" xr:uid="{8617E286-D863-462A-8352-DD1CD5B7859E}"/>
    <cellStyle name="Comma 73 2 2 3 2 2" xfId="20345" xr:uid="{EC408D32-5955-48DB-83A7-EA8BFD19ACB6}"/>
    <cellStyle name="Comma 73 2 2 3 3" xfId="20346" xr:uid="{6786CB01-3C0C-4089-BCC0-6FB5B665E885}"/>
    <cellStyle name="Comma 73 2 2 4" xfId="20347" xr:uid="{73138883-1A57-4C37-825B-545B07FB57CA}"/>
    <cellStyle name="Comma 73 2 2 4 2" xfId="20348" xr:uid="{B8152FAB-17C0-43C8-85D6-FA5F4D989DA6}"/>
    <cellStyle name="Comma 73 2 2 5" xfId="20349" xr:uid="{D62237A4-F6C5-499B-BD31-956CBCF8E0DF}"/>
    <cellStyle name="Comma 73 2 2 6" xfId="20350" xr:uid="{AE5014FC-AEE4-4F0F-B8B1-D2858C995E78}"/>
    <cellStyle name="Comma 73 2 3" xfId="20351" xr:uid="{6DF12419-6371-4C8C-B2AC-FCBA9BDE128E}"/>
    <cellStyle name="Comma 73 2 3 2" xfId="20352" xr:uid="{0DF71F7F-41AA-41DA-A8E8-76A48491BD4C}"/>
    <cellStyle name="Comma 73 2 3 2 2" xfId="20353" xr:uid="{44E591B9-3AF3-46F7-BAB8-0CAA0848E899}"/>
    <cellStyle name="Comma 73 2 3 2 2 2" xfId="20354" xr:uid="{63397784-A69D-4E1A-955B-3FD916583331}"/>
    <cellStyle name="Comma 73 2 3 2 3" xfId="20355" xr:uid="{EB369450-88A5-40E8-80BB-DE842CE239B3}"/>
    <cellStyle name="Comma 73 2 3 3" xfId="20356" xr:uid="{007F63D9-1487-49DF-A1CC-0B23C59B13E5}"/>
    <cellStyle name="Comma 73 2 3 3 2" xfId="20357" xr:uid="{E3BC3B04-266C-41F9-AC10-617F23C3CA26}"/>
    <cellStyle name="Comma 73 2 3 4" xfId="20358" xr:uid="{F7D60E8D-5250-49D0-82AC-3A165C300B5F}"/>
    <cellStyle name="Comma 73 2 3 5" xfId="20359" xr:uid="{A94DE59D-51F7-43E3-B445-C354BACE69EF}"/>
    <cellStyle name="Comma 73 2 4" xfId="20360" xr:uid="{59007240-7A76-4CEB-BA51-FB32CE44F621}"/>
    <cellStyle name="Comma 73 2 4 2" xfId="20361" xr:uid="{C3AEFDAB-9F87-4636-9515-4E82E268F5B2}"/>
    <cellStyle name="Comma 73 2 4 2 2" xfId="20362" xr:uid="{46392547-A93E-42BE-B78B-C35DB626DCE5}"/>
    <cellStyle name="Comma 73 2 4 3" xfId="20363" xr:uid="{0C7A8081-7E73-4FF8-A9E1-E733FC879DC1}"/>
    <cellStyle name="Comma 73 2 4 4" xfId="20364" xr:uid="{C8B10270-549E-4707-91F1-43A7F7FD12CB}"/>
    <cellStyle name="Comma 73 2 5" xfId="20365" xr:uid="{42D6D4E2-7395-4F5E-ABA2-9A70FE16AACC}"/>
    <cellStyle name="Comma 73 2 5 2" xfId="20366" xr:uid="{22BA7009-6243-403C-85EA-45FD17C1A8FA}"/>
    <cellStyle name="Comma 73 2 6" xfId="20367" xr:uid="{795BFD14-17C9-4FD1-B4B8-2A25089C49D0}"/>
    <cellStyle name="Comma 73 2 6 2" xfId="20368" xr:uid="{641C2EA4-E703-467D-8538-2064A722BC36}"/>
    <cellStyle name="Comma 73 2 7" xfId="20369" xr:uid="{42336C04-B7FB-4B2D-B209-E8D43811AFB2}"/>
    <cellStyle name="Comma 73 3" xfId="20370" xr:uid="{20409F77-09DD-489A-BA3F-C5BB8A88C3D7}"/>
    <cellStyle name="Comma 73 3 2" xfId="20371" xr:uid="{0308FFA0-A1F9-4DB1-B632-28AB1482B529}"/>
    <cellStyle name="Comma 73 3 2 2" xfId="20372" xr:uid="{63185F32-5D79-4DC1-A7CE-82BD0A1151C3}"/>
    <cellStyle name="Comma 73 3 2 2 2" xfId="20373" xr:uid="{9C583834-120E-4032-BCB7-8AE0F2DDC731}"/>
    <cellStyle name="Comma 73 3 2 2 2 2" xfId="20374" xr:uid="{8C434C15-5A38-4DB4-A686-5C8FE9AB0409}"/>
    <cellStyle name="Comma 73 3 2 2 2 2 2" xfId="20375" xr:uid="{471DADBE-55C4-4DF5-877E-437E8993531D}"/>
    <cellStyle name="Comma 73 3 2 2 2 3" xfId="20376" xr:uid="{B26F4F29-3335-41F0-BB9A-6D93D8F2BFCB}"/>
    <cellStyle name="Comma 73 3 2 2 3" xfId="20377" xr:uid="{DF25C387-2CF8-47F1-8F51-5B9387249806}"/>
    <cellStyle name="Comma 73 3 2 2 3 2" xfId="20378" xr:uid="{EE386C68-A82A-4967-A403-9B66E94B969F}"/>
    <cellStyle name="Comma 73 3 2 2 4" xfId="20379" xr:uid="{BC6152AD-63C4-4A20-8547-D9590BC7C953}"/>
    <cellStyle name="Comma 73 3 2 2 5" xfId="20380" xr:uid="{4A934596-034D-449E-813A-34E9F3096F75}"/>
    <cellStyle name="Comma 73 3 2 3" xfId="20381" xr:uid="{8D5BC386-E7F6-40D6-9F45-8E4A6D3B63AA}"/>
    <cellStyle name="Comma 73 3 2 3 2" xfId="20382" xr:uid="{F02169BD-E376-4122-9E26-DC9B00E64C99}"/>
    <cellStyle name="Comma 73 3 2 3 2 2" xfId="20383" xr:uid="{3F123347-D5A6-4B3C-A456-074B47C8932C}"/>
    <cellStyle name="Comma 73 3 2 3 3" xfId="20384" xr:uid="{BEBC0C9A-F44C-49E4-B7CA-BC3CC547EC5C}"/>
    <cellStyle name="Comma 73 3 2 4" xfId="20385" xr:uid="{D6CC4B3C-C1BD-4D66-AA90-584AFF01C797}"/>
    <cellStyle name="Comma 73 3 2 4 2" xfId="20386" xr:uid="{59B27E23-42C0-4F57-879F-F6CE219B93B1}"/>
    <cellStyle name="Comma 73 3 2 5" xfId="20387" xr:uid="{5CF47842-4F54-4178-8DA8-7CCAF7DA06FA}"/>
    <cellStyle name="Comma 73 3 2 6" xfId="20388" xr:uid="{37A09F88-35D1-4D13-818B-0F6919EAACFA}"/>
    <cellStyle name="Comma 73 3 3" xfId="20389" xr:uid="{E310DB81-B86B-4524-9E0F-C1FE6A9E11CD}"/>
    <cellStyle name="Comma 73 3 3 2" xfId="20390" xr:uid="{E5B2DD8C-5D13-4557-81AB-CF8595010C4E}"/>
    <cellStyle name="Comma 73 3 3 2 2" xfId="20391" xr:uid="{76DDB311-4458-4DD3-ABA7-63F3199ECB6D}"/>
    <cellStyle name="Comma 73 3 3 2 2 2" xfId="20392" xr:uid="{6877E94C-9CAC-4DB7-BF11-BEB1EAC68181}"/>
    <cellStyle name="Comma 73 3 3 2 3" xfId="20393" xr:uid="{A564E0EA-A638-4E4F-9302-62B390160F3A}"/>
    <cellStyle name="Comma 73 3 3 3" xfId="20394" xr:uid="{CBBB042B-161A-44F7-87EF-11DF401A8466}"/>
    <cellStyle name="Comma 73 3 3 3 2" xfId="20395" xr:uid="{390BB42D-878C-4C9B-A231-0221A0ACB56B}"/>
    <cellStyle name="Comma 73 3 3 4" xfId="20396" xr:uid="{AF8FCF91-9B0B-4D73-9C89-441041E8AB1C}"/>
    <cellStyle name="Comma 73 3 3 5" xfId="20397" xr:uid="{6C594A48-7836-4A04-82B1-40044AF75862}"/>
    <cellStyle name="Comma 73 3 4" xfId="20398" xr:uid="{FF9B5F83-027A-46BA-98D2-F0BA1081DB72}"/>
    <cellStyle name="Comma 73 3 4 2" xfId="20399" xr:uid="{4078FB4E-8725-4B29-A13D-9700CC9F715F}"/>
    <cellStyle name="Comma 73 3 4 2 2" xfId="20400" xr:uid="{8A020247-6BF9-40B8-8A76-E55070557DB9}"/>
    <cellStyle name="Comma 73 3 4 3" xfId="20401" xr:uid="{F6923484-C121-40A0-8088-334579B670FD}"/>
    <cellStyle name="Comma 73 3 4 4" xfId="20402" xr:uid="{ED8E6263-4FB0-4EFD-87FC-52456684CF34}"/>
    <cellStyle name="Comma 73 3 5" xfId="20403" xr:uid="{276FB28D-D85A-4FF4-A6A3-730BA30687A1}"/>
    <cellStyle name="Comma 73 3 5 2" xfId="20404" xr:uid="{F4F743F7-BA5B-42F9-9A2B-6F5707DAAEA7}"/>
    <cellStyle name="Comma 73 3 6" xfId="20405" xr:uid="{1181CEDC-53C3-48B4-84A0-D6FB52FDA42A}"/>
    <cellStyle name="Comma 73 3 6 2" xfId="20406" xr:uid="{AA72B693-6825-4993-A1A5-7FC540BF503F}"/>
    <cellStyle name="Comma 73 3 7" xfId="20407" xr:uid="{1E14F75C-7AE6-4165-BFEE-1F446B42BBAA}"/>
    <cellStyle name="Comma 73 4" xfId="20408" xr:uid="{74C7988D-FD71-48A4-B42F-B049B848E840}"/>
    <cellStyle name="Comma 73 4 2" xfId="20409" xr:uid="{B77755C4-A01B-4841-9D3B-66D8C4148CAF}"/>
    <cellStyle name="Comma 73 4 2 2" xfId="20410" xr:uid="{8450AEE2-3CFF-4500-94EC-BCA8A61D6752}"/>
    <cellStyle name="Comma 73 4 2 2 2" xfId="20411" xr:uid="{BE1D16D8-0EED-4F5B-B033-B973D04EB13D}"/>
    <cellStyle name="Comma 73 4 2 2 2 2" xfId="20412" xr:uid="{547D29E2-2183-4433-B2BA-583D83B461A8}"/>
    <cellStyle name="Comma 73 4 2 2 3" xfId="20413" xr:uid="{98D37150-A3D6-489B-985E-13201A7CAE16}"/>
    <cellStyle name="Comma 73 4 2 3" xfId="20414" xr:uid="{0837D9DD-42AD-4F4C-BDAD-0FAC9E5A502C}"/>
    <cellStyle name="Comma 73 4 2 3 2" xfId="20415" xr:uid="{667CDADF-226C-413B-8286-FECC2BD3C8B9}"/>
    <cellStyle name="Comma 73 4 2 4" xfId="20416" xr:uid="{C19DBC8C-6156-4971-AD53-CCCEF1F6AA10}"/>
    <cellStyle name="Comma 73 4 2 5" xfId="20417" xr:uid="{6B83C192-F4B2-46C2-BEDA-A1B891AC5968}"/>
    <cellStyle name="Comma 73 4 3" xfId="20418" xr:uid="{164CDFE7-8CDA-4BCF-B69D-245CEBCD1106}"/>
    <cellStyle name="Comma 73 4 3 2" xfId="20419" xr:uid="{1F73C474-F7D9-42E4-A52B-3A7DF5E7EECC}"/>
    <cellStyle name="Comma 73 4 3 2 2" xfId="20420" xr:uid="{48D45CC4-6F09-4278-BA6F-3324469E0358}"/>
    <cellStyle name="Comma 73 4 3 3" xfId="20421" xr:uid="{42AA50C9-972C-4DCB-9BD9-C690B872506C}"/>
    <cellStyle name="Comma 73 4 4" xfId="20422" xr:uid="{AA72AE87-093C-4FAE-9B5E-BF079C0017A0}"/>
    <cellStyle name="Comma 73 4 4 2" xfId="20423" xr:uid="{7A6E5211-0C60-44AB-9999-A80676DEB5E0}"/>
    <cellStyle name="Comma 73 4 5" xfId="20424" xr:uid="{8F6F8F49-CBF8-4BD4-8F48-E3A5BE36A8EF}"/>
    <cellStyle name="Comma 73 4 6" xfId="20425" xr:uid="{05F61A70-8669-4CC7-93F2-3D386710E59B}"/>
    <cellStyle name="Comma 73 5" xfId="20426" xr:uid="{CDCF49BE-8512-4185-9DDD-93520C3F9DC8}"/>
    <cellStyle name="Comma 73 5 2" xfId="20427" xr:uid="{A25597D6-239E-4FFE-A80B-E60850BA53BC}"/>
    <cellStyle name="Comma 73 5 2 2" xfId="20428" xr:uid="{1B8145B3-9786-43A2-8829-592295B8A5E1}"/>
    <cellStyle name="Comma 73 5 2 2 2" xfId="20429" xr:uid="{F2F6AF9B-F32A-4A1E-80B6-4A0DA9BDA317}"/>
    <cellStyle name="Comma 73 5 2 3" xfId="20430" xr:uid="{100C703E-EF52-4180-95EE-231770C6BC50}"/>
    <cellStyle name="Comma 73 5 3" xfId="20431" xr:uid="{ED351FE4-B56A-464E-92D3-4F33FC44D358}"/>
    <cellStyle name="Comma 73 5 3 2" xfId="20432" xr:uid="{8E916D5E-8A72-43BB-9A0D-D7D480647D39}"/>
    <cellStyle name="Comma 73 5 4" xfId="20433" xr:uid="{693BA64D-950C-479F-8C24-3CA3E2F1D854}"/>
    <cellStyle name="Comma 73 5 5" xfId="20434" xr:uid="{7E0DCC50-0BD9-4B2E-ACF5-4E822AB46819}"/>
    <cellStyle name="Comma 73 6" xfId="20435" xr:uid="{3AE9AD47-3515-4671-8F87-92D70BC3C479}"/>
    <cellStyle name="Comma 73 6 2" xfId="20436" xr:uid="{5F7B04FD-2A68-4DAC-BB1C-B83B25DDAEAC}"/>
    <cellStyle name="Comma 73 6 2 2" xfId="20437" xr:uid="{AB4E043E-40AB-41B6-A93F-F6CB5D3EAAA6}"/>
    <cellStyle name="Comma 73 6 2 2 2" xfId="20438" xr:uid="{1AC5DAB7-CD92-40DD-A210-FC1B31A1D9D2}"/>
    <cellStyle name="Comma 73 6 2 3" xfId="20439" xr:uid="{D49E7558-C10A-422E-B001-25CECABBFB35}"/>
    <cellStyle name="Comma 73 6 3" xfId="20440" xr:uid="{445885F8-4B99-4DA9-B412-BDEF5757C8FC}"/>
    <cellStyle name="Comma 73 6 3 2" xfId="20441" xr:uid="{385A7199-2399-4F7B-9294-31B462EE7A6D}"/>
    <cellStyle name="Comma 73 6 4" xfId="20442" xr:uid="{F30849F5-1213-435F-ACCB-232789E67BFE}"/>
    <cellStyle name="Comma 73 6 5" xfId="20443" xr:uid="{EBDD62D3-CAA0-475A-9239-9BFBC772A943}"/>
    <cellStyle name="Comma 73 7" xfId="20444" xr:uid="{ED7B7A0F-EF37-4A2E-81DC-C0E8D7FC0A88}"/>
    <cellStyle name="Comma 73 7 2" xfId="20445" xr:uid="{EEFFA9DE-5DB3-4994-97AF-32001DA6D8A2}"/>
    <cellStyle name="Comma 73 7 2 2" xfId="20446" xr:uid="{8B564D58-B413-4B6B-AEDA-4B0FDB9819D8}"/>
    <cellStyle name="Comma 73 7 3" xfId="20447" xr:uid="{9CE1424F-9FA1-4ED2-BB31-E93E67FD3744}"/>
    <cellStyle name="Comma 73 7 4" xfId="20448" xr:uid="{452474FC-74AF-44E5-90C4-C7E299994081}"/>
    <cellStyle name="Comma 73 8" xfId="20449" xr:uid="{CC41A05D-6D88-418D-83B9-F16A49A95FD6}"/>
    <cellStyle name="Comma 73 8 2" xfId="20450" xr:uid="{CCE859BF-67E1-49DD-9691-09BBB5A42608}"/>
    <cellStyle name="Comma 73 9" xfId="20451" xr:uid="{571D3480-F51E-4FA1-89A4-1D54ABAD7068}"/>
    <cellStyle name="Comma 73 9 2" xfId="20452" xr:uid="{97E0DE52-EBB4-44B5-AB31-7C871E71F61B}"/>
    <cellStyle name="Comma 74" xfId="20453" xr:uid="{880A7F60-5395-4F50-B1CD-280C1DBF8AD0}"/>
    <cellStyle name="Comma 74 10" xfId="20454" xr:uid="{3FA7625C-4AD0-4AD8-BC3B-F3A2C01C3E15}"/>
    <cellStyle name="Comma 74 2" xfId="20455" xr:uid="{3B86A277-DA60-4643-8C50-82A5C95D37D0}"/>
    <cellStyle name="Comma 74 2 2" xfId="20456" xr:uid="{BD6AF51E-CEAD-4B6D-8C9F-7B66BB4FEE1F}"/>
    <cellStyle name="Comma 74 2 2 2" xfId="20457" xr:uid="{E482FB90-8CA3-46D6-AAC8-7D7A20235E44}"/>
    <cellStyle name="Comma 74 2 2 2 2" xfId="20458" xr:uid="{BE9CADD4-661C-4A51-890D-3F4743194231}"/>
    <cellStyle name="Comma 74 2 2 2 2 2" xfId="20459" xr:uid="{74735719-AC2F-467E-B00F-986E9E860ADF}"/>
    <cellStyle name="Comma 74 2 2 2 2 2 2" xfId="20460" xr:uid="{86CF98E1-2333-4E82-82B7-34E5930D1B34}"/>
    <cellStyle name="Comma 74 2 2 2 2 3" xfId="20461" xr:uid="{0F2AF2AF-211B-4810-92F8-7F3376010F88}"/>
    <cellStyle name="Comma 74 2 2 2 3" xfId="20462" xr:uid="{EE630AC4-A58A-4017-99F4-2A21BEF37FD3}"/>
    <cellStyle name="Comma 74 2 2 2 3 2" xfId="20463" xr:uid="{19F7F1A0-3406-41C5-9B3E-DB1164515C6B}"/>
    <cellStyle name="Comma 74 2 2 2 4" xfId="20464" xr:uid="{91CFD03C-92BD-498B-A0B2-102F01E3FD7E}"/>
    <cellStyle name="Comma 74 2 2 2 5" xfId="20465" xr:uid="{FC20C3B9-7302-4DED-8923-287930CCAB9E}"/>
    <cellStyle name="Comma 74 2 2 3" xfId="20466" xr:uid="{3F8A42B8-206B-4279-8732-B48F5F88C53B}"/>
    <cellStyle name="Comma 74 2 2 3 2" xfId="20467" xr:uid="{B07FB5D1-9FE6-4A93-B1A5-0751193C4046}"/>
    <cellStyle name="Comma 74 2 2 3 2 2" xfId="20468" xr:uid="{4CB30169-BA02-4BA2-B488-000338D5A446}"/>
    <cellStyle name="Comma 74 2 2 3 3" xfId="20469" xr:uid="{1D306F58-7F05-4F77-A696-EC806A90646A}"/>
    <cellStyle name="Comma 74 2 2 4" xfId="20470" xr:uid="{6B7D3879-846D-4132-B194-2934970F22EF}"/>
    <cellStyle name="Comma 74 2 2 4 2" xfId="20471" xr:uid="{25AE3636-3659-48DA-9701-B76F0F0896D0}"/>
    <cellStyle name="Comma 74 2 2 5" xfId="20472" xr:uid="{A24EE41D-B5C4-469A-BF1F-397A6BD0FDD3}"/>
    <cellStyle name="Comma 74 2 2 6" xfId="20473" xr:uid="{264AE3B9-C15B-41E7-A72D-23EE10C4DDAA}"/>
    <cellStyle name="Comma 74 2 3" xfId="20474" xr:uid="{6ECD3508-2B48-46F0-B60E-8A29B1895A44}"/>
    <cellStyle name="Comma 74 2 3 2" xfId="20475" xr:uid="{53396578-7EFE-4F31-9085-C476F3E3252F}"/>
    <cellStyle name="Comma 74 2 3 2 2" xfId="20476" xr:uid="{BE10289B-166C-43B2-A41F-A75FBC7ADC7D}"/>
    <cellStyle name="Comma 74 2 3 2 2 2" xfId="20477" xr:uid="{5D548CFD-8391-4552-8BFC-71B23D1E0063}"/>
    <cellStyle name="Comma 74 2 3 2 3" xfId="20478" xr:uid="{58CAA55A-54F0-44B4-A817-6347948C3A99}"/>
    <cellStyle name="Comma 74 2 3 3" xfId="20479" xr:uid="{D7ED609C-BFBC-4A82-8254-6DD015EC77BB}"/>
    <cellStyle name="Comma 74 2 3 3 2" xfId="20480" xr:uid="{654A331A-839A-437E-A84F-1CCFE875AD8B}"/>
    <cellStyle name="Comma 74 2 3 4" xfId="20481" xr:uid="{A8B3F88F-DB1D-4DAC-B90F-221C21CBDB1A}"/>
    <cellStyle name="Comma 74 2 3 5" xfId="20482" xr:uid="{511593BC-0363-4B98-87B8-8F18F368066A}"/>
    <cellStyle name="Comma 74 2 4" xfId="20483" xr:uid="{788E0531-1E65-490D-B2C0-A59FCA23A523}"/>
    <cellStyle name="Comma 74 2 4 2" xfId="20484" xr:uid="{F5194849-BBB6-4DD5-8AB4-34351DA876EC}"/>
    <cellStyle name="Comma 74 2 4 2 2" xfId="20485" xr:uid="{6558587C-811F-468B-AABA-39883B391A65}"/>
    <cellStyle name="Comma 74 2 4 3" xfId="20486" xr:uid="{8AEB0ADB-354D-48ED-97B2-23BBD79B69BD}"/>
    <cellStyle name="Comma 74 2 4 4" xfId="20487" xr:uid="{A47E4F18-073B-4A00-AB4D-D5299EABEE23}"/>
    <cellStyle name="Comma 74 2 5" xfId="20488" xr:uid="{6340813D-3A9E-472D-AD9B-AF6054C23124}"/>
    <cellStyle name="Comma 74 2 5 2" xfId="20489" xr:uid="{88DFC260-547B-41CB-9D01-D9593D833FE0}"/>
    <cellStyle name="Comma 74 2 6" xfId="20490" xr:uid="{659C9EB7-C38D-4A95-AD20-6FF00C4E6A89}"/>
    <cellStyle name="Comma 74 2 6 2" xfId="20491" xr:uid="{3D1F4B13-6F61-45FD-AFC9-BA33E0303FB5}"/>
    <cellStyle name="Comma 74 2 7" xfId="20492" xr:uid="{0AE7DC0E-27B7-472C-86A2-A87D3288294E}"/>
    <cellStyle name="Comma 74 3" xfId="20493" xr:uid="{6B88FB92-D297-4118-9152-703ABC881FBA}"/>
    <cellStyle name="Comma 74 3 2" xfId="20494" xr:uid="{3BF0715B-722E-40E8-A6F3-EACEC21D5E20}"/>
    <cellStyle name="Comma 74 3 2 2" xfId="20495" xr:uid="{F5CA7528-ECC9-4AEB-84EE-7328D02DFF49}"/>
    <cellStyle name="Comma 74 3 2 2 2" xfId="20496" xr:uid="{C36121E7-978F-4DD1-A6B9-90D32E45529A}"/>
    <cellStyle name="Comma 74 3 2 2 2 2" xfId="20497" xr:uid="{9693CB7F-4F4F-438A-8CAD-5F4C113614E3}"/>
    <cellStyle name="Comma 74 3 2 2 2 2 2" xfId="20498" xr:uid="{51791FB5-5E56-4274-894E-07AB777F0B40}"/>
    <cellStyle name="Comma 74 3 2 2 2 3" xfId="20499" xr:uid="{9394E048-D1E3-4DB1-B4E2-E8196A47588F}"/>
    <cellStyle name="Comma 74 3 2 2 3" xfId="20500" xr:uid="{37521DF8-B0B5-43CE-AE70-BCCCD788CF91}"/>
    <cellStyle name="Comma 74 3 2 2 3 2" xfId="20501" xr:uid="{F352703B-4140-4AD5-B663-92C6E3B644F8}"/>
    <cellStyle name="Comma 74 3 2 2 4" xfId="20502" xr:uid="{E6B65836-54A3-4239-B11F-0A50319A3447}"/>
    <cellStyle name="Comma 74 3 2 2 5" xfId="20503" xr:uid="{F79DBC06-CD31-484E-BE3A-8D6AE9731294}"/>
    <cellStyle name="Comma 74 3 2 3" xfId="20504" xr:uid="{868AE094-EB8A-426A-9A79-9FBC6EF8AA30}"/>
    <cellStyle name="Comma 74 3 2 3 2" xfId="20505" xr:uid="{6C4470B3-85B6-4D81-A235-EC873A173A1F}"/>
    <cellStyle name="Comma 74 3 2 3 2 2" xfId="20506" xr:uid="{FC9236F7-4481-4649-BA86-F797DCA7E292}"/>
    <cellStyle name="Comma 74 3 2 3 3" xfId="20507" xr:uid="{C4456ED5-C303-42BC-A334-0309150AA024}"/>
    <cellStyle name="Comma 74 3 2 4" xfId="20508" xr:uid="{5FEC57F7-7D0A-4316-83EB-0C3090090740}"/>
    <cellStyle name="Comma 74 3 2 4 2" xfId="20509" xr:uid="{92BDDF64-E810-4B49-9B02-8D12FB188DF7}"/>
    <cellStyle name="Comma 74 3 2 5" xfId="20510" xr:uid="{9A171DEA-068C-4B7E-A1CD-051BFCC8573F}"/>
    <cellStyle name="Comma 74 3 2 6" xfId="20511" xr:uid="{5DEEFE4A-2246-4FB0-932C-E876EA9DB987}"/>
    <cellStyle name="Comma 74 3 3" xfId="20512" xr:uid="{A83C18FB-7EB1-4559-B957-9B4B47729B62}"/>
    <cellStyle name="Comma 74 3 3 2" xfId="20513" xr:uid="{DE62EAD4-EEBC-4526-A2E0-A94E1E0B5A60}"/>
    <cellStyle name="Comma 74 3 3 2 2" xfId="20514" xr:uid="{17C163EB-CED2-4707-8C74-8C5F61667B8A}"/>
    <cellStyle name="Comma 74 3 3 2 2 2" xfId="20515" xr:uid="{96C354BE-026E-4AA5-B6A8-9E75DF383439}"/>
    <cellStyle name="Comma 74 3 3 2 3" xfId="20516" xr:uid="{1EA34FDE-266D-49B8-B88F-72F51DD6BA00}"/>
    <cellStyle name="Comma 74 3 3 3" xfId="20517" xr:uid="{2CF92BEE-D2D2-435C-94C3-41B779EEA45D}"/>
    <cellStyle name="Comma 74 3 3 3 2" xfId="20518" xr:uid="{96915A43-E021-4A7F-A57B-8EB69F3DFB44}"/>
    <cellStyle name="Comma 74 3 3 4" xfId="20519" xr:uid="{97087780-22B6-446B-A7AF-20211CB847ED}"/>
    <cellStyle name="Comma 74 3 3 5" xfId="20520" xr:uid="{74C21526-CDE2-404F-8E78-E3C6760759AD}"/>
    <cellStyle name="Comma 74 3 4" xfId="20521" xr:uid="{3463CCA3-B070-46AE-8528-ECEC06D6502F}"/>
    <cellStyle name="Comma 74 3 4 2" xfId="20522" xr:uid="{13122F8D-E6A8-48D3-A510-0748EE173C21}"/>
    <cellStyle name="Comma 74 3 4 2 2" xfId="20523" xr:uid="{13D7A883-1C1E-47A8-A7DD-3C63B75949AA}"/>
    <cellStyle name="Comma 74 3 4 3" xfId="20524" xr:uid="{8E93AD7F-30DD-4A83-9FA9-773431592FA3}"/>
    <cellStyle name="Comma 74 3 4 4" xfId="20525" xr:uid="{0F352623-2707-4580-839F-2985DACABB14}"/>
    <cellStyle name="Comma 74 3 5" xfId="20526" xr:uid="{B9A1A251-D03F-4F93-AE20-6E480F25DB84}"/>
    <cellStyle name="Comma 74 3 5 2" xfId="20527" xr:uid="{F3472D4E-2C07-433B-AEE3-CDF9CED0FC55}"/>
    <cellStyle name="Comma 74 3 6" xfId="20528" xr:uid="{4B22D25E-E165-4688-9B76-E7616DAF0FCB}"/>
    <cellStyle name="Comma 74 3 6 2" xfId="20529" xr:uid="{ECD6F93F-44C0-4A2A-B62D-D7E26E48A6C1}"/>
    <cellStyle name="Comma 74 3 7" xfId="20530" xr:uid="{B1D6068E-9FB9-419F-9D82-CA96B927BCEE}"/>
    <cellStyle name="Comma 74 4" xfId="20531" xr:uid="{751082F0-B481-4A7E-A6D7-31BD303DCE9F}"/>
    <cellStyle name="Comma 74 4 2" xfId="20532" xr:uid="{5C2034A3-7EF2-47E0-AFE8-A2B8141F08FF}"/>
    <cellStyle name="Comma 74 4 2 2" xfId="20533" xr:uid="{C2454B89-AC0C-4AF4-945B-D305EF8C066B}"/>
    <cellStyle name="Comma 74 4 2 2 2" xfId="20534" xr:uid="{A47C163B-7FED-471D-A66F-74F89CFFB20B}"/>
    <cellStyle name="Comma 74 4 2 2 2 2" xfId="20535" xr:uid="{938C5249-5926-432C-A9CA-275122BACF8D}"/>
    <cellStyle name="Comma 74 4 2 2 3" xfId="20536" xr:uid="{8B0A9BCD-E116-4D94-B282-F579092B6640}"/>
    <cellStyle name="Comma 74 4 2 3" xfId="20537" xr:uid="{0B41F20F-E52D-4911-A12C-16A4A9C1F088}"/>
    <cellStyle name="Comma 74 4 2 3 2" xfId="20538" xr:uid="{57A45728-F9BC-4341-9824-010B5543DC2A}"/>
    <cellStyle name="Comma 74 4 2 4" xfId="20539" xr:uid="{076410D6-9573-4941-B007-8148C0199486}"/>
    <cellStyle name="Comma 74 4 2 5" xfId="20540" xr:uid="{B00EB737-0A8D-4ACE-B568-59A0BE691203}"/>
    <cellStyle name="Comma 74 4 3" xfId="20541" xr:uid="{B02CCE6E-01B5-4A09-81ED-D0585FCC3C74}"/>
    <cellStyle name="Comma 74 4 3 2" xfId="20542" xr:uid="{7473947C-B889-4B33-92EF-352A3635CCBA}"/>
    <cellStyle name="Comma 74 4 3 2 2" xfId="20543" xr:uid="{6BE11C29-B37C-4CCC-8BA1-F14472B6F816}"/>
    <cellStyle name="Comma 74 4 3 3" xfId="20544" xr:uid="{FD5BC254-7569-4287-A782-4DBFD218B4F1}"/>
    <cellStyle name="Comma 74 4 4" xfId="20545" xr:uid="{B36BCCC8-CDFB-4732-8F7E-8115B2CBCB41}"/>
    <cellStyle name="Comma 74 4 4 2" xfId="20546" xr:uid="{0C00B40E-7493-4642-AF9A-0C8163DCDF37}"/>
    <cellStyle name="Comma 74 4 5" xfId="20547" xr:uid="{19BA91AF-BAC7-4EC0-A426-8FADA7109A2A}"/>
    <cellStyle name="Comma 74 4 6" xfId="20548" xr:uid="{861CED27-62DC-48DF-8DEE-D00849F2E3D0}"/>
    <cellStyle name="Comma 74 5" xfId="20549" xr:uid="{38AD55B0-7572-44BE-9B48-94591A8CAB3E}"/>
    <cellStyle name="Comma 74 5 2" xfId="20550" xr:uid="{F0C51632-6992-4666-A973-4EF008980CFC}"/>
    <cellStyle name="Comma 74 5 2 2" xfId="20551" xr:uid="{CCAF9CC2-171F-4DC3-918B-5C6D3AB4CD77}"/>
    <cellStyle name="Comma 74 5 2 2 2" xfId="20552" xr:uid="{8500FCF4-9416-455B-BCA2-73C3EA2334B9}"/>
    <cellStyle name="Comma 74 5 2 3" xfId="20553" xr:uid="{ED2F364E-E2C4-481B-97AD-E306A2F105AC}"/>
    <cellStyle name="Comma 74 5 3" xfId="20554" xr:uid="{93F3A72A-36D6-4E5B-A24D-2C9D1ACCDAD7}"/>
    <cellStyle name="Comma 74 5 3 2" xfId="20555" xr:uid="{67C82B00-9BF9-4491-87D2-0BE3104E4FA2}"/>
    <cellStyle name="Comma 74 5 4" xfId="20556" xr:uid="{B8FF4887-B47D-430F-BC84-D4A5ED7AE3FD}"/>
    <cellStyle name="Comma 74 5 5" xfId="20557" xr:uid="{858E8DA9-57FC-4D2E-BF3A-4743C13071DB}"/>
    <cellStyle name="Comma 74 6" xfId="20558" xr:uid="{4BBA5FC6-9DF6-4C32-8635-98E76CB4C588}"/>
    <cellStyle name="Comma 74 6 2" xfId="20559" xr:uid="{169D2AB9-D8BE-443D-9DFA-9A5A106354FF}"/>
    <cellStyle name="Comma 74 6 2 2" xfId="20560" xr:uid="{3EE16A97-EEB5-433E-A310-CC4A81B7E571}"/>
    <cellStyle name="Comma 74 6 2 2 2" xfId="20561" xr:uid="{03D171B0-EB1B-4A2D-9F06-039C6B4656E6}"/>
    <cellStyle name="Comma 74 6 2 3" xfId="20562" xr:uid="{913BC63D-CA0A-4702-A820-078BDC673D39}"/>
    <cellStyle name="Comma 74 6 3" xfId="20563" xr:uid="{11DF53A0-1498-48F2-B504-0886B4FDDC2E}"/>
    <cellStyle name="Comma 74 6 3 2" xfId="20564" xr:uid="{E0745D6F-E29E-4FDB-9236-D88D2FB8415D}"/>
    <cellStyle name="Comma 74 6 4" xfId="20565" xr:uid="{39C97B80-9A87-426D-9DBE-4043377E2418}"/>
    <cellStyle name="Comma 74 6 5" xfId="20566" xr:uid="{D6560FBC-D773-4AF0-B2E1-3042331D1E59}"/>
    <cellStyle name="Comma 74 7" xfId="20567" xr:uid="{7D03B8C5-BA2F-4C4B-B8A6-8F6A73CE483C}"/>
    <cellStyle name="Comma 74 7 2" xfId="20568" xr:uid="{8604F133-46AE-4977-9FE1-2EFE7AD684B6}"/>
    <cellStyle name="Comma 74 7 2 2" xfId="20569" xr:uid="{1DAF63B4-64C9-4860-9175-FA6CCA5676E3}"/>
    <cellStyle name="Comma 74 7 3" xfId="20570" xr:uid="{5ADFD118-1CEE-4F4C-8587-CCF3933649B8}"/>
    <cellStyle name="Comma 74 7 4" xfId="20571" xr:uid="{5DED2D51-93E8-4C86-982B-C669505B9DE2}"/>
    <cellStyle name="Comma 74 8" xfId="20572" xr:uid="{EF168C31-9ED4-4C29-A11A-88AE8892AD7E}"/>
    <cellStyle name="Comma 74 8 2" xfId="20573" xr:uid="{CA877028-ACB1-4F15-A27B-A962C23C9DCB}"/>
    <cellStyle name="Comma 74 9" xfId="20574" xr:uid="{2E7BD3B0-FB3C-4195-A564-7F17CC2C632A}"/>
    <cellStyle name="Comma 74 9 2" xfId="20575" xr:uid="{8B3F895D-BFE9-4363-94D3-222D67403266}"/>
    <cellStyle name="Comma 75" xfId="20576" xr:uid="{25BB8832-FE50-40BE-A01E-9D5D9A7FF59E}"/>
    <cellStyle name="Comma 75 10" xfId="20577" xr:uid="{C273C3EF-2C98-4CB5-BC35-2B3B8A561A1E}"/>
    <cellStyle name="Comma 75 2" xfId="20578" xr:uid="{E8B0BEFE-EB4A-4267-A77E-9BE28E23D85F}"/>
    <cellStyle name="Comma 75 2 2" xfId="20579" xr:uid="{0F154FF6-3916-4174-AD2E-17B92B7E7F22}"/>
    <cellStyle name="Comma 75 2 2 2" xfId="20580" xr:uid="{70123CFB-0FC7-4533-9574-1107526E31CD}"/>
    <cellStyle name="Comma 75 2 2 2 2" xfId="20581" xr:uid="{4BAAB936-75C2-4263-B631-33C09933D8BE}"/>
    <cellStyle name="Comma 75 2 2 2 2 2" xfId="20582" xr:uid="{265DDC7B-8BFB-459B-A64E-8504D71C1903}"/>
    <cellStyle name="Comma 75 2 2 2 2 2 2" xfId="20583" xr:uid="{20A9A87F-DCE0-42A5-8C0E-AE6DBEC1610C}"/>
    <cellStyle name="Comma 75 2 2 2 2 3" xfId="20584" xr:uid="{D709575C-5058-4E87-8CC2-5590C7CAD62B}"/>
    <cellStyle name="Comma 75 2 2 2 3" xfId="20585" xr:uid="{2FAA3373-9FF5-4193-AA2C-AB13AEAD8FE8}"/>
    <cellStyle name="Comma 75 2 2 2 3 2" xfId="20586" xr:uid="{51BC71BF-589A-4E18-BEFD-DF2E06103F0C}"/>
    <cellStyle name="Comma 75 2 2 2 4" xfId="20587" xr:uid="{8BCE2B3D-B6CE-4A67-9915-B9C29DF2DC82}"/>
    <cellStyle name="Comma 75 2 2 2 5" xfId="20588" xr:uid="{99C6E922-C632-4595-9DCB-E4F47FA93769}"/>
    <cellStyle name="Comma 75 2 2 3" xfId="20589" xr:uid="{5F226196-CECF-439E-B081-D333EBF57B56}"/>
    <cellStyle name="Comma 75 2 2 3 2" xfId="20590" xr:uid="{E784295A-287D-45B7-9109-855CDF0C3296}"/>
    <cellStyle name="Comma 75 2 2 3 2 2" xfId="20591" xr:uid="{43AE8E0D-6E37-44FE-8DB8-DC43EE6F0E7D}"/>
    <cellStyle name="Comma 75 2 2 3 3" xfId="20592" xr:uid="{37A0E7B5-2E28-4F99-A420-4DB9740AD6A8}"/>
    <cellStyle name="Comma 75 2 2 4" xfId="20593" xr:uid="{BE49AF21-7EA0-43FB-92D3-F6745090DE9D}"/>
    <cellStyle name="Comma 75 2 2 4 2" xfId="20594" xr:uid="{C26CF3B3-ADC0-47DC-A385-57DF5345D049}"/>
    <cellStyle name="Comma 75 2 2 5" xfId="20595" xr:uid="{BDF68D43-D22D-4E8D-B5CC-1B209C7F48F5}"/>
    <cellStyle name="Comma 75 2 2 6" xfId="20596" xr:uid="{5258C230-8B6C-4657-A87C-1F85DB951229}"/>
    <cellStyle name="Comma 75 2 3" xfId="20597" xr:uid="{19950CE6-9F56-42F0-89F7-89F9EF487819}"/>
    <cellStyle name="Comma 75 2 3 2" xfId="20598" xr:uid="{B9475AF0-8BB6-4B09-AD2B-04BD4FB423C1}"/>
    <cellStyle name="Comma 75 2 3 2 2" xfId="20599" xr:uid="{5A1400F3-B301-4D5E-A658-6CCAE51FEF84}"/>
    <cellStyle name="Comma 75 2 3 2 2 2" xfId="20600" xr:uid="{91ADD8B5-76E3-4E2B-BBAC-7282C739D6DD}"/>
    <cellStyle name="Comma 75 2 3 2 3" xfId="20601" xr:uid="{5AB38117-BE02-40A9-BC01-0490644CD03E}"/>
    <cellStyle name="Comma 75 2 3 3" xfId="20602" xr:uid="{F930C9AD-76F4-42AA-9148-40FAC1179329}"/>
    <cellStyle name="Comma 75 2 3 3 2" xfId="20603" xr:uid="{D21CE867-37FB-4DBE-8B5F-C7A6C7904175}"/>
    <cellStyle name="Comma 75 2 3 4" xfId="20604" xr:uid="{5E87098B-6B97-46BA-8052-152F1CE2C2F1}"/>
    <cellStyle name="Comma 75 2 3 5" xfId="20605" xr:uid="{2884A0DB-6C34-4E9B-A86C-CAFE56252D9E}"/>
    <cellStyle name="Comma 75 2 4" xfId="20606" xr:uid="{033D238C-74A0-44C9-8F5D-9654E4045223}"/>
    <cellStyle name="Comma 75 2 4 2" xfId="20607" xr:uid="{F9DBF5BD-C9AC-4B9A-812C-BE30C8B36794}"/>
    <cellStyle name="Comma 75 2 4 2 2" xfId="20608" xr:uid="{D137D131-EB5A-4B3D-A906-F0743C35A34D}"/>
    <cellStyle name="Comma 75 2 4 3" xfId="20609" xr:uid="{9FAF09DE-D771-42E9-8891-4EA9D739F9DC}"/>
    <cellStyle name="Comma 75 2 4 4" xfId="20610" xr:uid="{8E193668-9BE3-4933-95B3-FC5FA666109D}"/>
    <cellStyle name="Comma 75 2 5" xfId="20611" xr:uid="{64BC3B45-0291-46D7-8539-AE1F5FED9B2D}"/>
    <cellStyle name="Comma 75 2 5 2" xfId="20612" xr:uid="{8609772A-0EAD-4D58-A25D-6D27AA98EF56}"/>
    <cellStyle name="Comma 75 2 6" xfId="20613" xr:uid="{A657DFF0-D300-4103-871C-539DE8C75481}"/>
    <cellStyle name="Comma 75 2 6 2" xfId="20614" xr:uid="{96257757-EFF8-4C46-A902-1CB4EF1A8BC8}"/>
    <cellStyle name="Comma 75 2 7" xfId="20615" xr:uid="{796D45DC-7D4C-49C5-AB6B-F2E8AD4757DC}"/>
    <cellStyle name="Comma 75 3" xfId="20616" xr:uid="{5D57B3C6-5D68-4049-835B-DFDA6DC51139}"/>
    <cellStyle name="Comma 75 3 2" xfId="20617" xr:uid="{A6CF2FAB-8D5D-4691-A757-96609AB3E356}"/>
    <cellStyle name="Comma 75 3 2 2" xfId="20618" xr:uid="{EBC60B0D-3377-466A-BE80-CB4D9E92EF53}"/>
    <cellStyle name="Comma 75 3 2 2 2" xfId="20619" xr:uid="{B2E66A49-AAA3-4960-81BC-B22E7311711C}"/>
    <cellStyle name="Comma 75 3 2 2 2 2" xfId="20620" xr:uid="{FA60EF47-BF12-4A22-A32C-DC032350C14D}"/>
    <cellStyle name="Comma 75 3 2 2 2 2 2" xfId="20621" xr:uid="{F243D966-BC06-44A7-B3F0-24C5D64243D3}"/>
    <cellStyle name="Comma 75 3 2 2 2 3" xfId="20622" xr:uid="{35ECBBA2-E433-418C-98FA-99596AE2AABB}"/>
    <cellStyle name="Comma 75 3 2 2 3" xfId="20623" xr:uid="{77764FEC-5C20-456A-AF09-545D6B1E45AC}"/>
    <cellStyle name="Comma 75 3 2 2 3 2" xfId="20624" xr:uid="{4D7EBCA2-0A01-4D86-B1D8-784DC2F6A476}"/>
    <cellStyle name="Comma 75 3 2 2 4" xfId="20625" xr:uid="{31635DB5-E2A4-4037-883C-B46F48E36A13}"/>
    <cellStyle name="Comma 75 3 2 2 5" xfId="20626" xr:uid="{0D35F1A3-F516-474D-B392-8B174219E5E3}"/>
    <cellStyle name="Comma 75 3 2 3" xfId="20627" xr:uid="{7CFC7E15-CA3D-4B5D-98C1-37585F55ECCB}"/>
    <cellStyle name="Comma 75 3 2 3 2" xfId="20628" xr:uid="{C7F92501-9FAD-4C25-8847-0BC6E17F3DE4}"/>
    <cellStyle name="Comma 75 3 2 3 2 2" xfId="20629" xr:uid="{D663EF38-0FEB-4F64-9B30-2165543EEBA7}"/>
    <cellStyle name="Comma 75 3 2 3 3" xfId="20630" xr:uid="{D99D5D12-C562-4561-8DBD-5B1645349101}"/>
    <cellStyle name="Comma 75 3 2 4" xfId="20631" xr:uid="{4C769B02-CDD5-4429-8481-B550581DF0AE}"/>
    <cellStyle name="Comma 75 3 2 4 2" xfId="20632" xr:uid="{E033774C-43C5-47D0-8076-A92D97072BFC}"/>
    <cellStyle name="Comma 75 3 2 5" xfId="20633" xr:uid="{9911312A-E3BF-4C4B-BAB5-1A596FBE264B}"/>
    <cellStyle name="Comma 75 3 2 6" xfId="20634" xr:uid="{468626C9-FC50-4D8B-BD46-6948401A06F2}"/>
    <cellStyle name="Comma 75 3 3" xfId="20635" xr:uid="{153E7EDA-EE67-4558-96B0-ECDFF61576AD}"/>
    <cellStyle name="Comma 75 3 3 2" xfId="20636" xr:uid="{1B79731A-97DC-46CB-98AD-CFF4015D1C6D}"/>
    <cellStyle name="Comma 75 3 3 2 2" xfId="20637" xr:uid="{6AE1AE75-0595-434F-B950-015582D15E12}"/>
    <cellStyle name="Comma 75 3 3 2 2 2" xfId="20638" xr:uid="{6DA3EB8E-2812-42BE-9A4F-99AAC7B59BF8}"/>
    <cellStyle name="Comma 75 3 3 2 3" xfId="20639" xr:uid="{21E7F387-9349-4B3E-8ECC-78428A73E4E3}"/>
    <cellStyle name="Comma 75 3 3 3" xfId="20640" xr:uid="{649AB337-62F9-4F22-8BAB-9192DB974747}"/>
    <cellStyle name="Comma 75 3 3 3 2" xfId="20641" xr:uid="{276672B5-AB89-49BA-8B67-17E504387BDC}"/>
    <cellStyle name="Comma 75 3 3 4" xfId="20642" xr:uid="{2F1F46E5-E0BB-450C-96BC-0E07011106AF}"/>
    <cellStyle name="Comma 75 3 3 5" xfId="20643" xr:uid="{A8F5970D-6296-43C7-AA01-186E6C956293}"/>
    <cellStyle name="Comma 75 3 4" xfId="20644" xr:uid="{AC5D9A1A-FD83-4590-BE5F-EAC314DFBD8F}"/>
    <cellStyle name="Comma 75 3 4 2" xfId="20645" xr:uid="{9D725551-53D2-4E05-9125-2C9D5B2F8C2D}"/>
    <cellStyle name="Comma 75 3 4 2 2" xfId="20646" xr:uid="{2BDFB491-67BA-4BBE-84CE-86C6961C3D41}"/>
    <cellStyle name="Comma 75 3 4 3" xfId="20647" xr:uid="{110E7530-F3C5-4F08-B64E-70AA31303765}"/>
    <cellStyle name="Comma 75 3 4 4" xfId="20648" xr:uid="{DFBF6A4C-105B-4D20-8926-D87B6E604E22}"/>
    <cellStyle name="Comma 75 3 5" xfId="20649" xr:uid="{B14352B2-C96F-4A9B-A4B0-5399C0BE23ED}"/>
    <cellStyle name="Comma 75 3 5 2" xfId="20650" xr:uid="{44A29987-BF37-47B1-BABE-B02252ED1668}"/>
    <cellStyle name="Comma 75 3 6" xfId="20651" xr:uid="{64625655-2A99-4D5F-B2A2-30D6714E26BF}"/>
    <cellStyle name="Comma 75 3 6 2" xfId="20652" xr:uid="{A8FB63BC-5157-4667-99EA-A2B80932C678}"/>
    <cellStyle name="Comma 75 3 7" xfId="20653" xr:uid="{7B9A7B5F-05D0-4BB2-88AF-D94F4D99DDA8}"/>
    <cellStyle name="Comma 75 4" xfId="20654" xr:uid="{DA8585FE-EF06-479F-BED3-22550C97B2EE}"/>
    <cellStyle name="Comma 75 4 2" xfId="20655" xr:uid="{F83A3C80-2935-4582-985F-449540E7AF8A}"/>
    <cellStyle name="Comma 75 4 2 2" xfId="20656" xr:uid="{5C9849D7-9CB8-4A32-97DA-5B44B5647E60}"/>
    <cellStyle name="Comma 75 4 2 2 2" xfId="20657" xr:uid="{76221C0D-4338-47EA-A3F9-258EFC5143AB}"/>
    <cellStyle name="Comma 75 4 2 2 2 2" xfId="20658" xr:uid="{E5C7792B-92F5-459E-AB13-D0872D32974A}"/>
    <cellStyle name="Comma 75 4 2 2 3" xfId="20659" xr:uid="{7E49C8B9-A6CE-43F1-ADEE-9C49F259B9C6}"/>
    <cellStyle name="Comma 75 4 2 3" xfId="20660" xr:uid="{F7C49D9F-C0D4-4178-9408-117CB72D76FD}"/>
    <cellStyle name="Comma 75 4 2 3 2" xfId="20661" xr:uid="{EEF8C54E-85D9-467F-B479-4CC2141F4868}"/>
    <cellStyle name="Comma 75 4 2 4" xfId="20662" xr:uid="{6C989BB6-4832-4A2A-8FA9-8B26B8DB147C}"/>
    <cellStyle name="Comma 75 4 2 5" xfId="20663" xr:uid="{60D14F6A-24D2-4639-B891-CB3ACDD2D26B}"/>
    <cellStyle name="Comma 75 4 3" xfId="20664" xr:uid="{586C01BE-7492-4F97-9602-CEB1A1FF8FE2}"/>
    <cellStyle name="Comma 75 4 3 2" xfId="20665" xr:uid="{CA6E19A2-8E04-4826-A7C0-9D42DCF86174}"/>
    <cellStyle name="Comma 75 4 3 2 2" xfId="20666" xr:uid="{7E91A404-789A-49EB-9E21-0B1DB94158D0}"/>
    <cellStyle name="Comma 75 4 3 3" xfId="20667" xr:uid="{45D863E2-889D-43CA-A0F8-13CE7C2A8F88}"/>
    <cellStyle name="Comma 75 4 4" xfId="20668" xr:uid="{9045C600-20E1-4FDD-98AE-388F45AFA1ED}"/>
    <cellStyle name="Comma 75 4 4 2" xfId="20669" xr:uid="{E35CE912-B476-436A-8A8C-DE94F5112F9D}"/>
    <cellStyle name="Comma 75 4 5" xfId="20670" xr:uid="{B07DABC2-5D4F-4520-A350-BA256CED2B89}"/>
    <cellStyle name="Comma 75 4 6" xfId="20671" xr:uid="{86A1BE02-3D08-441D-9933-63EE1C6E9F6B}"/>
    <cellStyle name="Comma 75 5" xfId="20672" xr:uid="{73427C02-680E-4460-9DAF-47B9F4CAE9AC}"/>
    <cellStyle name="Comma 75 5 2" xfId="20673" xr:uid="{350C06B1-1A7D-41A7-A3D9-AAFEFD178CEA}"/>
    <cellStyle name="Comma 75 5 2 2" xfId="20674" xr:uid="{A48A84BE-2FC8-4028-AB21-257DC50948FA}"/>
    <cellStyle name="Comma 75 5 2 2 2" xfId="20675" xr:uid="{9A8EBB4B-5751-4BB4-89D7-B639A3BFB694}"/>
    <cellStyle name="Comma 75 5 2 3" xfId="20676" xr:uid="{612A9F89-8BA6-4EEE-9445-6081128B65AB}"/>
    <cellStyle name="Comma 75 5 3" xfId="20677" xr:uid="{C299DDAD-285E-4B41-9978-10FA5B9293BD}"/>
    <cellStyle name="Comma 75 5 3 2" xfId="20678" xr:uid="{C4707DE6-4FCA-4615-AAC8-F986B55B679D}"/>
    <cellStyle name="Comma 75 5 4" xfId="20679" xr:uid="{73E9D75B-F08E-4032-B444-1960E074F7B2}"/>
    <cellStyle name="Comma 75 5 5" xfId="20680" xr:uid="{8B8919FA-975D-4BE1-9188-64109C6541D1}"/>
    <cellStyle name="Comma 75 6" xfId="20681" xr:uid="{ADA2B343-6ED4-4BC2-BBCD-1B331F61EB62}"/>
    <cellStyle name="Comma 75 6 2" xfId="20682" xr:uid="{38D56B97-A1F4-41B2-86C6-FDF6067BE550}"/>
    <cellStyle name="Comma 75 6 2 2" xfId="20683" xr:uid="{8B0F3856-65F9-46EA-BFAF-F10D599EB716}"/>
    <cellStyle name="Comma 75 6 2 2 2" xfId="20684" xr:uid="{BC050D21-5F37-46E7-AE74-39AEB09D6784}"/>
    <cellStyle name="Comma 75 6 2 3" xfId="20685" xr:uid="{3DCDA42B-0CA1-491E-BDAF-73B64AD55456}"/>
    <cellStyle name="Comma 75 6 3" xfId="20686" xr:uid="{F6840CC8-A773-4426-ACAB-6936A4FC65D9}"/>
    <cellStyle name="Comma 75 6 3 2" xfId="20687" xr:uid="{3EBEAC5F-D7F6-4B6E-8DF9-1ACDEB7E42BF}"/>
    <cellStyle name="Comma 75 6 4" xfId="20688" xr:uid="{A277F603-E007-43E1-A9A5-0577B7F7B3FE}"/>
    <cellStyle name="Comma 75 6 5" xfId="20689" xr:uid="{E359D191-C8D7-4245-8F74-751C595AB53B}"/>
    <cellStyle name="Comma 75 7" xfId="20690" xr:uid="{476B9AA8-9561-4A25-922D-B64CCF449613}"/>
    <cellStyle name="Comma 75 7 2" xfId="20691" xr:uid="{A308EF7B-C9D9-41CF-83F3-078C4D1B14AA}"/>
    <cellStyle name="Comma 75 7 2 2" xfId="20692" xr:uid="{D68493D5-23ED-481C-9A41-6AB54FFBD75B}"/>
    <cellStyle name="Comma 75 7 3" xfId="20693" xr:uid="{A948CD0E-6DCE-4707-8B90-33928E6B5D66}"/>
    <cellStyle name="Comma 75 7 4" xfId="20694" xr:uid="{6F251ABE-43FF-41AB-999B-ACE102FF422F}"/>
    <cellStyle name="Comma 75 8" xfId="20695" xr:uid="{29845338-2446-4466-BC8C-1AD020106FA1}"/>
    <cellStyle name="Comma 75 8 2" xfId="20696" xr:uid="{7BF408A2-2CA3-4809-9014-BB949DE67AD6}"/>
    <cellStyle name="Comma 75 9" xfId="20697" xr:uid="{124A2141-A074-44D1-8A6B-F0ABB1BC7E8F}"/>
    <cellStyle name="Comma 75 9 2" xfId="20698" xr:uid="{342C8B59-3F23-4B17-A699-7DA53FF32B54}"/>
    <cellStyle name="Comma 76" xfId="20699" xr:uid="{E4273F5A-977D-4B0E-900E-0C6E6DD39435}"/>
    <cellStyle name="Comma 76 10" xfId="20700" xr:uid="{9BE763FB-F4F7-4EB1-A5A3-A54047F8D8D8}"/>
    <cellStyle name="Comma 76 2" xfId="20701" xr:uid="{AF1508FA-FB47-4165-BAB1-FB4F9934399D}"/>
    <cellStyle name="Comma 76 2 2" xfId="20702" xr:uid="{E3C614CD-99B8-40EF-8F21-53D6F0DCD9F7}"/>
    <cellStyle name="Comma 76 2 2 2" xfId="20703" xr:uid="{82500F9E-CFDA-4A8A-B057-589B25C1CEF7}"/>
    <cellStyle name="Comma 76 2 2 2 2" xfId="20704" xr:uid="{363DCCB0-2D94-4D71-B9A8-E231A63A5A9A}"/>
    <cellStyle name="Comma 76 2 2 2 2 2" xfId="20705" xr:uid="{D16D4BC5-0594-48A5-AAD1-B0CDF807F9B3}"/>
    <cellStyle name="Comma 76 2 2 2 2 2 2" xfId="20706" xr:uid="{C64D8B0F-C66B-4608-8A26-2807014888AF}"/>
    <cellStyle name="Comma 76 2 2 2 2 3" xfId="20707" xr:uid="{99885834-E4F8-453E-98EA-0A1FD35E9DCB}"/>
    <cellStyle name="Comma 76 2 2 2 3" xfId="20708" xr:uid="{909763D1-6E74-4461-BDD9-20AC3F4B7096}"/>
    <cellStyle name="Comma 76 2 2 2 3 2" xfId="20709" xr:uid="{37859DD1-2951-4C5D-B626-45979326E687}"/>
    <cellStyle name="Comma 76 2 2 2 4" xfId="20710" xr:uid="{6920D162-7562-4A94-9238-4EA295DF516E}"/>
    <cellStyle name="Comma 76 2 2 2 5" xfId="20711" xr:uid="{69653F64-C13D-4453-AD0C-4ADC575B26DC}"/>
    <cellStyle name="Comma 76 2 2 3" xfId="20712" xr:uid="{80883168-8BFE-4797-B206-3C13F78F1CEB}"/>
    <cellStyle name="Comma 76 2 2 3 2" xfId="20713" xr:uid="{A7E9E309-5A2F-4FB0-BA2E-423CF65CA164}"/>
    <cellStyle name="Comma 76 2 2 3 2 2" xfId="20714" xr:uid="{6ECDFD1C-8962-4C78-8C87-AC281E1F1589}"/>
    <cellStyle name="Comma 76 2 2 3 3" xfId="20715" xr:uid="{4B1F6CB6-D7DA-41E9-A114-FD08785BE9FF}"/>
    <cellStyle name="Comma 76 2 2 4" xfId="20716" xr:uid="{122E18A8-4B04-452D-A3BD-B26797B6799B}"/>
    <cellStyle name="Comma 76 2 2 4 2" xfId="20717" xr:uid="{CB22C610-BF47-4139-810F-7BC8E21FC792}"/>
    <cellStyle name="Comma 76 2 2 5" xfId="20718" xr:uid="{960F48B0-5C53-4396-B4C1-62C0A4BA2EF9}"/>
    <cellStyle name="Comma 76 2 2 6" xfId="20719" xr:uid="{60BE5C92-5B7D-4B87-8D7A-084B3BC13252}"/>
    <cellStyle name="Comma 76 2 3" xfId="20720" xr:uid="{3943024A-FCE4-443C-9EF0-4FC778066C0D}"/>
    <cellStyle name="Comma 76 2 3 2" xfId="20721" xr:uid="{04D788E5-AC3C-4A0B-B586-87ED6E67D23B}"/>
    <cellStyle name="Comma 76 2 3 2 2" xfId="20722" xr:uid="{BCDAF21E-E50A-42E9-B314-8A080B1B1CFE}"/>
    <cellStyle name="Comma 76 2 3 2 2 2" xfId="20723" xr:uid="{6E6F811E-C48A-4D70-9EEA-BF576510D89F}"/>
    <cellStyle name="Comma 76 2 3 2 3" xfId="20724" xr:uid="{37E8DD8F-9DE4-4BA6-B425-D090678BA41F}"/>
    <cellStyle name="Comma 76 2 3 3" xfId="20725" xr:uid="{A55B194B-DC82-4CCC-BCE3-39CB1A67E624}"/>
    <cellStyle name="Comma 76 2 3 3 2" xfId="20726" xr:uid="{1EF0CA87-B7D0-4EC0-91F7-6136181E7FFE}"/>
    <cellStyle name="Comma 76 2 3 4" xfId="20727" xr:uid="{9B68AB95-1105-487C-B2A0-75910CAC8882}"/>
    <cellStyle name="Comma 76 2 3 5" xfId="20728" xr:uid="{A73B61A3-008D-4A2A-9FD9-09DE5BF8C1EA}"/>
    <cellStyle name="Comma 76 2 4" xfId="20729" xr:uid="{DED90FC3-A81D-4202-84DC-0F8CE32DDC94}"/>
    <cellStyle name="Comma 76 2 4 2" xfId="20730" xr:uid="{EAD62B5C-5002-423A-9E08-4F876D5CE658}"/>
    <cellStyle name="Comma 76 2 4 2 2" xfId="20731" xr:uid="{224B6A10-EC3D-4A6C-9914-F47ED0A9718E}"/>
    <cellStyle name="Comma 76 2 4 3" xfId="20732" xr:uid="{054D8826-CE49-4D11-89E0-DF28B6CDED41}"/>
    <cellStyle name="Comma 76 2 4 4" xfId="20733" xr:uid="{F5308D86-C503-4651-81F6-1671EB1048DC}"/>
    <cellStyle name="Comma 76 2 5" xfId="20734" xr:uid="{3A850E8B-CF20-4925-9277-65C8C88EE979}"/>
    <cellStyle name="Comma 76 2 5 2" xfId="20735" xr:uid="{39A224DC-FBC1-4B63-8544-7BEDF97D7F93}"/>
    <cellStyle name="Comma 76 2 6" xfId="20736" xr:uid="{24C27643-73BF-456B-9491-D7636C5C0459}"/>
    <cellStyle name="Comma 76 2 6 2" xfId="20737" xr:uid="{0EE54319-7D2B-473C-AC39-A0B4261A89AA}"/>
    <cellStyle name="Comma 76 2 7" xfId="20738" xr:uid="{C4FBF75F-7BF6-4544-98FC-AE1FD52C99C5}"/>
    <cellStyle name="Comma 76 3" xfId="20739" xr:uid="{B479D223-6878-4FB9-862E-2F07C6A4B4DE}"/>
    <cellStyle name="Comma 76 3 2" xfId="20740" xr:uid="{DF7E45CD-CC95-4FEF-B5B1-BF5EDE109E7B}"/>
    <cellStyle name="Comma 76 3 2 2" xfId="20741" xr:uid="{FF53B53D-C6BF-4B0A-8C0A-71DDA7F9E18E}"/>
    <cellStyle name="Comma 76 3 2 2 2" xfId="20742" xr:uid="{F4ACF040-2044-4417-AA3A-F0501DD9D25D}"/>
    <cellStyle name="Comma 76 3 2 2 2 2" xfId="20743" xr:uid="{68064931-75B8-43C7-8FAB-4B6BB2AB800F}"/>
    <cellStyle name="Comma 76 3 2 2 2 2 2" xfId="20744" xr:uid="{0B5777C6-D25C-4CA6-A04B-93CB9EE0C291}"/>
    <cellStyle name="Comma 76 3 2 2 2 3" xfId="20745" xr:uid="{A997E3D1-AA91-462D-A616-41A3FAC32A4C}"/>
    <cellStyle name="Comma 76 3 2 2 3" xfId="20746" xr:uid="{773EEFEC-CEFD-4113-87A0-8F8CCB891B8C}"/>
    <cellStyle name="Comma 76 3 2 2 3 2" xfId="20747" xr:uid="{DCEEF8FC-F8F1-4F14-8DE8-0AC8A2FBD28B}"/>
    <cellStyle name="Comma 76 3 2 2 4" xfId="20748" xr:uid="{9BC78A33-7ACB-4E98-A0D3-CC36BBAF5DF5}"/>
    <cellStyle name="Comma 76 3 2 2 5" xfId="20749" xr:uid="{05FDDA4E-0F22-40E9-B865-9F0F1DDAAEB9}"/>
    <cellStyle name="Comma 76 3 2 3" xfId="20750" xr:uid="{25376541-1F54-4AF5-A435-4C9DEDB154C3}"/>
    <cellStyle name="Comma 76 3 2 3 2" xfId="20751" xr:uid="{1EFB9632-50D4-4D49-ADA1-A481698CA03E}"/>
    <cellStyle name="Comma 76 3 2 3 2 2" xfId="20752" xr:uid="{19EEE7C3-EC35-4400-89F5-1823E09762E7}"/>
    <cellStyle name="Comma 76 3 2 3 3" xfId="20753" xr:uid="{8763B3E3-4B9F-4BDA-9985-AB6CFB74B214}"/>
    <cellStyle name="Comma 76 3 2 4" xfId="20754" xr:uid="{B7910865-FE07-443D-ADE5-C65127C62D83}"/>
    <cellStyle name="Comma 76 3 2 4 2" xfId="20755" xr:uid="{8F3BE0F6-BD92-4422-B421-344791381886}"/>
    <cellStyle name="Comma 76 3 2 5" xfId="20756" xr:uid="{18D99378-2108-499E-8832-E1B82D73964A}"/>
    <cellStyle name="Comma 76 3 2 6" xfId="20757" xr:uid="{19EE0546-86D4-44D4-B1BE-C699799D7294}"/>
    <cellStyle name="Comma 76 3 3" xfId="20758" xr:uid="{62DE5781-13ED-4CA9-9238-DCAFADC21BB8}"/>
    <cellStyle name="Comma 76 3 3 2" xfId="20759" xr:uid="{55C4BB25-1258-45A3-A206-AD4B256857EA}"/>
    <cellStyle name="Comma 76 3 3 2 2" xfId="20760" xr:uid="{204313B2-8568-42DF-A041-35BBFFECD112}"/>
    <cellStyle name="Comma 76 3 3 2 2 2" xfId="20761" xr:uid="{5A78F6A2-E927-4307-9FB7-EEEB472399FA}"/>
    <cellStyle name="Comma 76 3 3 2 3" xfId="20762" xr:uid="{A196086F-704A-4C49-8C1E-D5FF3DB7D812}"/>
    <cellStyle name="Comma 76 3 3 3" xfId="20763" xr:uid="{5ABD2617-2118-4376-88CC-6F8574060815}"/>
    <cellStyle name="Comma 76 3 3 3 2" xfId="20764" xr:uid="{B71D4CC4-1CFB-4F3B-82F4-B52CFC518EC8}"/>
    <cellStyle name="Comma 76 3 3 4" xfId="20765" xr:uid="{E3AB0D9B-D39F-4623-9E43-BCFA01F1DEA4}"/>
    <cellStyle name="Comma 76 3 3 5" xfId="20766" xr:uid="{B8A1F026-108C-4944-9A22-C9FA47F47E2A}"/>
    <cellStyle name="Comma 76 3 4" xfId="20767" xr:uid="{918A6BC2-5093-49D4-BEFE-13668BC2FDA6}"/>
    <cellStyle name="Comma 76 3 4 2" xfId="20768" xr:uid="{3A324DD1-0F45-483E-A8E3-A0E4048C4130}"/>
    <cellStyle name="Comma 76 3 4 2 2" xfId="20769" xr:uid="{38890C86-F2DA-4D02-9241-72B8FF64022B}"/>
    <cellStyle name="Comma 76 3 4 3" xfId="20770" xr:uid="{3C6F33D2-2852-4C2E-ABFE-D398CE3DC321}"/>
    <cellStyle name="Comma 76 3 4 4" xfId="20771" xr:uid="{3A46220B-E43A-40DB-A8C2-2E7AE3E896CA}"/>
    <cellStyle name="Comma 76 3 5" xfId="20772" xr:uid="{1FBA0AA4-29B8-41C2-99DC-BC65AEB79506}"/>
    <cellStyle name="Comma 76 3 5 2" xfId="20773" xr:uid="{EF77EE12-5C9F-4BB2-AC3A-3838FEE2B6FB}"/>
    <cellStyle name="Comma 76 3 6" xfId="20774" xr:uid="{5579482C-5BE3-41EA-A103-00911F1BF9CC}"/>
    <cellStyle name="Comma 76 3 6 2" xfId="20775" xr:uid="{3F75A663-0D32-4A63-806F-BB341DEB6CAB}"/>
    <cellStyle name="Comma 76 3 7" xfId="20776" xr:uid="{C4B7A87F-C3BF-4185-9DEC-338C4F57568F}"/>
    <cellStyle name="Comma 76 4" xfId="20777" xr:uid="{77CAF83D-6117-45A5-B657-9F72BF60D082}"/>
    <cellStyle name="Comma 76 4 2" xfId="20778" xr:uid="{C18B04FB-7D82-4097-871B-C14EDE731063}"/>
    <cellStyle name="Comma 76 4 2 2" xfId="20779" xr:uid="{53EB2E14-2E65-49C8-BA3B-201546164532}"/>
    <cellStyle name="Comma 76 4 2 2 2" xfId="20780" xr:uid="{DE2FBC86-9F92-46DC-AD14-173489F2237B}"/>
    <cellStyle name="Comma 76 4 2 2 2 2" xfId="20781" xr:uid="{65DCC597-ADCE-4D39-8A29-7DE002B27652}"/>
    <cellStyle name="Comma 76 4 2 2 3" xfId="20782" xr:uid="{694441E6-83B4-4AA1-927F-B88A05859ADA}"/>
    <cellStyle name="Comma 76 4 2 3" xfId="20783" xr:uid="{238B0C91-C367-4D99-B522-CA3F77CBF793}"/>
    <cellStyle name="Comma 76 4 2 3 2" xfId="20784" xr:uid="{342F4139-F85E-42DC-864A-8947858C5E37}"/>
    <cellStyle name="Comma 76 4 2 4" xfId="20785" xr:uid="{6813EE14-0DCB-49E4-8EC2-0C62B6DBB58B}"/>
    <cellStyle name="Comma 76 4 2 5" xfId="20786" xr:uid="{486E545C-399E-4B75-99BC-C2C77BB13A91}"/>
    <cellStyle name="Comma 76 4 3" xfId="20787" xr:uid="{47963015-A365-401F-A201-EA50F2861268}"/>
    <cellStyle name="Comma 76 4 3 2" xfId="20788" xr:uid="{55A86AFD-7C9B-4DA9-B173-23BF46A030B6}"/>
    <cellStyle name="Comma 76 4 3 2 2" xfId="20789" xr:uid="{A70CFA8C-F702-4D78-A93E-5C5E8B756FD3}"/>
    <cellStyle name="Comma 76 4 3 3" xfId="20790" xr:uid="{EE714224-61C9-4627-B936-7B3B6403DA3B}"/>
    <cellStyle name="Comma 76 4 4" xfId="20791" xr:uid="{7F9F45DF-6B7F-4AA2-9FC3-1C428A94A5C2}"/>
    <cellStyle name="Comma 76 4 4 2" xfId="20792" xr:uid="{33EB40E2-69E2-4D35-9C2F-8B76F06A90EE}"/>
    <cellStyle name="Comma 76 4 5" xfId="20793" xr:uid="{BA32B0BD-DA3B-4E87-999B-2BF3E48E6705}"/>
    <cellStyle name="Comma 76 4 6" xfId="20794" xr:uid="{33017FFE-6020-4136-B51B-DB7E5CBF2ED3}"/>
    <cellStyle name="Comma 76 5" xfId="20795" xr:uid="{42CC704F-900E-49BA-8952-F9201C61AF4D}"/>
    <cellStyle name="Comma 76 5 2" xfId="20796" xr:uid="{0E094376-5CEC-45C1-B957-FD04B773D644}"/>
    <cellStyle name="Comma 76 5 2 2" xfId="20797" xr:uid="{8095A80E-CFDE-4EC3-9BEA-E8711D65FB39}"/>
    <cellStyle name="Comma 76 5 2 2 2" xfId="20798" xr:uid="{52574176-6974-4CF2-A292-43FECB8E99B7}"/>
    <cellStyle name="Comma 76 5 2 3" xfId="20799" xr:uid="{82CC4EC5-760B-4C52-A73B-01CB9051E974}"/>
    <cellStyle name="Comma 76 5 3" xfId="20800" xr:uid="{069D4620-DD4A-4BA9-95EA-E751C23C6F79}"/>
    <cellStyle name="Comma 76 5 3 2" xfId="20801" xr:uid="{DB9B7636-F1E9-4753-9B2A-DEA9CFCEA44B}"/>
    <cellStyle name="Comma 76 5 4" xfId="20802" xr:uid="{7728D702-CF8F-457D-9265-E84DDD72C078}"/>
    <cellStyle name="Comma 76 5 5" xfId="20803" xr:uid="{A395C9D3-2D28-430F-A188-5941180C6494}"/>
    <cellStyle name="Comma 76 6" xfId="20804" xr:uid="{EC1CE8A6-1DB9-4B9B-AC07-045DB601D930}"/>
    <cellStyle name="Comma 76 6 2" xfId="20805" xr:uid="{48B967B3-77E8-4D7D-9BFA-6649AB7EE891}"/>
    <cellStyle name="Comma 76 6 2 2" xfId="20806" xr:uid="{47C533C9-49F1-4DF2-8D52-CFF9B9B0D0D1}"/>
    <cellStyle name="Comma 76 6 2 2 2" xfId="20807" xr:uid="{C5DAF7BA-408A-4DF3-809D-7CAB266622E5}"/>
    <cellStyle name="Comma 76 6 2 3" xfId="20808" xr:uid="{121F73FF-3725-40C4-B4F9-9D2754B12BAB}"/>
    <cellStyle name="Comma 76 6 3" xfId="20809" xr:uid="{985A5D38-44F3-451E-A9B3-9D4B2B0B5C59}"/>
    <cellStyle name="Comma 76 6 3 2" xfId="20810" xr:uid="{33FA91CF-F44D-4273-9B5E-8FC5D2B5746D}"/>
    <cellStyle name="Comma 76 6 4" xfId="20811" xr:uid="{37942D9B-E16B-4694-93C6-84F33330D035}"/>
    <cellStyle name="Comma 76 6 5" xfId="20812" xr:uid="{D75AAB07-7ED4-44D4-9968-6534DDCA5359}"/>
    <cellStyle name="Comma 76 7" xfId="20813" xr:uid="{D09B6C58-218E-4BD7-8C53-8043A9F44FD3}"/>
    <cellStyle name="Comma 76 7 2" xfId="20814" xr:uid="{DD46784A-1354-47EC-A601-AEC2F71D665B}"/>
    <cellStyle name="Comma 76 7 2 2" xfId="20815" xr:uid="{37C96FE7-E2EB-4F39-88AC-BEC80928F17F}"/>
    <cellStyle name="Comma 76 7 3" xfId="20816" xr:uid="{84586D32-193B-4BA1-8CA2-F22681B01A14}"/>
    <cellStyle name="Comma 76 7 4" xfId="20817" xr:uid="{372DE2AA-1753-4B46-BE85-600AA0715491}"/>
    <cellStyle name="Comma 76 8" xfId="20818" xr:uid="{8A3382ED-3B38-41E2-83E7-099580C8726C}"/>
    <cellStyle name="Comma 76 8 2" xfId="20819" xr:uid="{67DD2AA5-0AB3-44EA-BEA6-4C70CED19631}"/>
    <cellStyle name="Comma 76 9" xfId="20820" xr:uid="{BE978B42-80F0-446B-97BB-5F2CDC1695E1}"/>
    <cellStyle name="Comma 76 9 2" xfId="20821" xr:uid="{BCDFC963-0592-451E-B533-67586A9217B7}"/>
    <cellStyle name="Comma 77" xfId="20822" xr:uid="{21B605D6-0FC7-42ED-BBBC-A8C012E114C5}"/>
    <cellStyle name="Comma 77 2" xfId="20823" xr:uid="{107729DE-6F5E-4C97-B544-2A229AE48CCB}"/>
    <cellStyle name="Comma 77 2 2" xfId="20824" xr:uid="{8749ED5D-5BFD-4310-8B21-AEA04D636643}"/>
    <cellStyle name="Comma 77 2 2 2" xfId="20825" xr:uid="{2EDE9581-E181-4EBB-9089-42385EEF2691}"/>
    <cellStyle name="Comma 77 2 2 2 2" xfId="20826" xr:uid="{75E44B3D-0AAB-4128-B87E-68AE334AD797}"/>
    <cellStyle name="Comma 77 2 2 2 2 2" xfId="20827" xr:uid="{C433D0F8-89BE-4564-82B8-6397DDFC4EF3}"/>
    <cellStyle name="Comma 77 2 2 2 2 2 2" xfId="20828" xr:uid="{7C52746D-DDFB-4E55-8FB3-9E4A01C663F5}"/>
    <cellStyle name="Comma 77 2 2 2 2 3" xfId="20829" xr:uid="{1153EA0A-B0C3-43DE-96C5-A652DC0A20E2}"/>
    <cellStyle name="Comma 77 2 2 2 3" xfId="20830" xr:uid="{736C3AC2-D51E-46EF-BC45-00923336721F}"/>
    <cellStyle name="Comma 77 2 2 2 3 2" xfId="20831" xr:uid="{A2151F50-A4E9-41B0-B955-AA374B33AC2D}"/>
    <cellStyle name="Comma 77 2 2 2 4" xfId="20832" xr:uid="{8E0BAF78-2259-4DDD-AFA1-E079A2EF1588}"/>
    <cellStyle name="Comma 77 2 2 2 5" xfId="20833" xr:uid="{B8C53C12-9B5B-42D5-9CA0-F59656B1E036}"/>
    <cellStyle name="Comma 77 2 2 3" xfId="20834" xr:uid="{2731AE34-ADF0-4538-9974-4E0F37BCAAF0}"/>
    <cellStyle name="Comma 77 2 2 3 2" xfId="20835" xr:uid="{36E2A6C0-8114-4801-8F03-64F55FAEA0CB}"/>
    <cellStyle name="Comma 77 2 2 3 2 2" xfId="20836" xr:uid="{8A78E641-7FB1-4C7C-8FF7-FDDD21FD76CC}"/>
    <cellStyle name="Comma 77 2 2 3 3" xfId="20837" xr:uid="{725F9867-0B37-42BE-8DE6-38D3798FAB03}"/>
    <cellStyle name="Comma 77 2 2 4" xfId="20838" xr:uid="{E725234F-D13F-4412-8C66-495DBBC5A6EA}"/>
    <cellStyle name="Comma 77 2 2 4 2" xfId="20839" xr:uid="{358DE2E6-F777-4C5A-B29D-2A84AF4B35A5}"/>
    <cellStyle name="Comma 77 2 2 5" xfId="20840" xr:uid="{D2B45DBF-965D-4278-BD39-C92DDB51910C}"/>
    <cellStyle name="Comma 77 2 2 6" xfId="20841" xr:uid="{63F8B0EB-FFAF-4C4F-82E4-665BD88FF5BC}"/>
    <cellStyle name="Comma 77 2 3" xfId="20842" xr:uid="{06A5CEDC-05DF-4A32-BF07-F4CFBEE7628E}"/>
    <cellStyle name="Comma 77 2 3 2" xfId="20843" xr:uid="{ED290075-48C0-4D12-95B9-571658A53CD9}"/>
    <cellStyle name="Comma 77 2 3 2 2" xfId="20844" xr:uid="{FEFF7699-A825-4199-B788-3586714D4320}"/>
    <cellStyle name="Comma 77 2 3 2 2 2" xfId="20845" xr:uid="{95185B8E-7C1B-4490-91DA-B4C8A83D7EB9}"/>
    <cellStyle name="Comma 77 2 3 2 3" xfId="20846" xr:uid="{F9ECC2FE-D9CD-4885-A948-32BA498FC3B2}"/>
    <cellStyle name="Comma 77 2 3 3" xfId="20847" xr:uid="{2F6AC19A-B666-47F2-96BE-BDF8F31E331B}"/>
    <cellStyle name="Comma 77 2 3 3 2" xfId="20848" xr:uid="{F5C32D6D-90D7-4261-8F40-75CA8DF6A009}"/>
    <cellStyle name="Comma 77 2 3 4" xfId="20849" xr:uid="{9DBD2F1C-2F7D-4D6A-974F-536A022DD912}"/>
    <cellStyle name="Comma 77 2 3 5" xfId="20850" xr:uid="{B327BB2E-04C1-4090-9DA5-317ACCA00EE1}"/>
    <cellStyle name="Comma 77 2 4" xfId="20851" xr:uid="{C423254D-892D-4D4F-8852-C7B874B2BEFC}"/>
    <cellStyle name="Comma 77 2 4 2" xfId="20852" xr:uid="{C0DD215B-F980-438E-B190-182AD425D7B7}"/>
    <cellStyle name="Comma 77 2 4 2 2" xfId="20853" xr:uid="{4E25FB33-C262-4D7B-A1A3-63CBC9E447BB}"/>
    <cellStyle name="Comma 77 2 4 3" xfId="20854" xr:uid="{64572848-20D7-44F5-8DBA-01084569BC7A}"/>
    <cellStyle name="Comma 77 2 4 4" xfId="20855" xr:uid="{E0287E79-3EA3-4884-BF1D-BB089F4B29B3}"/>
    <cellStyle name="Comma 77 2 5" xfId="20856" xr:uid="{30768A15-3BD9-4D94-BF1B-2B8FB59303E3}"/>
    <cellStyle name="Comma 77 2 5 2" xfId="20857" xr:uid="{40531390-CFBC-4052-AF60-371B1A6705F4}"/>
    <cellStyle name="Comma 77 2 6" xfId="20858" xr:uid="{199D2FBB-6A25-42AE-BA72-30898D880F0F}"/>
    <cellStyle name="Comma 77 2 6 2" xfId="20859" xr:uid="{23DFE3B5-0B14-4DCC-A391-EC421AF49AC9}"/>
    <cellStyle name="Comma 77 2 7" xfId="20860" xr:uid="{27DFFEB9-6943-4132-BE69-1BA037D7C5E5}"/>
    <cellStyle name="Comma 77 3" xfId="20861" xr:uid="{84606A7A-DC44-4B92-89E0-DE526B6B161C}"/>
    <cellStyle name="Comma 77 3 2" xfId="20862" xr:uid="{5D636539-0F26-44F1-8A12-D040A10E866E}"/>
    <cellStyle name="Comma 77 3 2 2" xfId="20863" xr:uid="{856F5D6C-E95A-4BB8-B77F-591A7B833953}"/>
    <cellStyle name="Comma 77 3 2 2 2" xfId="20864" xr:uid="{C9665FB6-8A3B-42AA-A558-AD259EBACC9A}"/>
    <cellStyle name="Comma 77 3 2 2 2 2" xfId="20865" xr:uid="{F6CF4AB1-A395-44C0-A513-929FAED05FCE}"/>
    <cellStyle name="Comma 77 3 2 2 3" xfId="20866" xr:uid="{8A13385F-F161-4BDC-A4CB-CD10EB297CCE}"/>
    <cellStyle name="Comma 77 3 2 3" xfId="20867" xr:uid="{708A667E-70E2-4CA8-AAF8-03397DFA8AAE}"/>
    <cellStyle name="Comma 77 3 2 3 2" xfId="20868" xr:uid="{FF8A5F45-2863-414B-9EB3-4CD840FA1232}"/>
    <cellStyle name="Comma 77 3 2 4" xfId="20869" xr:uid="{76C61FC2-6BC0-4648-A8F8-7AFD4632A6B9}"/>
    <cellStyle name="Comma 77 3 2 5" xfId="20870" xr:uid="{65578625-ED75-4F41-861B-2CD875764B66}"/>
    <cellStyle name="Comma 77 3 3" xfId="20871" xr:uid="{A6CCE37D-6289-45C6-8B3B-8C704DEF47A3}"/>
    <cellStyle name="Comma 77 3 3 2" xfId="20872" xr:uid="{2DBD7827-005E-4861-9C00-4DD057E840C9}"/>
    <cellStyle name="Comma 77 3 3 2 2" xfId="20873" xr:uid="{2F65CD6F-4C1B-4279-A77B-510F8ABBDF0E}"/>
    <cellStyle name="Comma 77 3 3 3" xfId="20874" xr:uid="{DF792019-F060-4350-B384-C052F47C1EC9}"/>
    <cellStyle name="Comma 77 3 4" xfId="20875" xr:uid="{D23F8115-D363-466B-923F-6EEBB82925BC}"/>
    <cellStyle name="Comma 77 3 4 2" xfId="20876" xr:uid="{1099E98A-0C8E-4BFA-995F-11FD37145A72}"/>
    <cellStyle name="Comma 77 3 5" xfId="20877" xr:uid="{B05313B6-BCEE-4091-AAA3-DCBA48B39178}"/>
    <cellStyle name="Comma 77 3 6" xfId="20878" xr:uid="{11AC995F-00C2-4C5C-8082-FC61C6CEFB5E}"/>
    <cellStyle name="Comma 77 4" xfId="20879" xr:uid="{10007D80-1234-4793-9683-88E511E24290}"/>
    <cellStyle name="Comma 77 4 2" xfId="20880" xr:uid="{8EE9E5F6-8C58-4548-ABB4-2C0549C34876}"/>
    <cellStyle name="Comma 77 4 2 2" xfId="20881" xr:uid="{CE1C1A46-9AB4-4CBE-92E1-4D7161BAFA8D}"/>
    <cellStyle name="Comma 77 4 2 2 2" xfId="20882" xr:uid="{CE69D10F-E5D3-472C-805A-172DD7D02900}"/>
    <cellStyle name="Comma 77 4 2 3" xfId="20883" xr:uid="{4718DCBE-38B5-47F7-9E47-162AACE27DC8}"/>
    <cellStyle name="Comma 77 4 3" xfId="20884" xr:uid="{3F1BE682-7FFE-4128-A8DE-482F6D63E242}"/>
    <cellStyle name="Comma 77 4 3 2" xfId="20885" xr:uid="{DB99D372-6C33-4612-A060-EE233C46A7E8}"/>
    <cellStyle name="Comma 77 4 4" xfId="20886" xr:uid="{DF6DD652-D827-4A7A-8039-52F2691ADB3E}"/>
    <cellStyle name="Comma 77 4 5" xfId="20887" xr:uid="{B7E89152-4422-4EA5-9A33-908F65AE0304}"/>
    <cellStyle name="Comma 77 5" xfId="20888" xr:uid="{4E3C8FAA-156B-495F-B8F4-40AB5ECFF30D}"/>
    <cellStyle name="Comma 77 5 2" xfId="20889" xr:uid="{5866884A-93D4-4133-8E84-2161100FE125}"/>
    <cellStyle name="Comma 77 5 2 2" xfId="20890" xr:uid="{9B91803D-C83F-4373-8544-FB3EE3C0CBB8}"/>
    <cellStyle name="Comma 77 5 2 2 2" xfId="20891" xr:uid="{3D417D67-D0A3-4B45-ABF8-267BDF8969D0}"/>
    <cellStyle name="Comma 77 5 2 3" xfId="20892" xr:uid="{128FB597-CD28-41F9-A251-C9A3003778A2}"/>
    <cellStyle name="Comma 77 5 3" xfId="20893" xr:uid="{3DFA997C-E2E7-4076-8EAF-169F531DC931}"/>
    <cellStyle name="Comma 77 5 3 2" xfId="20894" xr:uid="{8B98166B-1F41-4CBA-B78F-2B482B4D46E5}"/>
    <cellStyle name="Comma 77 5 4" xfId="20895" xr:uid="{78C15F03-759C-4CA6-A752-67A6C74387D1}"/>
    <cellStyle name="Comma 77 5 5" xfId="20896" xr:uid="{F94B71F5-BD65-4D0F-AAEA-CA821CEF9B10}"/>
    <cellStyle name="Comma 77 6" xfId="20897" xr:uid="{B4DCD5E4-BF6B-436C-A261-36F9BFC08BE8}"/>
    <cellStyle name="Comma 77 6 2" xfId="20898" xr:uid="{9AC26051-8C06-4306-BDD5-1A47A1E7B091}"/>
    <cellStyle name="Comma 77 6 2 2" xfId="20899" xr:uid="{961B6077-4D65-4E98-A570-1D89F5AEB78D}"/>
    <cellStyle name="Comma 77 6 3" xfId="20900" xr:uid="{BB7CB34D-0AD6-4186-87FD-4EA5B22F758D}"/>
    <cellStyle name="Comma 77 6 4" xfId="20901" xr:uid="{79AFA426-6B0B-4A39-897A-4C7E34181A34}"/>
    <cellStyle name="Comma 77 7" xfId="20902" xr:uid="{7DC30371-603E-4796-A929-37019D0D97A8}"/>
    <cellStyle name="Comma 77 7 2" xfId="20903" xr:uid="{3D9A6329-132B-461B-ACDF-6850ADB817A0}"/>
    <cellStyle name="Comma 77 8" xfId="20904" xr:uid="{0390F0ED-68B7-4224-9182-DB0F2C3B6F23}"/>
    <cellStyle name="Comma 77 8 2" xfId="20905" xr:uid="{D11A5C76-55D2-4818-B073-678AD2EE2A55}"/>
    <cellStyle name="Comma 77 9" xfId="20906" xr:uid="{0A4460AD-11DE-4085-89BA-A8C35FE1DAB2}"/>
    <cellStyle name="Comma 78" xfId="20907" xr:uid="{844F98E5-EB53-41E6-ACC7-9F384E2AF4B4}"/>
    <cellStyle name="Comma 78 2" xfId="20908" xr:uid="{99A23108-E0F4-46CB-B228-35FF1B867620}"/>
    <cellStyle name="Comma 78 2 2" xfId="20909" xr:uid="{B5648578-051D-4117-8118-0869758496C4}"/>
    <cellStyle name="Comma 78 2 2 2" xfId="20910" xr:uid="{8ECAC4C7-8004-42D0-845C-7936584039A4}"/>
    <cellStyle name="Comma 78 2 2 2 2" xfId="20911" xr:uid="{697F8B38-3802-4368-A116-BAF8F8C68941}"/>
    <cellStyle name="Comma 78 2 2 2 2 2" xfId="20912" xr:uid="{758C4F15-B1BC-4BFC-8F15-6746A10B5574}"/>
    <cellStyle name="Comma 78 2 2 2 2 2 2" xfId="20913" xr:uid="{8C4EB832-5A23-4B43-9212-F616EBC538AC}"/>
    <cellStyle name="Comma 78 2 2 2 2 3" xfId="20914" xr:uid="{00C20D76-ACE1-4044-8E39-819292044EC7}"/>
    <cellStyle name="Comma 78 2 2 2 3" xfId="20915" xr:uid="{36522630-DCEF-4AAC-997C-4DBFA11C8544}"/>
    <cellStyle name="Comma 78 2 2 2 3 2" xfId="20916" xr:uid="{24BEECCC-CD32-4C18-9822-C57CE09A485E}"/>
    <cellStyle name="Comma 78 2 2 2 4" xfId="20917" xr:uid="{5A8FD2E1-D580-46BA-BAF6-1A5C9C260103}"/>
    <cellStyle name="Comma 78 2 2 2 5" xfId="20918" xr:uid="{5BD3FD9D-69F7-4FAC-9DBB-2C99725CCDE4}"/>
    <cellStyle name="Comma 78 2 2 3" xfId="20919" xr:uid="{C90F5ED8-811F-4FA2-AD57-CF28DBD20BDC}"/>
    <cellStyle name="Comma 78 2 2 3 2" xfId="20920" xr:uid="{B0C93304-4292-4761-BBCD-9684343BE35B}"/>
    <cellStyle name="Comma 78 2 2 3 2 2" xfId="20921" xr:uid="{A9215E77-3683-43B5-83BB-62E663654BE4}"/>
    <cellStyle name="Comma 78 2 2 3 3" xfId="20922" xr:uid="{804F111F-DDB8-4D78-9B87-21AC8EFECD5A}"/>
    <cellStyle name="Comma 78 2 2 4" xfId="20923" xr:uid="{FE9DC7FC-3135-4CDA-8B67-FE2B2F6C9C44}"/>
    <cellStyle name="Comma 78 2 2 4 2" xfId="20924" xr:uid="{3FF6CBEB-9A4D-4CB0-88A8-B11ADFD756C8}"/>
    <cellStyle name="Comma 78 2 2 5" xfId="20925" xr:uid="{3110C7CC-3ED7-4630-8CC7-A1B84B0CF307}"/>
    <cellStyle name="Comma 78 2 2 6" xfId="20926" xr:uid="{1716BDC4-C950-4770-939D-A251CCEFF53D}"/>
    <cellStyle name="Comma 78 2 3" xfId="20927" xr:uid="{C28D571D-65A3-4895-A631-2F30821F3DFD}"/>
    <cellStyle name="Comma 78 2 3 2" xfId="20928" xr:uid="{AD1624A3-73AD-422D-8DEF-728707F90CF2}"/>
    <cellStyle name="Comma 78 2 3 2 2" xfId="20929" xr:uid="{9758CFB3-9EC2-4ADB-88EC-F1EFF14797ED}"/>
    <cellStyle name="Comma 78 2 3 2 2 2" xfId="20930" xr:uid="{D571BCBB-529B-460D-A0B4-CEB2638141F2}"/>
    <cellStyle name="Comma 78 2 3 2 3" xfId="20931" xr:uid="{B577C00A-5172-4BC5-8A7C-4D950408D719}"/>
    <cellStyle name="Comma 78 2 3 3" xfId="20932" xr:uid="{1763AFE8-92C1-4139-A65B-5411A8FECFD3}"/>
    <cellStyle name="Comma 78 2 3 3 2" xfId="20933" xr:uid="{E8D3F350-5FDA-4FB7-AB71-66F2E48A7BAA}"/>
    <cellStyle name="Comma 78 2 3 4" xfId="20934" xr:uid="{561BF1B7-81DF-4E17-B994-EE906E6CE968}"/>
    <cellStyle name="Comma 78 2 3 5" xfId="20935" xr:uid="{E27C4DD9-226E-4429-BD85-40561B19CDB1}"/>
    <cellStyle name="Comma 78 2 4" xfId="20936" xr:uid="{6C66795C-EA76-4475-8199-145CEE3B3A22}"/>
    <cellStyle name="Comma 78 2 4 2" xfId="20937" xr:uid="{314B0815-5175-4E2A-9965-F2046F4A57A3}"/>
    <cellStyle name="Comma 78 2 4 2 2" xfId="20938" xr:uid="{173433E9-6094-4E2A-9741-1B00D5BEB005}"/>
    <cellStyle name="Comma 78 2 4 3" xfId="20939" xr:uid="{EF20D0F7-1132-46E0-A162-B93147BEDBE7}"/>
    <cellStyle name="Comma 78 2 4 4" xfId="20940" xr:uid="{5E54DF41-6417-4CFE-9DB7-A58BB3E4E686}"/>
    <cellStyle name="Comma 78 2 5" xfId="20941" xr:uid="{9B7ACD81-57C3-47B3-8101-D1AA098A1DC8}"/>
    <cellStyle name="Comma 78 2 5 2" xfId="20942" xr:uid="{31DF53FD-5C3C-422A-8623-66887A87D190}"/>
    <cellStyle name="Comma 78 2 6" xfId="20943" xr:uid="{166A101A-B9D6-4B67-9805-4E07AE9A7A31}"/>
    <cellStyle name="Comma 78 2 6 2" xfId="20944" xr:uid="{26CD2C60-1AED-454A-8BE2-F161926BC3D3}"/>
    <cellStyle name="Comma 78 2 7" xfId="20945" xr:uid="{344D23D0-B7C7-4C68-AF25-B093CAF13596}"/>
    <cellStyle name="Comma 78 3" xfId="20946" xr:uid="{13CCB0E2-E373-4F1D-8AF1-6880EEF35700}"/>
    <cellStyle name="Comma 78 3 2" xfId="20947" xr:uid="{765A1C24-F362-4E68-ADE7-F50BB1829B2D}"/>
    <cellStyle name="Comma 78 3 2 2" xfId="20948" xr:uid="{F7BB6F51-DBE7-460D-B0CF-C4AA28BDCD34}"/>
    <cellStyle name="Comma 78 3 2 2 2" xfId="20949" xr:uid="{BB529458-3861-4E3E-B0DB-5996A23699DC}"/>
    <cellStyle name="Comma 78 3 2 2 2 2" xfId="20950" xr:uid="{E0DABEE0-0251-4123-BA4A-E0D7F53A3B3E}"/>
    <cellStyle name="Comma 78 3 2 2 3" xfId="20951" xr:uid="{26AF4146-510D-4239-A5C3-8BEA9501AC87}"/>
    <cellStyle name="Comma 78 3 2 3" xfId="20952" xr:uid="{1CECB319-8E6E-43A0-BEAE-BC9D5DDE5306}"/>
    <cellStyle name="Comma 78 3 2 3 2" xfId="20953" xr:uid="{D014B323-D1D5-4115-8E0B-4B71CEF516C3}"/>
    <cellStyle name="Comma 78 3 2 4" xfId="20954" xr:uid="{A4CBE0EE-7E15-4A58-B0BD-7B74D0BDB3C3}"/>
    <cellStyle name="Comma 78 3 2 5" xfId="20955" xr:uid="{97250389-DDDC-4827-8570-71E2CB215874}"/>
    <cellStyle name="Comma 78 3 3" xfId="20956" xr:uid="{6FDA89A4-6D0D-4993-B53D-20B789B6AC47}"/>
    <cellStyle name="Comma 78 3 3 2" xfId="20957" xr:uid="{CC3BB99A-1FCB-48CC-80BB-FA2B22D78D61}"/>
    <cellStyle name="Comma 78 3 3 2 2" xfId="20958" xr:uid="{8AF48C44-32A7-48F1-A549-3F9872C935B3}"/>
    <cellStyle name="Comma 78 3 3 3" xfId="20959" xr:uid="{3FC7466A-A504-4772-A3E1-0F676FFE82EA}"/>
    <cellStyle name="Comma 78 3 4" xfId="20960" xr:uid="{82C1E220-E11C-409F-9537-9012A25FD37F}"/>
    <cellStyle name="Comma 78 3 4 2" xfId="20961" xr:uid="{7F18DB74-9C32-4EB4-B574-099C2A996F86}"/>
    <cellStyle name="Comma 78 3 5" xfId="20962" xr:uid="{F31AD4E4-AF75-48D3-923B-E9B9B5587DAE}"/>
    <cellStyle name="Comma 78 3 6" xfId="20963" xr:uid="{63B45065-A59A-4520-B083-FC0E3863EA66}"/>
    <cellStyle name="Comma 78 4" xfId="20964" xr:uid="{C198236C-C63F-456E-AA63-053255BBA969}"/>
    <cellStyle name="Comma 78 4 2" xfId="20965" xr:uid="{288A2D84-9C30-4F4C-9579-75936D35AF0B}"/>
    <cellStyle name="Comma 78 4 2 2" xfId="20966" xr:uid="{7BA272DC-BEBE-44A3-BFFD-50935ECC4FC5}"/>
    <cellStyle name="Comma 78 4 2 2 2" xfId="20967" xr:uid="{343D0151-8191-4DCC-94C0-6E380D271AA5}"/>
    <cellStyle name="Comma 78 4 2 3" xfId="20968" xr:uid="{EF5588EF-57B2-4D3D-86ED-CA16DBEBCE19}"/>
    <cellStyle name="Comma 78 4 3" xfId="20969" xr:uid="{A398DB39-7D82-4AAC-986C-053743501CA0}"/>
    <cellStyle name="Comma 78 4 3 2" xfId="20970" xr:uid="{41834CF2-6701-47DB-9AAA-ACFC89A9F304}"/>
    <cellStyle name="Comma 78 4 4" xfId="20971" xr:uid="{21ED7A23-5AC4-45B1-A0E0-03DEB5B656AB}"/>
    <cellStyle name="Comma 78 4 5" xfId="20972" xr:uid="{5B58B423-E97F-49B0-9323-9071FF37BD9C}"/>
    <cellStyle name="Comma 78 5" xfId="20973" xr:uid="{899558AC-77F0-427C-8416-AD2FF499E903}"/>
    <cellStyle name="Comma 78 5 2" xfId="20974" xr:uid="{67AA5C96-BBBA-42F0-97AB-B410A1720745}"/>
    <cellStyle name="Comma 78 5 2 2" xfId="20975" xr:uid="{186135DE-2B47-4D03-B7FF-9B7AE0E55834}"/>
    <cellStyle name="Comma 78 5 2 2 2" xfId="20976" xr:uid="{43A45290-FD05-48E0-A5BD-3DFC783807EF}"/>
    <cellStyle name="Comma 78 5 2 3" xfId="20977" xr:uid="{12723BFB-B12F-46BB-8BE7-E3E8F53BD952}"/>
    <cellStyle name="Comma 78 5 3" xfId="20978" xr:uid="{7ADB783B-796B-452D-B40B-675E2E547637}"/>
    <cellStyle name="Comma 78 5 3 2" xfId="20979" xr:uid="{FAC73302-9B58-43F9-A384-399B892424B4}"/>
    <cellStyle name="Comma 78 5 4" xfId="20980" xr:uid="{8487C51E-C60E-46C7-A174-70E8453351FB}"/>
    <cellStyle name="Comma 78 5 5" xfId="20981" xr:uid="{16FE4D37-0385-426E-B514-E1437DA8BDD3}"/>
    <cellStyle name="Comma 78 6" xfId="20982" xr:uid="{ACCC0849-37BB-4149-B02E-8B2A4A167F5D}"/>
    <cellStyle name="Comma 78 6 2" xfId="20983" xr:uid="{D396BECE-35A9-45D7-AC6A-2B06FA7CCE45}"/>
    <cellStyle name="Comma 78 6 2 2" xfId="20984" xr:uid="{EC2AEC5E-5015-4E98-A9C2-FFBA2C38EEAF}"/>
    <cellStyle name="Comma 78 6 3" xfId="20985" xr:uid="{2BA679FA-2A92-4297-A4C8-85D9D36A1708}"/>
    <cellStyle name="Comma 78 6 4" xfId="20986" xr:uid="{B0B5A66B-F955-452E-950A-C994DC29086E}"/>
    <cellStyle name="Comma 78 7" xfId="20987" xr:uid="{A3FDD9BF-5555-4029-B634-44283023ED82}"/>
    <cellStyle name="Comma 78 7 2" xfId="20988" xr:uid="{C729B3D5-E458-4216-AAB0-FFE1522AAE53}"/>
    <cellStyle name="Comma 78 8" xfId="20989" xr:uid="{E21E7479-736D-406C-9116-D914FABECC99}"/>
    <cellStyle name="Comma 78 8 2" xfId="20990" xr:uid="{A3B48B5C-096C-4BFA-A3C2-B170D953D77D}"/>
    <cellStyle name="Comma 78 9" xfId="20991" xr:uid="{6F12129E-4547-4B65-9DEF-38893BAA52A1}"/>
    <cellStyle name="Comma 79" xfId="20992" xr:uid="{4AE5ECA5-961F-48A8-A09E-5BACEEBE01A7}"/>
    <cellStyle name="Comma 79 2" xfId="20993" xr:uid="{5CB7CD40-A010-4078-B181-C608E3724E85}"/>
    <cellStyle name="Comma 79 2 2" xfId="20994" xr:uid="{2015332D-C6BF-4574-A41F-053DBAD9AE2A}"/>
    <cellStyle name="Comma 79 2 2 2" xfId="20995" xr:uid="{69CDAB84-45A4-4E47-8BC4-55F13166B281}"/>
    <cellStyle name="Comma 79 2 2 2 2" xfId="20996" xr:uid="{976064A9-5114-49A7-BB0D-7FF36408CBA0}"/>
    <cellStyle name="Comma 79 2 2 2 2 2" xfId="20997" xr:uid="{04D3F13B-349F-462F-8315-61D6B74932E7}"/>
    <cellStyle name="Comma 79 2 2 2 2 2 2" xfId="20998" xr:uid="{3DB23FB9-5098-449F-8314-8B29264B64E4}"/>
    <cellStyle name="Comma 79 2 2 2 2 3" xfId="20999" xr:uid="{6C3C9D4D-E867-4411-A544-7FB83F336173}"/>
    <cellStyle name="Comma 79 2 2 2 3" xfId="21000" xr:uid="{7267EB16-E739-4768-A2A3-5579C162ED0C}"/>
    <cellStyle name="Comma 79 2 2 2 3 2" xfId="21001" xr:uid="{DFFB8617-8084-47B0-AE0E-78F2930DF63B}"/>
    <cellStyle name="Comma 79 2 2 2 4" xfId="21002" xr:uid="{972520D1-69C0-4753-8DA5-B112A5C3073C}"/>
    <cellStyle name="Comma 79 2 2 2 5" xfId="21003" xr:uid="{BB680842-BE6A-41F1-9513-B402D55B33F2}"/>
    <cellStyle name="Comma 79 2 2 3" xfId="21004" xr:uid="{51F9AACA-C113-4AB0-A70B-68B3D849A2AA}"/>
    <cellStyle name="Comma 79 2 2 3 2" xfId="21005" xr:uid="{31947619-A84E-4568-BC5C-69429ECECB59}"/>
    <cellStyle name="Comma 79 2 2 3 2 2" xfId="21006" xr:uid="{AA813831-3CF0-4184-9FEB-32B15F432DA2}"/>
    <cellStyle name="Comma 79 2 2 3 3" xfId="21007" xr:uid="{7DA1E525-53E4-4EAF-87E7-7219F57303E0}"/>
    <cellStyle name="Comma 79 2 2 4" xfId="21008" xr:uid="{6E4454B6-EDA4-45E2-83DE-F8DDB051B965}"/>
    <cellStyle name="Comma 79 2 2 4 2" xfId="21009" xr:uid="{741A7159-9850-48F1-8056-4BB3BAA8B352}"/>
    <cellStyle name="Comma 79 2 2 5" xfId="21010" xr:uid="{9AEF13DA-3AAA-42DE-BE48-7DA7FF15EA96}"/>
    <cellStyle name="Comma 79 2 2 6" xfId="21011" xr:uid="{604F6354-05C7-48D2-9E00-A53AF161F657}"/>
    <cellStyle name="Comma 79 2 3" xfId="21012" xr:uid="{A9193BB6-2A3C-4BF5-A91E-5E4C7BC47161}"/>
    <cellStyle name="Comma 79 2 3 2" xfId="21013" xr:uid="{EE8B22CC-6E80-4037-B8D0-5DE32A0E9D56}"/>
    <cellStyle name="Comma 79 2 3 2 2" xfId="21014" xr:uid="{75B1B4B7-A0D8-40C3-89A8-933B474C2FE6}"/>
    <cellStyle name="Comma 79 2 3 2 2 2" xfId="21015" xr:uid="{36AC3412-C308-46F4-BC37-51A359314C35}"/>
    <cellStyle name="Comma 79 2 3 2 3" xfId="21016" xr:uid="{32C2E28D-5672-4645-8D89-816EF1D10556}"/>
    <cellStyle name="Comma 79 2 3 3" xfId="21017" xr:uid="{14D658B8-CDA0-4C9D-BCD1-46940B849D15}"/>
    <cellStyle name="Comma 79 2 3 3 2" xfId="21018" xr:uid="{2709B1C0-454D-444D-95E4-A3C13C3DC720}"/>
    <cellStyle name="Comma 79 2 3 4" xfId="21019" xr:uid="{C654DCBE-B65C-42D4-9C02-BDAE25BAB44A}"/>
    <cellStyle name="Comma 79 2 3 5" xfId="21020" xr:uid="{502FA50A-1D49-4948-8994-3B7ACF0BD05B}"/>
    <cellStyle name="Comma 79 2 4" xfId="21021" xr:uid="{CAEDF8CC-C3EA-41A1-8D04-AB0839665F53}"/>
    <cellStyle name="Comma 79 2 4 2" xfId="21022" xr:uid="{11FBB180-8095-4841-8137-C87EE3B66D15}"/>
    <cellStyle name="Comma 79 2 4 2 2" xfId="21023" xr:uid="{D2DA9F45-B5C5-4034-9CB7-92776596654D}"/>
    <cellStyle name="Comma 79 2 4 3" xfId="21024" xr:uid="{9D3329AE-2BD4-430B-8A92-42E465781721}"/>
    <cellStyle name="Comma 79 2 4 4" xfId="21025" xr:uid="{AE076C11-64BE-44F7-8C16-671CDAB67E04}"/>
    <cellStyle name="Comma 79 2 5" xfId="21026" xr:uid="{1D7877F9-3C50-442D-9B3B-46005817B115}"/>
    <cellStyle name="Comma 79 2 5 2" xfId="21027" xr:uid="{2E9238EE-2712-46EF-8E1F-A25EC11A15B9}"/>
    <cellStyle name="Comma 79 2 6" xfId="21028" xr:uid="{C72314A5-DA68-444F-90E0-975FFFC54E0D}"/>
    <cellStyle name="Comma 79 2 6 2" xfId="21029" xr:uid="{847919B3-0A82-4AA6-BA89-3C6444A10366}"/>
    <cellStyle name="Comma 79 2 7" xfId="21030" xr:uid="{084C51D5-4FD6-4479-AD29-C76F0EA1D22A}"/>
    <cellStyle name="Comma 79 3" xfId="21031" xr:uid="{30DA525E-7BEF-413F-9D9C-747718811463}"/>
    <cellStyle name="Comma 79 3 2" xfId="21032" xr:uid="{F4D868E0-DA97-4AF1-B73A-2D94A4195AD8}"/>
    <cellStyle name="Comma 79 3 2 2" xfId="21033" xr:uid="{987ADC5D-2C70-4088-9DA4-8B9E00CA245F}"/>
    <cellStyle name="Comma 79 3 2 2 2" xfId="21034" xr:uid="{27EE4CDB-18FD-4760-93AD-1A23E5691D82}"/>
    <cellStyle name="Comma 79 3 2 2 2 2" xfId="21035" xr:uid="{BDE38933-7BED-4CC3-A187-992A230091AD}"/>
    <cellStyle name="Comma 79 3 2 2 3" xfId="21036" xr:uid="{7467613B-9846-4DC8-B07B-77CEAB7ABAB5}"/>
    <cellStyle name="Comma 79 3 2 3" xfId="21037" xr:uid="{17B318E2-6E7E-4CAC-9487-56B417A89DFA}"/>
    <cellStyle name="Comma 79 3 2 3 2" xfId="21038" xr:uid="{95766E72-37C7-491A-BB74-F3A94BC91C1A}"/>
    <cellStyle name="Comma 79 3 2 4" xfId="21039" xr:uid="{7534EF62-A78D-4C0D-A215-0B114DD06707}"/>
    <cellStyle name="Comma 79 3 2 5" xfId="21040" xr:uid="{399A4A30-2394-40A1-8ABC-4391EA5069A2}"/>
    <cellStyle name="Comma 79 3 3" xfId="21041" xr:uid="{16B08669-613B-43E9-90B0-43229A9AE5AE}"/>
    <cellStyle name="Comma 79 3 3 2" xfId="21042" xr:uid="{CC117844-977F-4FFF-AE70-F4621ECCEF4A}"/>
    <cellStyle name="Comma 79 3 3 2 2" xfId="21043" xr:uid="{4860CAA9-CD83-4ED1-9FE6-3014F772BD73}"/>
    <cellStyle name="Comma 79 3 3 3" xfId="21044" xr:uid="{DD91F510-F6C5-420A-8603-D5E53E59380A}"/>
    <cellStyle name="Comma 79 3 4" xfId="21045" xr:uid="{0FF3F8B6-28DC-429F-AED1-6B24479FAE0E}"/>
    <cellStyle name="Comma 79 3 4 2" xfId="21046" xr:uid="{36CC493F-53B4-4FD4-BDBF-234CF73D2AD9}"/>
    <cellStyle name="Comma 79 3 5" xfId="21047" xr:uid="{E4D3A7E6-6EC3-4301-B480-7AC2AC081ECC}"/>
    <cellStyle name="Comma 79 3 6" xfId="21048" xr:uid="{61D3C5FC-F705-41AC-BC3D-574F7943C3AC}"/>
    <cellStyle name="Comma 79 4" xfId="21049" xr:uid="{37C0C7ED-8239-4A98-AC5F-D4214ECD2B56}"/>
    <cellStyle name="Comma 79 4 2" xfId="21050" xr:uid="{996F22E2-6723-44E4-8B7B-F7763CCF7B36}"/>
    <cellStyle name="Comma 79 4 2 2" xfId="21051" xr:uid="{E5609168-556B-4FC3-8F4E-2F81D44B0661}"/>
    <cellStyle name="Comma 79 4 2 2 2" xfId="21052" xr:uid="{AE68781D-3921-4A0F-913F-B0492708EBB9}"/>
    <cellStyle name="Comma 79 4 2 3" xfId="21053" xr:uid="{99F3B7B6-D9D0-4D4C-A7D0-50E36FB3C432}"/>
    <cellStyle name="Comma 79 4 3" xfId="21054" xr:uid="{9F3287CF-C932-4EDB-8BE1-D6E316D66347}"/>
    <cellStyle name="Comma 79 4 3 2" xfId="21055" xr:uid="{3A836862-7A53-47CD-9925-BEF7871B0BB2}"/>
    <cellStyle name="Comma 79 4 4" xfId="21056" xr:uid="{1540CDD6-44A0-4C92-B607-341CBDF2F598}"/>
    <cellStyle name="Comma 79 4 5" xfId="21057" xr:uid="{9A07A0A2-8934-4A6B-977A-D290F0C2A9D8}"/>
    <cellStyle name="Comma 79 5" xfId="21058" xr:uid="{3F3FF759-D3C2-4197-A5B2-71BF02A5A946}"/>
    <cellStyle name="Comma 79 5 2" xfId="21059" xr:uid="{8C8F38DC-4A58-47E9-9B9E-3425AFBF4F26}"/>
    <cellStyle name="Comma 79 5 2 2" xfId="21060" xr:uid="{A57D6781-3322-4121-B2B5-6D2271E6CC11}"/>
    <cellStyle name="Comma 79 5 2 2 2" xfId="21061" xr:uid="{03628231-EF9D-4501-87D5-713002731419}"/>
    <cellStyle name="Comma 79 5 2 3" xfId="21062" xr:uid="{DAF250DC-B3F0-4269-8BE3-36BB75991BB0}"/>
    <cellStyle name="Comma 79 5 3" xfId="21063" xr:uid="{4421EB6D-6A2C-4C34-B58D-298C1134C335}"/>
    <cellStyle name="Comma 79 5 3 2" xfId="21064" xr:uid="{CC2AC2C3-53BC-4E0C-A9FE-B910CDDF40B7}"/>
    <cellStyle name="Comma 79 5 4" xfId="21065" xr:uid="{825449F1-D22D-425B-BB7D-C8A43F145B60}"/>
    <cellStyle name="Comma 79 5 5" xfId="21066" xr:uid="{4A74FE92-EA0B-4509-9DFC-9ACC1483B604}"/>
    <cellStyle name="Comma 79 6" xfId="21067" xr:uid="{EC6D792F-6033-4A10-A807-11E0FC848A03}"/>
    <cellStyle name="Comma 79 6 2" xfId="21068" xr:uid="{26653339-5EA5-4596-8A50-1A57EC1B2951}"/>
    <cellStyle name="Comma 79 6 2 2" xfId="21069" xr:uid="{5B0F4421-F51E-43FE-AAD7-211F74607099}"/>
    <cellStyle name="Comma 79 6 3" xfId="21070" xr:uid="{C770FFC8-31B1-480F-86BD-F6DCE1D0C11A}"/>
    <cellStyle name="Comma 79 6 4" xfId="21071" xr:uid="{B21AD8E1-6633-4544-A13A-A56E5CDCFCAE}"/>
    <cellStyle name="Comma 79 7" xfId="21072" xr:uid="{27DEF965-8E24-466E-800E-0F172661178B}"/>
    <cellStyle name="Comma 79 7 2" xfId="21073" xr:uid="{CE0A9424-3F0A-4A63-BFF8-5DFBC4801CCB}"/>
    <cellStyle name="Comma 79 8" xfId="21074" xr:uid="{DDBDB1B9-E6F0-4FB7-8358-9CAB355F314E}"/>
    <cellStyle name="Comma 79 8 2" xfId="21075" xr:uid="{F4663CD4-EFC3-4E48-98DB-51DAF93EB85C}"/>
    <cellStyle name="Comma 79 9" xfId="21076" xr:uid="{78858BE1-3FE8-457B-A4D2-96F9752CC01B}"/>
    <cellStyle name="Comma 8" xfId="586" xr:uid="{A8FF4016-80F2-4688-85D9-F76E80BC17E8}"/>
    <cellStyle name="Comma 8 2" xfId="21077" xr:uid="{A60DBC2C-3C31-4986-A3FF-A6B31435B8D8}"/>
    <cellStyle name="Comma 8 2 2" xfId="21078" xr:uid="{39D6075D-BF1C-4AA1-9277-E4D2591E99D1}"/>
    <cellStyle name="Comma 8 3" xfId="21079" xr:uid="{89FE2BB6-0830-429D-82C4-66A2A46BD4A2}"/>
    <cellStyle name="Comma 80" xfId="21080" xr:uid="{B3068071-2DBB-414D-BDF8-C0BA8939961B}"/>
    <cellStyle name="Comma 80 2" xfId="21081" xr:uid="{C68C9B0A-DC3B-4590-B3B2-450ABB8C2FDF}"/>
    <cellStyle name="Comma 80 2 2" xfId="21082" xr:uid="{E49BFE98-33B7-4F8E-833E-71A4F8E5B198}"/>
    <cellStyle name="Comma 80 2 2 2" xfId="21083" xr:uid="{8F14D5C3-C6A8-4800-88D2-16B6D6E1CD91}"/>
    <cellStyle name="Comma 80 2 2 2 2" xfId="21084" xr:uid="{6F4AED26-3FF7-4AB9-A4D8-AE05BB5A324F}"/>
    <cellStyle name="Comma 80 2 2 2 2 2" xfId="21085" xr:uid="{9EAE94EA-1760-4B5B-A9CE-4D1279C1B162}"/>
    <cellStyle name="Comma 80 2 2 2 2 2 2" xfId="21086" xr:uid="{FBBD7BDA-1AE9-4451-81FE-112DDBB7F666}"/>
    <cellStyle name="Comma 80 2 2 2 2 3" xfId="21087" xr:uid="{B4EF2A4E-3D27-47F8-9E7A-D288F0D056FD}"/>
    <cellStyle name="Comma 80 2 2 2 3" xfId="21088" xr:uid="{64149475-B18C-498B-B16A-29071FE03982}"/>
    <cellStyle name="Comma 80 2 2 2 3 2" xfId="21089" xr:uid="{9706E61E-8187-4E6A-A475-626066C34C09}"/>
    <cellStyle name="Comma 80 2 2 2 4" xfId="21090" xr:uid="{B92EAB12-52FE-4A56-8D77-8E59352B3772}"/>
    <cellStyle name="Comma 80 2 2 2 5" xfId="21091" xr:uid="{B1F2525B-AFC0-4B5C-B0CF-E25D8B5CB02B}"/>
    <cellStyle name="Comma 80 2 2 3" xfId="21092" xr:uid="{9862F13D-0D56-4183-955F-CA3DC5FA93F8}"/>
    <cellStyle name="Comma 80 2 2 3 2" xfId="21093" xr:uid="{7A737BC7-AD46-4FDC-9E67-0DCAD4F849F2}"/>
    <cellStyle name="Comma 80 2 2 3 2 2" xfId="21094" xr:uid="{DB0CA4F6-3F40-4A50-8947-A5C78D705120}"/>
    <cellStyle name="Comma 80 2 2 3 3" xfId="21095" xr:uid="{F166C985-3C26-4965-9507-0DC39A0A9F17}"/>
    <cellStyle name="Comma 80 2 2 4" xfId="21096" xr:uid="{C305603F-C28E-4C24-9C64-F527589A86EE}"/>
    <cellStyle name="Comma 80 2 2 4 2" xfId="21097" xr:uid="{6A6FF247-7341-453E-A806-A667E61616E4}"/>
    <cellStyle name="Comma 80 2 2 5" xfId="21098" xr:uid="{23AF836B-8279-404F-BCE6-13F82A921F7A}"/>
    <cellStyle name="Comma 80 2 2 6" xfId="21099" xr:uid="{FEE460CF-DE21-43B7-8442-57348430DBE9}"/>
    <cellStyle name="Comma 80 2 3" xfId="21100" xr:uid="{447947A4-EBFD-44B9-BDF4-2BE97246E08B}"/>
    <cellStyle name="Comma 80 2 3 2" xfId="21101" xr:uid="{CD66C580-84EA-4424-82B0-5AB4C43C6D1E}"/>
    <cellStyle name="Comma 80 2 3 2 2" xfId="21102" xr:uid="{125DB301-F6E0-4439-A4F2-5F857EBD2DF3}"/>
    <cellStyle name="Comma 80 2 3 2 2 2" xfId="21103" xr:uid="{C5AC3651-8422-4A8A-B086-CC713CE4BA55}"/>
    <cellStyle name="Comma 80 2 3 2 3" xfId="21104" xr:uid="{A818EBE0-C2AB-44A8-85E6-2B824E3BD609}"/>
    <cellStyle name="Comma 80 2 3 3" xfId="21105" xr:uid="{CAFD758C-61FA-48AC-B0D3-D3A9FF282281}"/>
    <cellStyle name="Comma 80 2 3 3 2" xfId="21106" xr:uid="{4A6192D0-C6A3-4A0B-AFCF-E05E2842DC36}"/>
    <cellStyle name="Comma 80 2 3 4" xfId="21107" xr:uid="{377C2207-63F8-4F7F-A3CB-69168F4EC4AC}"/>
    <cellStyle name="Comma 80 2 3 5" xfId="21108" xr:uid="{6739CD69-6F74-4995-A9DB-F6FDDFEBA40F}"/>
    <cellStyle name="Comma 80 2 4" xfId="21109" xr:uid="{697AA723-5F21-45FD-8D12-19E7E9C170DB}"/>
    <cellStyle name="Comma 80 2 4 2" xfId="21110" xr:uid="{CFA61C79-EBEE-4EDB-91EE-7CC3D21A3A15}"/>
    <cellStyle name="Comma 80 2 4 2 2" xfId="21111" xr:uid="{B535A6B7-5CE0-4BF4-9E7E-A0BE00B74699}"/>
    <cellStyle name="Comma 80 2 4 3" xfId="21112" xr:uid="{FCD033E2-2546-4A12-897D-B38562976677}"/>
    <cellStyle name="Comma 80 2 4 4" xfId="21113" xr:uid="{D551E89A-7CED-4D9C-8C7F-D3BA1E1E6190}"/>
    <cellStyle name="Comma 80 2 5" xfId="21114" xr:uid="{ACAB7A99-38DB-4452-BDC1-B39A5F839A8D}"/>
    <cellStyle name="Comma 80 2 5 2" xfId="21115" xr:uid="{D5A2AD78-F050-41C5-B495-8A02BA370F67}"/>
    <cellStyle name="Comma 80 2 6" xfId="21116" xr:uid="{FCE3EC36-2D7D-46FE-9785-B71B0D6F8D98}"/>
    <cellStyle name="Comma 80 2 6 2" xfId="21117" xr:uid="{819A7943-0E07-4E7B-AB5D-4296E920D395}"/>
    <cellStyle name="Comma 80 2 7" xfId="21118" xr:uid="{71A8244C-3060-46C9-86D4-BCB72A66B1E0}"/>
    <cellStyle name="Comma 80 3" xfId="21119" xr:uid="{9A5A571E-9401-4A51-A933-803F37A07176}"/>
    <cellStyle name="Comma 80 3 2" xfId="21120" xr:uid="{5740B7C6-256B-49E4-96D0-EFABA15FBB27}"/>
    <cellStyle name="Comma 80 3 2 2" xfId="21121" xr:uid="{E3FD01BD-5E31-4ED5-8B4D-FF9BDFDE1B2B}"/>
    <cellStyle name="Comma 80 3 2 2 2" xfId="21122" xr:uid="{7FB43831-7BD1-4B08-B453-F5C22F5B0E3E}"/>
    <cellStyle name="Comma 80 3 2 2 2 2" xfId="21123" xr:uid="{A22FC9FA-3CA3-43B7-9DB5-7548971EF1EE}"/>
    <cellStyle name="Comma 80 3 2 2 3" xfId="21124" xr:uid="{B616FA0A-C551-4C5E-9E43-2B9A8DF5F1F3}"/>
    <cellStyle name="Comma 80 3 2 3" xfId="21125" xr:uid="{B76C9F03-8006-45FD-A623-323CAEAB8051}"/>
    <cellStyle name="Comma 80 3 2 3 2" xfId="21126" xr:uid="{70148CB9-7350-4707-808D-65C105B05A9C}"/>
    <cellStyle name="Comma 80 3 2 4" xfId="21127" xr:uid="{45AC09C7-BBC3-43FD-B387-309633C9E969}"/>
    <cellStyle name="Comma 80 3 2 5" xfId="21128" xr:uid="{5865DEA3-6EE0-47F6-B6D6-E3A3ADA95F30}"/>
    <cellStyle name="Comma 80 3 3" xfId="21129" xr:uid="{2BD3AE25-DEBB-4CB5-91C8-A109878C0A82}"/>
    <cellStyle name="Comma 80 3 3 2" xfId="21130" xr:uid="{49F03375-15DA-49D9-B105-C7493644744D}"/>
    <cellStyle name="Comma 80 3 3 2 2" xfId="21131" xr:uid="{291F05D1-C50E-4160-A7FE-B748DFEB6576}"/>
    <cellStyle name="Comma 80 3 3 3" xfId="21132" xr:uid="{285B1A8C-9D64-4E13-91AD-1479A7697F04}"/>
    <cellStyle name="Comma 80 3 4" xfId="21133" xr:uid="{E5FBD5AD-386E-47A3-AB8B-FC587EA42A29}"/>
    <cellStyle name="Comma 80 3 4 2" xfId="21134" xr:uid="{C2EE80CE-BF8E-4BC8-A2E0-315C22FAB9BD}"/>
    <cellStyle name="Comma 80 3 5" xfId="21135" xr:uid="{6DC095E2-36EB-468B-9BDB-DF8A059180F2}"/>
    <cellStyle name="Comma 80 3 6" xfId="21136" xr:uid="{B8BB77A4-6441-46B3-9FA1-75A14E42821D}"/>
    <cellStyle name="Comma 80 4" xfId="21137" xr:uid="{951491E6-C57C-46C4-9040-1C622E0CBD1D}"/>
    <cellStyle name="Comma 80 4 2" xfId="21138" xr:uid="{5C40ADEB-D9C6-47C0-81FB-2DE6158F7515}"/>
    <cellStyle name="Comma 80 4 2 2" xfId="21139" xr:uid="{EEBFE377-4598-4E27-875F-723423712DE8}"/>
    <cellStyle name="Comma 80 4 2 2 2" xfId="21140" xr:uid="{C925D561-8A37-4DCF-BB2E-7927AA5EE3C4}"/>
    <cellStyle name="Comma 80 4 2 3" xfId="21141" xr:uid="{2EC3361D-DB6B-4BA2-848D-B5D8258BDF47}"/>
    <cellStyle name="Comma 80 4 3" xfId="21142" xr:uid="{2848A6F3-7ABD-477B-A2BA-3DD9095127DD}"/>
    <cellStyle name="Comma 80 4 3 2" xfId="21143" xr:uid="{7E1B7897-97CF-440E-8C90-7B75A3F479E5}"/>
    <cellStyle name="Comma 80 4 4" xfId="21144" xr:uid="{A21EDE6D-BDBB-425E-BDDD-A1B4227C5E73}"/>
    <cellStyle name="Comma 80 4 5" xfId="21145" xr:uid="{8A3CDC2F-C774-4C7B-8A1E-8D4092B16B18}"/>
    <cellStyle name="Comma 80 5" xfId="21146" xr:uid="{1D229073-63F4-4F83-BF15-568621794547}"/>
    <cellStyle name="Comma 80 5 2" xfId="21147" xr:uid="{19186BB9-3429-4292-8CEA-B733C2FB9A98}"/>
    <cellStyle name="Comma 80 5 2 2" xfId="21148" xr:uid="{30B1A05B-E22C-4955-8D67-9A747F4BE8C9}"/>
    <cellStyle name="Comma 80 5 2 2 2" xfId="21149" xr:uid="{F6077C2E-D07A-4883-95F6-91C821350F03}"/>
    <cellStyle name="Comma 80 5 2 3" xfId="21150" xr:uid="{72A30D0C-5156-4897-9620-15382F980C75}"/>
    <cellStyle name="Comma 80 5 3" xfId="21151" xr:uid="{8AC62F42-AB6A-4A75-A0D1-CEA9FAE32B14}"/>
    <cellStyle name="Comma 80 5 3 2" xfId="21152" xr:uid="{F1358F3F-EFA5-4427-8308-E97862016393}"/>
    <cellStyle name="Comma 80 5 4" xfId="21153" xr:uid="{92843F5E-CD06-444C-A48F-124C2549E33F}"/>
    <cellStyle name="Comma 80 5 5" xfId="21154" xr:uid="{FF22096B-C6C8-46E7-9211-688E13CA3A53}"/>
    <cellStyle name="Comma 80 6" xfId="21155" xr:uid="{C67F1E7E-85F4-4D5B-85AA-A73C9AB43267}"/>
    <cellStyle name="Comma 80 6 2" xfId="21156" xr:uid="{8A64DCC3-F351-441E-9005-874D81D35D62}"/>
    <cellStyle name="Comma 80 6 2 2" xfId="21157" xr:uid="{C94252DF-F504-42BF-8FC0-50FCD1A10126}"/>
    <cellStyle name="Comma 80 6 3" xfId="21158" xr:uid="{09790BC7-48D7-4613-9F9E-FB88ECF21F4C}"/>
    <cellStyle name="Comma 80 6 4" xfId="21159" xr:uid="{4CEF59CE-69AA-428C-BBDE-7F781EDB96F0}"/>
    <cellStyle name="Comma 80 7" xfId="21160" xr:uid="{7C439CE8-D003-416E-9F18-A77378506DDA}"/>
    <cellStyle name="Comma 80 7 2" xfId="21161" xr:uid="{66251A98-35E1-4733-ACAB-4363BEBF189E}"/>
    <cellStyle name="Comma 80 8" xfId="21162" xr:uid="{B4BDCA55-E3F5-424E-940B-A0DF07EA6AF8}"/>
    <cellStyle name="Comma 80 8 2" xfId="21163" xr:uid="{C74A7F2F-6D66-46BA-861B-495799F94673}"/>
    <cellStyle name="Comma 80 9" xfId="21164" xr:uid="{3C1C9EEF-1221-4567-878C-1A3172BEECD8}"/>
    <cellStyle name="Comma 81" xfId="21165" xr:uid="{B8C17F3E-71D1-4B1C-A116-DF712FAEE893}"/>
    <cellStyle name="Comma 81 2" xfId="21166" xr:uid="{B40A8DD9-7000-4705-AC7C-E675ED7A26B6}"/>
    <cellStyle name="Comma 81 2 2" xfId="21167" xr:uid="{8C869ADE-A601-47FB-9A13-F4B85DF3F42C}"/>
    <cellStyle name="Comma 81 2 2 2" xfId="21168" xr:uid="{C1C74953-452C-426A-948D-12EAEA2B21C9}"/>
    <cellStyle name="Comma 81 2 2 2 2" xfId="21169" xr:uid="{CCB097C7-58D4-483E-9000-F4066B22DBA8}"/>
    <cellStyle name="Comma 81 2 2 2 2 2" xfId="21170" xr:uid="{6171D5C3-082A-42AD-960C-A95AE3AD0C3F}"/>
    <cellStyle name="Comma 81 2 2 2 2 2 2" xfId="21171" xr:uid="{B0D9D708-BFFB-42F2-85AD-9E542993D8D9}"/>
    <cellStyle name="Comma 81 2 2 2 2 3" xfId="21172" xr:uid="{EBCE73F4-3A1B-4F90-8C31-9BB3B8CE84A9}"/>
    <cellStyle name="Comma 81 2 2 2 3" xfId="21173" xr:uid="{6B66A122-B73E-40D6-898C-B7ECB2EB2B08}"/>
    <cellStyle name="Comma 81 2 2 2 3 2" xfId="21174" xr:uid="{B73A33FB-8D21-4377-B247-24CFA3F1678D}"/>
    <cellStyle name="Comma 81 2 2 2 4" xfId="21175" xr:uid="{55441CC9-936D-43BD-A98B-7E22E6F909C0}"/>
    <cellStyle name="Comma 81 2 2 2 5" xfId="21176" xr:uid="{750AD26B-2C03-4885-A8ED-AB580795B1E2}"/>
    <cellStyle name="Comma 81 2 2 3" xfId="21177" xr:uid="{F3BD3A20-8D2A-43BE-BEE9-2A65E05FB3D8}"/>
    <cellStyle name="Comma 81 2 2 3 2" xfId="21178" xr:uid="{81308501-A2EC-4749-B333-736A6947BDFA}"/>
    <cellStyle name="Comma 81 2 2 3 2 2" xfId="21179" xr:uid="{A06AB609-BE5B-4CA0-8EBC-7DAF9A85B263}"/>
    <cellStyle name="Comma 81 2 2 3 3" xfId="21180" xr:uid="{5705BFA8-4CDD-4EAA-8E72-048025B75D45}"/>
    <cellStyle name="Comma 81 2 2 4" xfId="21181" xr:uid="{913EE202-42F7-4CA2-85F1-19A1B1F472A1}"/>
    <cellStyle name="Comma 81 2 2 4 2" xfId="21182" xr:uid="{68360B2E-A52C-4AD6-B42A-BD3351BB84B4}"/>
    <cellStyle name="Comma 81 2 2 5" xfId="21183" xr:uid="{94855067-ADC8-4276-8063-4310D859EE2C}"/>
    <cellStyle name="Comma 81 2 2 6" xfId="21184" xr:uid="{93A470BF-395F-461B-A2A8-DC2F39E19B03}"/>
    <cellStyle name="Comma 81 2 3" xfId="21185" xr:uid="{A51E5D30-E162-4EA4-8D0A-115FA3340788}"/>
    <cellStyle name="Comma 81 2 3 2" xfId="21186" xr:uid="{94A59EE8-A346-4517-897D-FDBD87D1C69C}"/>
    <cellStyle name="Comma 81 2 3 2 2" xfId="21187" xr:uid="{DB198195-C321-483A-917C-139C7E3B7E99}"/>
    <cellStyle name="Comma 81 2 3 2 2 2" xfId="21188" xr:uid="{3EF66821-0066-47E9-A05C-F461B7F85FEE}"/>
    <cellStyle name="Comma 81 2 3 2 3" xfId="21189" xr:uid="{46DE2872-101B-4B30-A6C5-13DAA8B29784}"/>
    <cellStyle name="Comma 81 2 3 3" xfId="21190" xr:uid="{ED053CEC-8F69-4FAB-A43F-F2456018E832}"/>
    <cellStyle name="Comma 81 2 3 3 2" xfId="21191" xr:uid="{E3568A11-A00E-4D20-939E-0A202DDBA068}"/>
    <cellStyle name="Comma 81 2 3 4" xfId="21192" xr:uid="{02E062D3-18C9-418F-B70D-3FE1439BF932}"/>
    <cellStyle name="Comma 81 2 3 5" xfId="21193" xr:uid="{C876D621-CD74-4101-9A02-B034391A78AF}"/>
    <cellStyle name="Comma 81 2 4" xfId="21194" xr:uid="{3C46F941-CF57-4B45-A6B4-E3E63C620810}"/>
    <cellStyle name="Comma 81 2 4 2" xfId="21195" xr:uid="{A4EC35C7-31B5-40B7-A5F1-4CAE22F514D0}"/>
    <cellStyle name="Comma 81 2 4 2 2" xfId="21196" xr:uid="{D3511C23-661F-43BF-AEC6-E90BD353B2D2}"/>
    <cellStyle name="Comma 81 2 4 3" xfId="21197" xr:uid="{7295798E-2F48-4110-B37B-82748F271097}"/>
    <cellStyle name="Comma 81 2 4 4" xfId="21198" xr:uid="{114745AB-5365-4636-8E96-110B3C47E3D5}"/>
    <cellStyle name="Comma 81 2 5" xfId="21199" xr:uid="{EC7DE208-ADD0-4F11-BF9C-F798933A33B4}"/>
    <cellStyle name="Comma 81 2 5 2" xfId="21200" xr:uid="{26F85223-EBE1-4027-8EDA-5B66877D0CB9}"/>
    <cellStyle name="Comma 81 2 6" xfId="21201" xr:uid="{373577AA-F6ED-4DD3-85AF-182E21B69EA6}"/>
    <cellStyle name="Comma 81 2 6 2" xfId="21202" xr:uid="{934F3F8B-C08D-42DC-B068-06D2704F1A5E}"/>
    <cellStyle name="Comma 81 2 7" xfId="21203" xr:uid="{9B5E061F-90A6-4131-9F1B-07A57471D85F}"/>
    <cellStyle name="Comma 81 3" xfId="21204" xr:uid="{24A07474-19A6-4BE8-B351-275BAE0C2DDB}"/>
    <cellStyle name="Comma 81 3 2" xfId="21205" xr:uid="{29DE0515-F1A8-4F6D-A678-C8AF84B66CBE}"/>
    <cellStyle name="Comma 81 3 2 2" xfId="21206" xr:uid="{2378D267-83FE-45F6-A820-6AA924E30B36}"/>
    <cellStyle name="Comma 81 3 2 2 2" xfId="21207" xr:uid="{FA966D71-3DDE-4F1A-A31A-78046439648D}"/>
    <cellStyle name="Comma 81 3 2 2 2 2" xfId="21208" xr:uid="{16415567-0E1D-4938-ADB3-242EE09B87B8}"/>
    <cellStyle name="Comma 81 3 2 2 3" xfId="21209" xr:uid="{61D63353-9F63-4238-91B6-BC60051A35EE}"/>
    <cellStyle name="Comma 81 3 2 3" xfId="21210" xr:uid="{D977B5D0-5A44-4437-9ACB-885C5B07DDFE}"/>
    <cellStyle name="Comma 81 3 2 3 2" xfId="21211" xr:uid="{BBA074A5-89BD-4B07-879A-BE223EACEA72}"/>
    <cellStyle name="Comma 81 3 2 4" xfId="21212" xr:uid="{976E6FD8-154C-4AA0-9964-9C3BD2931CAA}"/>
    <cellStyle name="Comma 81 3 2 5" xfId="21213" xr:uid="{75CE68B7-8E31-4B56-81B4-CAE46C2F5F29}"/>
    <cellStyle name="Comma 81 3 3" xfId="21214" xr:uid="{610CE085-09C1-47E0-B9E7-3B0BBA5CB57A}"/>
    <cellStyle name="Comma 81 3 3 2" xfId="21215" xr:uid="{317AABC7-2052-4724-9625-B53A99BDE9F6}"/>
    <cellStyle name="Comma 81 3 3 2 2" xfId="21216" xr:uid="{F64AD2DF-4753-4ED8-82CA-94F689861D8D}"/>
    <cellStyle name="Comma 81 3 3 3" xfId="21217" xr:uid="{778E2526-55C7-4C0B-8D58-1EE63B135F93}"/>
    <cellStyle name="Comma 81 3 4" xfId="21218" xr:uid="{8A123A24-3EB1-40E9-8985-019AA2154712}"/>
    <cellStyle name="Comma 81 3 4 2" xfId="21219" xr:uid="{ED1C50B4-1A9A-4C05-A71B-622A5FA9B24B}"/>
    <cellStyle name="Comma 81 3 5" xfId="21220" xr:uid="{E5BE7F2E-F85A-4546-847D-C1F520807836}"/>
    <cellStyle name="Comma 81 3 6" xfId="21221" xr:uid="{273DEF9B-C5D5-46E3-ADC5-47A063B6AA43}"/>
    <cellStyle name="Comma 81 4" xfId="21222" xr:uid="{B98FF9F0-B7E6-4B76-AE4C-E9280E82D368}"/>
    <cellStyle name="Comma 81 4 2" xfId="21223" xr:uid="{2426659D-9F0D-4ABE-9447-BCEBBF8524E1}"/>
    <cellStyle name="Comma 81 4 2 2" xfId="21224" xr:uid="{B024F297-B17C-4058-AC9B-C3F8AF963867}"/>
    <cellStyle name="Comma 81 4 2 2 2" xfId="21225" xr:uid="{92EB5920-D3E9-4267-87D2-37BB26F3587B}"/>
    <cellStyle name="Comma 81 4 2 3" xfId="21226" xr:uid="{DE026ACF-F341-40CB-8C71-1CE8AEC914E4}"/>
    <cellStyle name="Comma 81 4 3" xfId="21227" xr:uid="{93E6C04C-EDB3-42D0-8966-276E95B699C4}"/>
    <cellStyle name="Comma 81 4 3 2" xfId="21228" xr:uid="{FA723D9F-A1F5-47CB-924D-BDB9A388DFE2}"/>
    <cellStyle name="Comma 81 4 4" xfId="21229" xr:uid="{239800D1-2B33-45F4-81BD-589904A0D0B2}"/>
    <cellStyle name="Comma 81 4 5" xfId="21230" xr:uid="{CC2D1F4A-3CB7-447F-BB36-27D103F0AF77}"/>
    <cellStyle name="Comma 81 5" xfId="21231" xr:uid="{92032FE1-FF40-4650-87A6-35DCBBAA6424}"/>
    <cellStyle name="Comma 81 5 2" xfId="21232" xr:uid="{0B72CA26-B3E4-45F4-A5FD-7AD594C9998F}"/>
    <cellStyle name="Comma 81 5 2 2" xfId="21233" xr:uid="{71BC54EA-1C0B-4141-A334-7D7354A82647}"/>
    <cellStyle name="Comma 81 5 2 2 2" xfId="21234" xr:uid="{F170D8BD-E5A3-4FCE-A4E7-BB1E357E9640}"/>
    <cellStyle name="Comma 81 5 2 3" xfId="21235" xr:uid="{63448E18-5E52-4F7E-B3AA-0F57BEFD05F4}"/>
    <cellStyle name="Comma 81 5 3" xfId="21236" xr:uid="{01B2F207-E5B2-4A85-8194-832A581259C3}"/>
    <cellStyle name="Comma 81 5 3 2" xfId="21237" xr:uid="{CEFBFBA5-C152-4EE7-8AF7-A383ADF894D3}"/>
    <cellStyle name="Comma 81 5 4" xfId="21238" xr:uid="{BCDB7096-2468-4584-8207-F4FE8A282082}"/>
    <cellStyle name="Comma 81 5 5" xfId="21239" xr:uid="{20191659-BD72-42FD-8A2D-018BD3AB955A}"/>
    <cellStyle name="Comma 81 6" xfId="21240" xr:uid="{BEC752E2-7A7F-42B3-9665-4412CEB60042}"/>
    <cellStyle name="Comma 81 6 2" xfId="21241" xr:uid="{DD37E128-B43C-48AF-9726-258CA5A6C71E}"/>
    <cellStyle name="Comma 81 6 2 2" xfId="21242" xr:uid="{B3D26950-0ABC-47D2-BC79-B50474FD073A}"/>
    <cellStyle name="Comma 81 6 3" xfId="21243" xr:uid="{D3FC350C-6E2B-46F6-B6BE-FD701B4AFBA5}"/>
    <cellStyle name="Comma 81 6 4" xfId="21244" xr:uid="{11210CDF-7743-4156-BDF4-8BC41B199F97}"/>
    <cellStyle name="Comma 81 7" xfId="21245" xr:uid="{946476CB-7CF4-4637-80DB-BFB23CE5C220}"/>
    <cellStyle name="Comma 81 7 2" xfId="21246" xr:uid="{0A6B3BFD-C164-4406-8B39-CEF490A88D37}"/>
    <cellStyle name="Comma 81 8" xfId="21247" xr:uid="{904FA3A8-46CC-4056-AD47-B335D7CC5384}"/>
    <cellStyle name="Comma 81 8 2" xfId="21248" xr:uid="{91F856FD-AFCA-4048-B80A-71FE4B0FAC6D}"/>
    <cellStyle name="Comma 81 9" xfId="21249" xr:uid="{11F9345A-0250-4DCE-B504-C2F475F05876}"/>
    <cellStyle name="Comma 82" xfId="21250" xr:uid="{B21E3C40-456B-4428-951C-08B8348E30D3}"/>
    <cellStyle name="Comma 82 2" xfId="21251" xr:uid="{1B48AA8B-1EE9-4616-BC26-C3EE901EB94D}"/>
    <cellStyle name="Comma 82 2 2" xfId="21252" xr:uid="{56860309-762D-48C5-9B8D-70C37621B39D}"/>
    <cellStyle name="Comma 82 2 2 2" xfId="21253" xr:uid="{60095F71-2B77-4936-9B2D-377D71C478A4}"/>
    <cellStyle name="Comma 82 2 2 2 2" xfId="21254" xr:uid="{EA7E2C1F-1FF3-491D-A0EC-A410EE8A57F7}"/>
    <cellStyle name="Comma 82 2 2 2 2 2" xfId="21255" xr:uid="{FF42EE5A-2413-4D53-A8C3-4EF274CDC6A1}"/>
    <cellStyle name="Comma 82 2 2 2 2 2 2" xfId="21256" xr:uid="{0D99C631-7F69-4628-BA87-F15A05B9CEC8}"/>
    <cellStyle name="Comma 82 2 2 2 2 3" xfId="21257" xr:uid="{0B79EFFD-A276-416E-A924-E56C763E5C9F}"/>
    <cellStyle name="Comma 82 2 2 2 3" xfId="21258" xr:uid="{42153BE3-3728-42C1-9EC9-23616DAB8749}"/>
    <cellStyle name="Comma 82 2 2 2 3 2" xfId="21259" xr:uid="{6F14F5DE-F666-409B-95A8-2757F077A739}"/>
    <cellStyle name="Comma 82 2 2 2 4" xfId="21260" xr:uid="{AA1E7B21-1E6D-429C-99C1-580AFC605B97}"/>
    <cellStyle name="Comma 82 2 2 2 5" xfId="21261" xr:uid="{4A737789-A731-46BC-896D-CF84301A053D}"/>
    <cellStyle name="Comma 82 2 2 3" xfId="21262" xr:uid="{773740B1-9554-4714-9A1E-986AC0E60D1F}"/>
    <cellStyle name="Comma 82 2 2 3 2" xfId="21263" xr:uid="{C8AA1F2E-1C9A-4F6B-8747-3DE378437F98}"/>
    <cellStyle name="Comma 82 2 2 3 2 2" xfId="21264" xr:uid="{0D238ED4-A187-44AA-828C-20B61E991DF4}"/>
    <cellStyle name="Comma 82 2 2 3 3" xfId="21265" xr:uid="{BBC2E5D5-2B39-4CEC-BEFD-A1132B74E906}"/>
    <cellStyle name="Comma 82 2 2 4" xfId="21266" xr:uid="{DC8F4D2A-34CA-46BD-A400-752AA0D86F3D}"/>
    <cellStyle name="Comma 82 2 2 4 2" xfId="21267" xr:uid="{7A836F4C-68C8-4DC9-99B5-8E4DE7A62B49}"/>
    <cellStyle name="Comma 82 2 2 5" xfId="21268" xr:uid="{DF2CB176-47A0-47ED-A51D-A49D802A1C35}"/>
    <cellStyle name="Comma 82 2 2 6" xfId="21269" xr:uid="{856F9AE2-7ED1-4652-B330-A11A33675193}"/>
    <cellStyle name="Comma 82 2 3" xfId="21270" xr:uid="{2994A0ED-8603-4F5B-8B33-DB1252DD0CAA}"/>
    <cellStyle name="Comma 82 2 3 2" xfId="21271" xr:uid="{6252180B-D27C-4C38-8903-281E70F0120F}"/>
    <cellStyle name="Comma 82 2 3 2 2" xfId="21272" xr:uid="{22BCA4CB-6C93-46CA-93E0-D0A1A7BBB962}"/>
    <cellStyle name="Comma 82 2 3 2 2 2" xfId="21273" xr:uid="{CB757C9F-761A-41C6-A519-7CEA3FF52DE9}"/>
    <cellStyle name="Comma 82 2 3 2 3" xfId="21274" xr:uid="{914EF382-A304-4CE7-AEF2-8CFE46A82AA0}"/>
    <cellStyle name="Comma 82 2 3 3" xfId="21275" xr:uid="{CBC09B88-2423-4C2E-B55F-7BD096C67EB9}"/>
    <cellStyle name="Comma 82 2 3 3 2" xfId="21276" xr:uid="{9E26FFDD-55C5-4054-B8FA-B3CA15767C5B}"/>
    <cellStyle name="Comma 82 2 3 4" xfId="21277" xr:uid="{12C05F7F-D379-4F57-9A16-DCE60D2C42AC}"/>
    <cellStyle name="Comma 82 2 3 5" xfId="21278" xr:uid="{28EA3BE8-AAB3-4D8B-8A13-D0EBCBC7D4FF}"/>
    <cellStyle name="Comma 82 2 4" xfId="21279" xr:uid="{DF8DBE22-A48A-4682-9F1A-0BF0CB1550F2}"/>
    <cellStyle name="Comma 82 2 4 2" xfId="21280" xr:uid="{CF281B47-06B8-4546-9EA5-A9579B8BEEE4}"/>
    <cellStyle name="Comma 82 2 4 2 2" xfId="21281" xr:uid="{38A1A292-BD6E-4BA7-BF20-061AFB1EBBFD}"/>
    <cellStyle name="Comma 82 2 4 3" xfId="21282" xr:uid="{09702F7D-03B4-4F15-B5D2-44050FA9CB28}"/>
    <cellStyle name="Comma 82 2 4 4" xfId="21283" xr:uid="{732432CB-5277-41D3-BA39-502209D743C6}"/>
    <cellStyle name="Comma 82 2 5" xfId="21284" xr:uid="{3C40BFF3-7DD1-4B47-B169-7275FED318F0}"/>
    <cellStyle name="Comma 82 2 5 2" xfId="21285" xr:uid="{8D35B351-1B2B-4446-AC2C-46782AA6DEF7}"/>
    <cellStyle name="Comma 82 2 6" xfId="21286" xr:uid="{3D831CA4-06B5-46A5-9660-20764F0D6A0A}"/>
    <cellStyle name="Comma 82 2 6 2" xfId="21287" xr:uid="{D91288D8-354F-412A-B360-53BAF0FD1FCB}"/>
    <cellStyle name="Comma 82 2 7" xfId="21288" xr:uid="{49FEE931-D65D-4B04-B019-2FE994F20DFA}"/>
    <cellStyle name="Comma 82 3" xfId="21289" xr:uid="{8CBADEED-84B6-41C9-8F40-29ED17AA71FF}"/>
    <cellStyle name="Comma 82 3 2" xfId="21290" xr:uid="{F5994926-303A-43DA-ABA5-A8AA50C9FFFF}"/>
    <cellStyle name="Comma 82 3 2 2" xfId="21291" xr:uid="{1E2CE730-2DEF-4454-8FC2-C1D81617CBFC}"/>
    <cellStyle name="Comma 82 3 2 2 2" xfId="21292" xr:uid="{8F358004-1C18-4AD7-9F1C-FD76A38348A0}"/>
    <cellStyle name="Comma 82 3 2 2 2 2" xfId="21293" xr:uid="{8DE2AE43-013D-4E13-BE23-7D5D22A56E56}"/>
    <cellStyle name="Comma 82 3 2 2 3" xfId="21294" xr:uid="{7E53A97C-242B-4D61-9A78-D81B591A8526}"/>
    <cellStyle name="Comma 82 3 2 3" xfId="21295" xr:uid="{37B9FB33-2036-4F0E-92AB-A69F9DCA182B}"/>
    <cellStyle name="Comma 82 3 2 3 2" xfId="21296" xr:uid="{64555C61-D22A-41DE-8E8B-AB869561C535}"/>
    <cellStyle name="Comma 82 3 2 4" xfId="21297" xr:uid="{172CF944-5C7E-468B-8B60-5062E7279745}"/>
    <cellStyle name="Comma 82 3 2 5" xfId="21298" xr:uid="{0FC52C2C-23A9-4160-A1AB-A77BD6BF5BDF}"/>
    <cellStyle name="Comma 82 3 3" xfId="21299" xr:uid="{F2B3F61C-F61D-4837-9021-633EA2F0A6B8}"/>
    <cellStyle name="Comma 82 3 3 2" xfId="21300" xr:uid="{E1987102-5B20-4B9C-BE2E-09E3E7E542FB}"/>
    <cellStyle name="Comma 82 3 3 2 2" xfId="21301" xr:uid="{B11BC1E4-DAA3-42CD-AF78-8EEC1129C933}"/>
    <cellStyle name="Comma 82 3 3 3" xfId="21302" xr:uid="{3591BAA5-B813-4A4C-B110-DE930F1A91B1}"/>
    <cellStyle name="Comma 82 3 4" xfId="21303" xr:uid="{CF13762E-B553-4CA6-BBC4-E2D7CAE15FD5}"/>
    <cellStyle name="Comma 82 3 4 2" xfId="21304" xr:uid="{DFE351C4-0ECA-4FBA-97B6-461BE4614DAD}"/>
    <cellStyle name="Comma 82 3 5" xfId="21305" xr:uid="{FB9045F2-AEBF-4F6E-9CD4-1037EB24C361}"/>
    <cellStyle name="Comma 82 3 6" xfId="21306" xr:uid="{2073E1EA-8C68-4FCF-877B-5441FA4E2A79}"/>
    <cellStyle name="Comma 82 4" xfId="21307" xr:uid="{71455B4E-E80F-4E9F-8686-829B4C5661F9}"/>
    <cellStyle name="Comma 82 4 2" xfId="21308" xr:uid="{F990F3D1-A077-439F-BB63-E911ABF97070}"/>
    <cellStyle name="Comma 82 4 2 2" xfId="21309" xr:uid="{461A5F07-FBE8-4AFF-A03E-143180BFE56D}"/>
    <cellStyle name="Comma 82 4 2 2 2" xfId="21310" xr:uid="{6FAEA370-A25D-48E1-BAF2-8E34A9643983}"/>
    <cellStyle name="Comma 82 4 2 3" xfId="21311" xr:uid="{AB5E474B-2DCE-4E24-9E1D-7FD62B2D6594}"/>
    <cellStyle name="Comma 82 4 3" xfId="21312" xr:uid="{6507E85C-A91C-4796-BBDD-73B74908D5A4}"/>
    <cellStyle name="Comma 82 4 3 2" xfId="21313" xr:uid="{F5C84275-E9EF-4386-BF2A-563186F60639}"/>
    <cellStyle name="Comma 82 4 4" xfId="21314" xr:uid="{452275E7-A590-4666-AF9D-5E374D066927}"/>
    <cellStyle name="Comma 82 4 5" xfId="21315" xr:uid="{E1896102-7A9D-4033-8023-A6A245BBA57C}"/>
    <cellStyle name="Comma 82 5" xfId="21316" xr:uid="{1363845C-7677-437F-9137-64A9D0E53A31}"/>
    <cellStyle name="Comma 82 5 2" xfId="21317" xr:uid="{DF615A64-0BDF-4018-BC6A-EA8914E294B9}"/>
    <cellStyle name="Comma 82 5 2 2" xfId="21318" xr:uid="{0DE73AFC-427D-402D-8021-6FDD464D75E4}"/>
    <cellStyle name="Comma 82 5 2 2 2" xfId="21319" xr:uid="{BDC5BB66-3C98-4351-BB69-931F3A7E0990}"/>
    <cellStyle name="Comma 82 5 2 3" xfId="21320" xr:uid="{B0E92867-C021-46DC-B749-C35A151E6EDE}"/>
    <cellStyle name="Comma 82 5 3" xfId="21321" xr:uid="{389EC0DD-DBB4-48DB-AB97-EC6D60F568ED}"/>
    <cellStyle name="Comma 82 5 3 2" xfId="21322" xr:uid="{6AEA7699-1D0D-46E5-801B-BC4E1EB8A6B7}"/>
    <cellStyle name="Comma 82 5 4" xfId="21323" xr:uid="{6F90F7AE-DCA8-4182-B33B-F3ED98BFCC69}"/>
    <cellStyle name="Comma 82 5 5" xfId="21324" xr:uid="{87887050-88AC-451F-B569-AA054943E848}"/>
    <cellStyle name="Comma 82 6" xfId="21325" xr:uid="{EA995EE3-7E3D-4119-B155-815E4D2E0904}"/>
    <cellStyle name="Comma 82 6 2" xfId="21326" xr:uid="{F05CE6E9-FDF6-4C30-9B68-9030757A03DE}"/>
    <cellStyle name="Comma 82 6 2 2" xfId="21327" xr:uid="{A20FB28E-C29A-4419-BFCF-33F7800B712E}"/>
    <cellStyle name="Comma 82 6 3" xfId="21328" xr:uid="{0F3987E3-CFF7-45BD-AB3B-565C27AC1D5A}"/>
    <cellStyle name="Comma 82 6 4" xfId="21329" xr:uid="{2997CF07-0A74-417A-B025-4B7AF82BD174}"/>
    <cellStyle name="Comma 82 7" xfId="21330" xr:uid="{E85603D7-38B9-42E2-9134-499336E4B04D}"/>
    <cellStyle name="Comma 82 7 2" xfId="21331" xr:uid="{7223D0C2-288D-4FE3-A32C-EED1D93C1F6D}"/>
    <cellStyle name="Comma 82 8" xfId="21332" xr:uid="{4427E94A-3759-47CF-9755-DA4414E2BE65}"/>
    <cellStyle name="Comma 82 8 2" xfId="21333" xr:uid="{36AB0EEC-FBCE-4F3A-9421-703A590DF5A9}"/>
    <cellStyle name="Comma 82 9" xfId="21334" xr:uid="{400FB82F-40F5-4014-82F7-6522B8E297D0}"/>
    <cellStyle name="Comma 83" xfId="21335" xr:uid="{ECC5CB49-4866-4E63-B265-7C36664CEB30}"/>
    <cellStyle name="Comma 83 2" xfId="21336" xr:uid="{3372AF61-DB5B-47C2-938B-56AE4D94CD98}"/>
    <cellStyle name="Comma 83 2 2" xfId="21337" xr:uid="{C1900672-424A-426C-8F11-3F17B6EE6463}"/>
    <cellStyle name="Comma 83 2 2 2" xfId="21338" xr:uid="{31B7EEAB-5DD1-4118-937B-D02E6FCF746A}"/>
    <cellStyle name="Comma 83 2 2 2 2" xfId="21339" xr:uid="{29139B0D-E190-4F3B-995E-EB07386871BA}"/>
    <cellStyle name="Comma 83 2 2 2 2 2" xfId="21340" xr:uid="{0B9EC495-F1EF-414C-9D5A-86FAA596F8B2}"/>
    <cellStyle name="Comma 83 2 2 2 2 2 2" xfId="21341" xr:uid="{0FA37150-9392-42BB-B365-A2845C39EE61}"/>
    <cellStyle name="Comma 83 2 2 2 2 3" xfId="21342" xr:uid="{3CAB38C1-E5D0-40B8-BCB2-D7AB1C6CBE20}"/>
    <cellStyle name="Comma 83 2 2 2 3" xfId="21343" xr:uid="{EB56E1CC-ECF6-436C-83AD-3D30C63BCC9E}"/>
    <cellStyle name="Comma 83 2 2 2 3 2" xfId="21344" xr:uid="{9E401C8E-FDDB-4689-96A3-9DB51894EBE2}"/>
    <cellStyle name="Comma 83 2 2 2 4" xfId="21345" xr:uid="{5F610F69-37DA-49B6-9EDC-4C0A985ACA40}"/>
    <cellStyle name="Comma 83 2 2 2 5" xfId="21346" xr:uid="{C42A9FC0-F2C7-4E3E-B296-C034683B8CA9}"/>
    <cellStyle name="Comma 83 2 2 3" xfId="21347" xr:uid="{05C4AB22-6475-4207-B972-A986BB170A93}"/>
    <cellStyle name="Comma 83 2 2 3 2" xfId="21348" xr:uid="{21FC5742-7C21-43C8-98FB-D7FEE44AE11A}"/>
    <cellStyle name="Comma 83 2 2 3 2 2" xfId="21349" xr:uid="{062B68D3-F02F-45A6-A658-1A23AF0BFAC4}"/>
    <cellStyle name="Comma 83 2 2 3 3" xfId="21350" xr:uid="{F49B79A6-2308-49E3-879E-24B3581CC116}"/>
    <cellStyle name="Comma 83 2 2 4" xfId="21351" xr:uid="{208B81B9-429E-420D-B3B7-D4DDB580CCBF}"/>
    <cellStyle name="Comma 83 2 2 4 2" xfId="21352" xr:uid="{1DFA68A2-5105-4BC1-A535-4E7BDB10690E}"/>
    <cellStyle name="Comma 83 2 2 5" xfId="21353" xr:uid="{EE6122FA-2FCE-4A32-80EC-C56B04C566D5}"/>
    <cellStyle name="Comma 83 2 2 6" xfId="21354" xr:uid="{3A3C7B49-529E-484A-A4D8-34C49B82EE0A}"/>
    <cellStyle name="Comma 83 2 3" xfId="21355" xr:uid="{4D7A7C33-EF42-4FBA-BD41-33FE6802D9DA}"/>
    <cellStyle name="Comma 83 2 3 2" xfId="21356" xr:uid="{2E276989-FC2B-4DA9-9CC2-7232DBCA0D6F}"/>
    <cellStyle name="Comma 83 2 3 2 2" xfId="21357" xr:uid="{94D1963C-2E43-4F93-B049-057295090321}"/>
    <cellStyle name="Comma 83 2 3 2 2 2" xfId="21358" xr:uid="{0ED6F712-3CB6-43D8-AAF6-D69E39EF3667}"/>
    <cellStyle name="Comma 83 2 3 2 3" xfId="21359" xr:uid="{D9D6BE96-02E0-4CA8-B0B1-D0FCD0FCCBA3}"/>
    <cellStyle name="Comma 83 2 3 3" xfId="21360" xr:uid="{3FBA0083-FA5D-4B23-9236-A4EFA659FD7B}"/>
    <cellStyle name="Comma 83 2 3 3 2" xfId="21361" xr:uid="{6374CDC2-C65A-4516-856A-657BB0B81976}"/>
    <cellStyle name="Comma 83 2 3 4" xfId="21362" xr:uid="{43CAF72F-ACF3-480F-A888-CEB6022E1D2C}"/>
    <cellStyle name="Comma 83 2 3 5" xfId="21363" xr:uid="{FDEC2948-8F99-4CE2-B5E6-D6A314CAF52C}"/>
    <cellStyle name="Comma 83 2 4" xfId="21364" xr:uid="{E8CFC42D-A13A-47EA-978B-012DB25F8D61}"/>
    <cellStyle name="Comma 83 2 4 2" xfId="21365" xr:uid="{A6DD512D-3850-4197-80FA-6B3E74ADB6FD}"/>
    <cellStyle name="Comma 83 2 4 2 2" xfId="21366" xr:uid="{DB997DCE-0B27-435E-BB41-A3787F9C262D}"/>
    <cellStyle name="Comma 83 2 4 3" xfId="21367" xr:uid="{190288B1-51B3-436B-88E8-67388F32AEA0}"/>
    <cellStyle name="Comma 83 2 4 4" xfId="21368" xr:uid="{71D7A8AD-665A-47D3-A220-2FAE10913E3B}"/>
    <cellStyle name="Comma 83 2 5" xfId="21369" xr:uid="{8EB48B31-1AF4-4D84-81ED-7ED2122CF19D}"/>
    <cellStyle name="Comma 83 2 5 2" xfId="21370" xr:uid="{D359BB05-82FE-4142-A5D2-90810ABE4C04}"/>
    <cellStyle name="Comma 83 2 6" xfId="21371" xr:uid="{3D127A33-8E59-4237-BE59-31B20FC24A91}"/>
    <cellStyle name="Comma 83 2 6 2" xfId="21372" xr:uid="{ADE3030D-7275-4AB6-905C-CE9AEE4E7C51}"/>
    <cellStyle name="Comma 83 2 7" xfId="21373" xr:uid="{095D5CCA-4C3A-4019-9B11-BB81EF026DB1}"/>
    <cellStyle name="Comma 83 3" xfId="21374" xr:uid="{23C0AD1A-F9A4-4433-805D-9CA7F5EF637B}"/>
    <cellStyle name="Comma 83 3 2" xfId="21375" xr:uid="{EBF9B511-34EF-46B1-AFB3-AC510174F2B4}"/>
    <cellStyle name="Comma 83 3 2 2" xfId="21376" xr:uid="{7AB225EB-D16F-478A-BA0E-D62EC3063CB2}"/>
    <cellStyle name="Comma 83 3 2 2 2" xfId="21377" xr:uid="{D327356A-DEC5-49DA-8AE0-A6AB8FB2D6AA}"/>
    <cellStyle name="Comma 83 3 2 2 2 2" xfId="21378" xr:uid="{F15EDBD0-07C8-412D-8884-D783F8F88F27}"/>
    <cellStyle name="Comma 83 3 2 2 3" xfId="21379" xr:uid="{5595EA2E-C77E-4D77-BE92-C3B48D6603A7}"/>
    <cellStyle name="Comma 83 3 2 3" xfId="21380" xr:uid="{C30C3733-DBD0-4962-AC55-C9CA5DEBA987}"/>
    <cellStyle name="Comma 83 3 2 3 2" xfId="21381" xr:uid="{5DDC1347-98E0-4627-822C-3A5D211CD2D6}"/>
    <cellStyle name="Comma 83 3 2 4" xfId="21382" xr:uid="{39D389F3-2C7E-44F8-8318-682AF1144CFC}"/>
    <cellStyle name="Comma 83 3 2 5" xfId="21383" xr:uid="{1E6578BA-1D56-44FF-ACD2-ADDB4F74C2CB}"/>
    <cellStyle name="Comma 83 3 3" xfId="21384" xr:uid="{C528618F-0053-4B87-9F07-0E7AE82550CD}"/>
    <cellStyle name="Comma 83 3 3 2" xfId="21385" xr:uid="{04E1CC3B-1D29-424F-8272-9E73B85E9808}"/>
    <cellStyle name="Comma 83 3 3 2 2" xfId="21386" xr:uid="{647F31CA-0E97-4F70-BA4B-AC6727467F42}"/>
    <cellStyle name="Comma 83 3 3 3" xfId="21387" xr:uid="{40BCAE15-6D15-42ED-BE70-8EC5E2682421}"/>
    <cellStyle name="Comma 83 3 4" xfId="21388" xr:uid="{43366A05-F17A-4EF6-928B-78359E5BB4E2}"/>
    <cellStyle name="Comma 83 3 4 2" xfId="21389" xr:uid="{7879A65B-1257-411D-AFB6-2FC5F3C276B4}"/>
    <cellStyle name="Comma 83 3 5" xfId="21390" xr:uid="{F9DB0791-DC10-4C6F-B669-2D31161E6EE6}"/>
    <cellStyle name="Comma 83 3 6" xfId="21391" xr:uid="{34C37CD1-3894-4211-92C3-4E29D7419566}"/>
    <cellStyle name="Comma 83 4" xfId="21392" xr:uid="{F2461CB4-BEBB-48FC-A1B4-B143A0240CBF}"/>
    <cellStyle name="Comma 83 4 2" xfId="21393" xr:uid="{9686E14A-7EAD-4AC8-A55F-8722F29386A9}"/>
    <cellStyle name="Comma 83 4 2 2" xfId="21394" xr:uid="{B238A367-C668-4B4A-A66A-51754DA1001D}"/>
    <cellStyle name="Comma 83 4 2 2 2" xfId="21395" xr:uid="{72F8EA5C-AFCA-4D8A-BE84-86FD43E95C1E}"/>
    <cellStyle name="Comma 83 4 2 3" xfId="21396" xr:uid="{276C60F5-0EFA-4572-8551-FEFD896C6F6E}"/>
    <cellStyle name="Comma 83 4 3" xfId="21397" xr:uid="{874399BD-E6F3-4B81-86A3-25F5E7F6E1FC}"/>
    <cellStyle name="Comma 83 4 3 2" xfId="21398" xr:uid="{2DBABC42-17AC-47FD-8659-0D7AACE4F8F6}"/>
    <cellStyle name="Comma 83 4 4" xfId="21399" xr:uid="{32DCC189-559A-468C-AD3F-75C60C83B15A}"/>
    <cellStyle name="Comma 83 4 5" xfId="21400" xr:uid="{9878E8DA-5758-44CF-9C8A-93C20B71C900}"/>
    <cellStyle name="Comma 83 5" xfId="21401" xr:uid="{C756E3A9-DE26-4B63-9EBF-77AF37B7EAFB}"/>
    <cellStyle name="Comma 83 5 2" xfId="21402" xr:uid="{CCD20854-CA4B-4432-8B73-2C22AA6F420F}"/>
    <cellStyle name="Comma 83 5 2 2" xfId="21403" xr:uid="{8B080729-4B73-450C-97E8-392A265C9314}"/>
    <cellStyle name="Comma 83 5 2 2 2" xfId="21404" xr:uid="{3C3EDC2A-338C-4FB7-8D43-A31C36D3271C}"/>
    <cellStyle name="Comma 83 5 2 3" xfId="21405" xr:uid="{DE0B091E-3EBC-42EA-9874-7133C43D10C9}"/>
    <cellStyle name="Comma 83 5 3" xfId="21406" xr:uid="{240EA2E5-052B-47F0-88E3-326F35C9B8EF}"/>
    <cellStyle name="Comma 83 5 3 2" xfId="21407" xr:uid="{D67F748D-D89F-4271-AC5F-FD1D7DBBBAED}"/>
    <cellStyle name="Comma 83 5 4" xfId="21408" xr:uid="{F34D6311-5D07-4753-9C60-A1FAD2903088}"/>
    <cellStyle name="Comma 83 5 5" xfId="21409" xr:uid="{10A9A404-73F0-482C-AB35-BF4E86342D8B}"/>
    <cellStyle name="Comma 83 6" xfId="21410" xr:uid="{D1AECC6C-4355-4D64-B099-1FE640379090}"/>
    <cellStyle name="Comma 83 6 2" xfId="21411" xr:uid="{28E2A0F2-C335-451E-A01F-1A56F7C4C0BE}"/>
    <cellStyle name="Comma 83 6 2 2" xfId="21412" xr:uid="{ADC734D7-F85D-49BE-A571-64F713581496}"/>
    <cellStyle name="Comma 83 6 3" xfId="21413" xr:uid="{39860944-76F3-4A89-9506-B224B476B988}"/>
    <cellStyle name="Comma 83 6 4" xfId="21414" xr:uid="{8F6F0711-A9E6-4BEE-94AB-223584D8ED1B}"/>
    <cellStyle name="Comma 83 7" xfId="21415" xr:uid="{C710687B-76E0-4C20-8FAB-E6C12E41E546}"/>
    <cellStyle name="Comma 83 7 2" xfId="21416" xr:uid="{4EDA9B57-D130-493D-8B25-798A8570EEE7}"/>
    <cellStyle name="Comma 83 8" xfId="21417" xr:uid="{F43C4C57-F308-46A5-BFC4-EF8BC2B76CA2}"/>
    <cellStyle name="Comma 83 8 2" xfId="21418" xr:uid="{06AE9736-7FF9-4315-8FEA-1E1363E44813}"/>
    <cellStyle name="Comma 83 9" xfId="21419" xr:uid="{66A0EBB7-11BF-4B52-BE16-49ECB18C4F82}"/>
    <cellStyle name="Comma 84" xfId="21420" xr:uid="{D8644930-4E11-4617-8D77-A3CB5C7AAFE3}"/>
    <cellStyle name="Comma 84 2" xfId="21421" xr:uid="{EB6AE050-B359-4564-82F8-E0D4177F2BDF}"/>
    <cellStyle name="Comma 84 3" xfId="21422" xr:uid="{2A4C9FCF-C610-48C3-8ABF-DE51EE57EF0D}"/>
    <cellStyle name="Comma 84 3 2" xfId="21423" xr:uid="{CFCFC164-43A0-4266-86D6-2763CA4D3017}"/>
    <cellStyle name="Comma 84 3 2 2" xfId="21424" xr:uid="{4929261C-F797-41B2-8152-00C172A72D51}"/>
    <cellStyle name="Comma 84 3 2 2 2" xfId="21425" xr:uid="{58DFADEA-47A3-4A37-A76A-CCC8C78C4BAA}"/>
    <cellStyle name="Comma 84 3 2 2 2 2" xfId="21426" xr:uid="{2320A403-69AF-4C13-ABA7-FEC704B4114F}"/>
    <cellStyle name="Comma 84 3 2 2 3" xfId="21427" xr:uid="{44394C6C-37A7-46A6-AB3A-6BEBB6C9BCD4}"/>
    <cellStyle name="Comma 84 3 2 3" xfId="21428" xr:uid="{60158790-F9F9-4A6B-A452-1A247CD3FA82}"/>
    <cellStyle name="Comma 84 3 2 3 2" xfId="21429" xr:uid="{3EE7F5FF-F88B-4E1A-8F3A-76B4BFE2244C}"/>
    <cellStyle name="Comma 84 3 2 4" xfId="21430" xr:uid="{0015677A-1A51-40C8-9412-5DCBF98E7946}"/>
    <cellStyle name="Comma 84 3 2 5" xfId="21431" xr:uid="{FD51F5C0-ED70-4D32-9A36-71C7F9A6A87B}"/>
    <cellStyle name="Comma 84 3 3" xfId="21432" xr:uid="{29657B87-A00B-4677-BB60-060C09F1AEC4}"/>
    <cellStyle name="Comma 84 3 3 2" xfId="21433" xr:uid="{BBC59BD3-57AB-4B69-A403-3762CD199554}"/>
    <cellStyle name="Comma 84 3 3 2 2" xfId="21434" xr:uid="{2E6DA818-E8C8-4107-B2DE-8B64D7B8A028}"/>
    <cellStyle name="Comma 84 3 3 3" xfId="21435" xr:uid="{AB5337F0-F2AA-4BB2-BE39-DF44625C0FF2}"/>
    <cellStyle name="Comma 84 3 4" xfId="21436" xr:uid="{FE5F0A94-7C7A-437F-8070-2BDE9C5141E2}"/>
    <cellStyle name="Comma 84 3 4 2" xfId="21437" xr:uid="{861A6742-7366-4BAE-8AE9-F26DC5BEFDE0}"/>
    <cellStyle name="Comma 84 3 5" xfId="21438" xr:uid="{B3B7C7A7-1892-46C4-BE9A-7C0126A71640}"/>
    <cellStyle name="Comma 84 3 6" xfId="21439" xr:uid="{DADA441C-1FE5-4031-8714-177D68C56813}"/>
    <cellStyle name="Comma 84 4" xfId="21440" xr:uid="{7E716DDD-8A4B-442C-A3B4-AF7DDC7BA7E4}"/>
    <cellStyle name="Comma 84 4 2" xfId="21441" xr:uid="{4FBFC60C-FA39-40FF-A554-DA9C4D8D2A61}"/>
    <cellStyle name="Comma 84 4 2 2" xfId="21442" xr:uid="{F2BCFE60-3F3F-4DD3-AE2C-675DB4BABF24}"/>
    <cellStyle name="Comma 84 4 2 2 2" xfId="21443" xr:uid="{14F9FD38-A9B7-42B9-8030-DE55C687B710}"/>
    <cellStyle name="Comma 84 4 2 3" xfId="21444" xr:uid="{75654BF6-9308-443C-8947-CE67C45C4249}"/>
    <cellStyle name="Comma 84 4 3" xfId="21445" xr:uid="{5B5EEFA4-DB11-4B84-8A27-2A75972EE5B8}"/>
    <cellStyle name="Comma 84 4 3 2" xfId="21446" xr:uid="{9B717EF0-DB7A-4315-9FFD-57E6F16D050B}"/>
    <cellStyle name="Comma 84 4 4" xfId="21447" xr:uid="{007EB748-FF94-4174-97E4-DD1F056E7923}"/>
    <cellStyle name="Comma 84 4 5" xfId="21448" xr:uid="{04238385-FF84-4889-8731-DD65C5B123AA}"/>
    <cellStyle name="Comma 84 5" xfId="21449" xr:uid="{F597F7FE-40EE-43E6-9DCD-CCB8224E8C9D}"/>
    <cellStyle name="Comma 84 5 2" xfId="21450" xr:uid="{23C19BED-7F86-40AB-A157-E0732CABC5EC}"/>
    <cellStyle name="Comma 84 5 2 2" xfId="21451" xr:uid="{275BB229-960C-4048-AF78-59692FC48940}"/>
    <cellStyle name="Comma 84 5 2 2 2" xfId="21452" xr:uid="{E939211C-5CEE-4369-A516-D940B0A816FF}"/>
    <cellStyle name="Comma 84 5 2 3" xfId="21453" xr:uid="{99557442-F3E6-4D0E-82C3-757159719634}"/>
    <cellStyle name="Comma 84 5 3" xfId="21454" xr:uid="{3BEB77E8-9807-41CB-A399-B7305BAD1746}"/>
    <cellStyle name="Comma 84 5 3 2" xfId="21455" xr:uid="{3C823371-7DC8-475D-BE1E-959D361C2A16}"/>
    <cellStyle name="Comma 84 5 4" xfId="21456" xr:uid="{2F40A022-E6AC-4077-B15E-D44BE12ABEB5}"/>
    <cellStyle name="Comma 84 5 5" xfId="21457" xr:uid="{39A1B820-FD76-49F5-90C6-A652AFDE35B7}"/>
    <cellStyle name="Comma 84 6" xfId="21458" xr:uid="{AF20FE09-C1B2-4DAC-9D2E-EFCC8D849216}"/>
    <cellStyle name="Comma 84 6 2" xfId="21459" xr:uid="{7D8D14D0-D465-41DD-A3EC-F36A50759630}"/>
    <cellStyle name="Comma 84 6 2 2" xfId="21460" xr:uid="{29A3AC4F-ED03-4AF0-A132-BD3AF5BF0B51}"/>
    <cellStyle name="Comma 84 6 3" xfId="21461" xr:uid="{D25EBA4F-10E1-4683-B7BB-533B29888E9D}"/>
    <cellStyle name="Comma 84 6 4" xfId="21462" xr:uid="{0A38D4FF-FD4D-4142-94D7-C3006746EEC2}"/>
    <cellStyle name="Comma 84 7" xfId="21463" xr:uid="{9D977AC9-4515-42A7-8C8E-8300F50A890F}"/>
    <cellStyle name="Comma 84 7 2" xfId="21464" xr:uid="{E9CE8B1C-C520-47BC-9528-941CFDC10573}"/>
    <cellStyle name="Comma 84 8" xfId="21465" xr:uid="{C30E08F5-B77F-41DC-BAD5-F50BF651B940}"/>
    <cellStyle name="Comma 84 8 2" xfId="21466" xr:uid="{36CA48E0-D2A8-4D83-A1CD-0ECAB84B2AB3}"/>
    <cellStyle name="Comma 84 9" xfId="21467" xr:uid="{98B9C6D9-9C03-4941-ABD1-59BDE3DE5420}"/>
    <cellStyle name="Comma 85" xfId="21468" xr:uid="{09C1DE0F-E777-4A16-8282-3FACAE7F6703}"/>
    <cellStyle name="Comma 85 2" xfId="21469" xr:uid="{9511A12E-FABA-405B-9BC9-ED90B01F7BED}"/>
    <cellStyle name="Comma 85 2 2" xfId="21470" xr:uid="{01E2ECAA-6EB3-413E-9F00-0675D8521123}"/>
    <cellStyle name="Comma 85 2 2 2" xfId="21471" xr:uid="{3FAE2EBD-78C5-4E52-B3D1-F28819D2DBF1}"/>
    <cellStyle name="Comma 85 2 2 2 2" xfId="21472" xr:uid="{5B1F4C2E-C8B2-4BA7-A225-AD02623D2B4F}"/>
    <cellStyle name="Comma 85 2 2 2 2 2" xfId="21473" xr:uid="{00D79D19-4BB0-4A55-8A31-7AD5DEA89500}"/>
    <cellStyle name="Comma 85 2 2 2 3" xfId="21474" xr:uid="{F5754C8B-FC80-4644-AC9A-3B382CE3E602}"/>
    <cellStyle name="Comma 85 2 2 3" xfId="21475" xr:uid="{02037065-13B2-4302-9A25-5DABED29E31D}"/>
    <cellStyle name="Comma 85 2 2 3 2" xfId="21476" xr:uid="{21879C56-887E-4143-8589-74C3A4820A68}"/>
    <cellStyle name="Comma 85 2 2 4" xfId="21477" xr:uid="{84CAAD19-2756-43BC-9278-F6376E002C68}"/>
    <cellStyle name="Comma 85 2 2 5" xfId="21478" xr:uid="{5C29BB3D-C044-4A8D-8781-244AE23E20E6}"/>
    <cellStyle name="Comma 85 2 3" xfId="21479" xr:uid="{D6C5DDDC-AD75-45BC-A06E-6D978CD7833B}"/>
    <cellStyle name="Comma 85 2 3 2" xfId="21480" xr:uid="{FA76F683-525B-4B92-8B4C-B5D8B966E574}"/>
    <cellStyle name="Comma 85 2 3 2 2" xfId="21481" xr:uid="{C1DA2F16-8D30-4B40-936D-8A1C69FD9102}"/>
    <cellStyle name="Comma 85 2 3 3" xfId="21482" xr:uid="{9EBD045E-33C2-4964-AB29-A897C6DE8C88}"/>
    <cellStyle name="Comma 85 2 4" xfId="21483" xr:uid="{FD2E84F4-C423-40CD-832E-319150627F98}"/>
    <cellStyle name="Comma 85 2 4 2" xfId="21484" xr:uid="{DADE5066-95BD-41F0-8DBB-318D25491870}"/>
    <cellStyle name="Comma 85 2 5" xfId="21485" xr:uid="{46E97EDF-4BE9-4BC1-9C3F-23835BE443D1}"/>
    <cellStyle name="Comma 85 2 6" xfId="21486" xr:uid="{FF2298CC-368A-48D8-A96F-6FD2BDC08DC5}"/>
    <cellStyle name="Comma 85 3" xfId="21487" xr:uid="{7EF42832-4B16-451A-9492-C73300B84221}"/>
    <cellStyle name="Comma 85 3 2" xfId="21488" xr:uid="{5CBF75D5-2056-41B4-BFAB-2E3E6E4BFF8A}"/>
    <cellStyle name="Comma 85 3 2 2" xfId="21489" xr:uid="{E2F82D95-0169-4DC1-A6C9-9B42E80C408A}"/>
    <cellStyle name="Comma 85 3 2 2 2" xfId="21490" xr:uid="{F8934584-FE4C-465F-9367-C3A4A5485F40}"/>
    <cellStyle name="Comma 85 3 2 3" xfId="21491" xr:uid="{1B738BF5-0CA4-47B0-9EE4-B2D1B7C79142}"/>
    <cellStyle name="Comma 85 3 3" xfId="21492" xr:uid="{666B8C31-D18C-4230-B144-7BD30AE7F5B7}"/>
    <cellStyle name="Comma 85 3 3 2" xfId="21493" xr:uid="{B7F440F4-7BBE-4C18-82FB-685675599C3C}"/>
    <cellStyle name="Comma 85 3 4" xfId="21494" xr:uid="{2106EB95-2CF6-4843-81C6-FE514D94167E}"/>
    <cellStyle name="Comma 85 3 5" xfId="21495" xr:uid="{251784FD-DF83-499C-BBFE-C4D5C6D244DF}"/>
    <cellStyle name="Comma 85 4" xfId="21496" xr:uid="{2BC2CEDE-8498-40F4-B62C-F20E4F5609F1}"/>
    <cellStyle name="Comma 85 4 2" xfId="21497" xr:uid="{65E70AB8-ABCA-4AA7-928C-8143F4472DF9}"/>
    <cellStyle name="Comma 85 4 2 2" xfId="21498" xr:uid="{BD1DEBF8-0851-4930-8154-A2D163416789}"/>
    <cellStyle name="Comma 85 4 2 2 2" xfId="21499" xr:uid="{D3135CF8-2C54-4A28-AD52-84087FC5480C}"/>
    <cellStyle name="Comma 85 4 2 3" xfId="21500" xr:uid="{6AEA8606-857C-40AE-B3CE-00BBD9250AC5}"/>
    <cellStyle name="Comma 85 4 3" xfId="21501" xr:uid="{2CA29768-906B-4402-9323-AFA0FC90FC04}"/>
    <cellStyle name="Comma 85 4 3 2" xfId="21502" xr:uid="{B120E1AE-3505-4FDE-A4AE-B5A4ECCEDB4B}"/>
    <cellStyle name="Comma 85 4 4" xfId="21503" xr:uid="{A7D15CA4-FB32-4564-8536-CCAAB8F872E5}"/>
    <cellStyle name="Comma 85 4 5" xfId="21504" xr:uid="{7EA44B54-8A81-4131-88B2-E6033E60DB9D}"/>
    <cellStyle name="Comma 85 5" xfId="21505" xr:uid="{9CF66CC1-2A55-4AF0-9C1C-101A4835E0BB}"/>
    <cellStyle name="Comma 85 5 2" xfId="21506" xr:uid="{E677AF72-14E0-41AA-A938-42E08A4B9795}"/>
    <cellStyle name="Comma 85 5 2 2" xfId="21507" xr:uid="{C359B21D-026B-48CE-A658-4AE6677B3773}"/>
    <cellStyle name="Comma 85 5 3" xfId="21508" xr:uid="{A29115DD-1839-4D1D-8AC3-DB87215DDECB}"/>
    <cellStyle name="Comma 85 5 4" xfId="21509" xr:uid="{DA2D29B2-A8FB-47A6-9789-99B77696F053}"/>
    <cellStyle name="Comma 85 6" xfId="21510" xr:uid="{D12B475C-6C0F-432C-8D60-DEE762BF2BFD}"/>
    <cellStyle name="Comma 85 6 2" xfId="21511" xr:uid="{D2524462-C0E0-4F0A-A551-DF7445467440}"/>
    <cellStyle name="Comma 85 7" xfId="21512" xr:uid="{23104ACE-AF09-4AF9-A8A8-816D3ADC41DB}"/>
    <cellStyle name="Comma 85 7 2" xfId="21513" xr:uid="{0199760E-DC3D-45C2-A4C8-F2F3D4BF4F39}"/>
    <cellStyle name="Comma 85 8" xfId="21514" xr:uid="{8A1735D9-B336-46C7-A2E7-D21781AEE288}"/>
    <cellStyle name="Comma 86" xfId="21515" xr:uid="{E64406D0-E8D4-48AE-AE18-A0433DE30260}"/>
    <cellStyle name="Comma 86 2" xfId="21516" xr:uid="{6941380E-5723-4D4B-8594-0C0DEEF95F27}"/>
    <cellStyle name="Comma 86 2 2" xfId="21517" xr:uid="{B57FA51E-540E-45B2-A8C3-804A8F0F6C4D}"/>
    <cellStyle name="Comma 86 2 2 2" xfId="21518" xr:uid="{1E63E4EC-C812-4701-9374-B0334BDEB8EB}"/>
    <cellStyle name="Comma 86 2 2 2 2" xfId="21519" xr:uid="{143AF1BA-F940-4421-A00C-001ADB15B3F8}"/>
    <cellStyle name="Comma 86 2 2 2 2 2" xfId="21520" xr:uid="{D9E1C0C4-9E21-484C-BADD-C7E7741CB3A5}"/>
    <cellStyle name="Comma 86 2 2 2 3" xfId="21521" xr:uid="{E8101A97-0004-491D-AE6C-00C727784E10}"/>
    <cellStyle name="Comma 86 2 2 3" xfId="21522" xr:uid="{6DD4E3BD-4675-4485-827B-164B3280D8B8}"/>
    <cellStyle name="Comma 86 2 2 3 2" xfId="21523" xr:uid="{657621D9-D849-4325-BEE2-FB8682D769E8}"/>
    <cellStyle name="Comma 86 2 2 4" xfId="21524" xr:uid="{8FA8F010-B6D8-4D7F-9F74-2BB7AF2A5DBB}"/>
    <cellStyle name="Comma 86 2 2 5" xfId="21525" xr:uid="{111980BE-E248-442C-A6A3-695C296619AE}"/>
    <cellStyle name="Comma 86 2 3" xfId="21526" xr:uid="{66D22B83-E4AF-4FF8-9335-54EBBBC86817}"/>
    <cellStyle name="Comma 86 2 3 2" xfId="21527" xr:uid="{B45DD039-EB82-45D0-9343-A6BA2B4BB8D0}"/>
    <cellStyle name="Comma 86 2 3 2 2" xfId="21528" xr:uid="{A25EA913-1104-4590-995A-2B50D224FA6C}"/>
    <cellStyle name="Comma 86 2 3 3" xfId="21529" xr:uid="{5B9C4FF2-BF45-4CE3-BCD8-66D8E75766CC}"/>
    <cellStyle name="Comma 86 2 4" xfId="21530" xr:uid="{4C11EAC4-AC20-44A9-A6F7-B2FA2923EB83}"/>
    <cellStyle name="Comma 86 2 4 2" xfId="21531" xr:uid="{C078C0B6-56F5-4366-AA72-0A7D818F6DBF}"/>
    <cellStyle name="Comma 86 2 5" xfId="21532" xr:uid="{1854A8B3-28FE-4BD9-83B6-EE2638A9BB01}"/>
    <cellStyle name="Comma 86 2 6" xfId="21533" xr:uid="{6AB71490-9E13-4C36-87F2-12E8C9BFB6B8}"/>
    <cellStyle name="Comma 86 3" xfId="21534" xr:uid="{AFEE54FA-2D2C-4985-9CB8-796A0D157A54}"/>
    <cellStyle name="Comma 86 3 2" xfId="21535" xr:uid="{E93967D4-D4F7-4BB5-8EC8-0414DE7383F9}"/>
    <cellStyle name="Comma 86 3 2 2" xfId="21536" xr:uid="{4B75A0FE-D878-4E74-8761-28AFEBBE4EF9}"/>
    <cellStyle name="Comma 86 3 2 2 2" xfId="21537" xr:uid="{CC6837B0-43A0-4867-9F28-D8037F508487}"/>
    <cellStyle name="Comma 86 3 2 3" xfId="21538" xr:uid="{11C714F7-7D59-46C2-9E9B-6E5234B10A6E}"/>
    <cellStyle name="Comma 86 3 3" xfId="21539" xr:uid="{DB201719-9242-461C-BF59-D4D3895A7295}"/>
    <cellStyle name="Comma 86 3 3 2" xfId="21540" xr:uid="{4385B61D-A2A8-4D18-9C2C-81E49B160C24}"/>
    <cellStyle name="Comma 86 3 4" xfId="21541" xr:uid="{9D495B55-F1DD-4373-A12C-6C5B6557B8A6}"/>
    <cellStyle name="Comma 86 3 5" xfId="21542" xr:uid="{FA8AC039-99BB-4197-8034-0229B133B028}"/>
    <cellStyle name="Comma 86 4" xfId="21543" xr:uid="{622B8561-B547-4529-A3D1-EAE60BC593A1}"/>
    <cellStyle name="Comma 86 4 2" xfId="21544" xr:uid="{B2CC62E0-0B64-4505-ADD9-12E27A4856AB}"/>
    <cellStyle name="Comma 86 4 2 2" xfId="21545" xr:uid="{CF1E8B87-8B83-4475-867C-18976FA67AD8}"/>
    <cellStyle name="Comma 86 4 2 2 2" xfId="21546" xr:uid="{56C7DC1C-8455-4DB3-888A-C7191D6139D4}"/>
    <cellStyle name="Comma 86 4 2 3" xfId="21547" xr:uid="{942AC03F-4AB1-4FE4-AD4E-A31635C906D7}"/>
    <cellStyle name="Comma 86 4 3" xfId="21548" xr:uid="{A89CAE8D-3866-4890-8597-9FA4323311C6}"/>
    <cellStyle name="Comma 86 4 3 2" xfId="21549" xr:uid="{35134C0A-FAC9-4067-9D4E-CED5888433C8}"/>
    <cellStyle name="Comma 86 4 4" xfId="21550" xr:uid="{C215E900-138E-4CE8-B32C-DA8E1B7BA6C3}"/>
    <cellStyle name="Comma 86 4 5" xfId="21551" xr:uid="{1CDEA784-4EFE-452E-88C2-508D4FCB31EA}"/>
    <cellStyle name="Comma 86 5" xfId="21552" xr:uid="{36206E20-F51D-4FF3-A11F-1A2E895EB1F2}"/>
    <cellStyle name="Comma 86 5 2" xfId="21553" xr:uid="{31A2F4CB-5F44-4529-B94A-DE41F80609B5}"/>
    <cellStyle name="Comma 86 5 2 2" xfId="21554" xr:uid="{EC046A02-2F5C-4CCF-AD89-533C436D3C43}"/>
    <cellStyle name="Comma 86 5 3" xfId="21555" xr:uid="{C1925FEE-DD12-4828-A53F-3A8A474D60FF}"/>
    <cellStyle name="Comma 86 5 4" xfId="21556" xr:uid="{383D1858-024C-433B-A41D-D240D7216FC8}"/>
    <cellStyle name="Comma 86 6" xfId="21557" xr:uid="{FDDA36AB-8A5B-4DC4-9A6E-254EE47D303B}"/>
    <cellStyle name="Comma 86 6 2" xfId="21558" xr:uid="{77DAF5E9-766D-4C32-AB36-F807FD1143AA}"/>
    <cellStyle name="Comma 86 7" xfId="21559" xr:uid="{02898BFB-6A1A-4533-9596-87761452833A}"/>
    <cellStyle name="Comma 86 7 2" xfId="21560" xr:uid="{C7E44859-4CCC-4EFA-9301-48EB130D63BF}"/>
    <cellStyle name="Comma 86 8" xfId="21561" xr:uid="{A7208246-31D8-4B88-BB0D-C164FA6E74DF}"/>
    <cellStyle name="Comma 87" xfId="21562" xr:uid="{18DCC8BE-7844-490D-8BB0-A03691289415}"/>
    <cellStyle name="Comma 87 2" xfId="21563" xr:uid="{4AC1262F-AF86-4913-9787-F36E7FBB1B68}"/>
    <cellStyle name="Comma 87 2 2" xfId="21564" xr:uid="{6109F1DF-E91D-4F79-91FD-FCE4F2C3EEA4}"/>
    <cellStyle name="Comma 87 2 2 2" xfId="21565" xr:uid="{3C1FA504-266A-4837-B34E-26E6336E7948}"/>
    <cellStyle name="Comma 87 2 2 2 2" xfId="21566" xr:uid="{5F3B8480-4177-46F0-92AC-7BA18C23450F}"/>
    <cellStyle name="Comma 87 2 2 2 2 2" xfId="21567" xr:uid="{0513ADDE-1D4E-4D32-83AD-FF79D685D07B}"/>
    <cellStyle name="Comma 87 2 2 2 3" xfId="21568" xr:uid="{D2DB3A1C-F17C-4CBE-A247-09062C594D86}"/>
    <cellStyle name="Comma 87 2 2 3" xfId="21569" xr:uid="{3A700E1D-A71F-4C0B-A35F-FED71602747B}"/>
    <cellStyle name="Comma 87 2 2 3 2" xfId="21570" xr:uid="{E3AA00C1-4FBB-460A-93AC-C52E2184CFC8}"/>
    <cellStyle name="Comma 87 2 2 4" xfId="21571" xr:uid="{30170386-1331-485A-9130-7CE9F05A7020}"/>
    <cellStyle name="Comma 87 2 2 5" xfId="21572" xr:uid="{BE0F2713-B65B-4FE3-8B70-120B4F6C5FFE}"/>
    <cellStyle name="Comma 87 2 3" xfId="21573" xr:uid="{91C008BE-A4FE-4A87-B45D-E3EC3E169A36}"/>
    <cellStyle name="Comma 87 2 3 2" xfId="21574" xr:uid="{5E689D74-2033-41CA-9467-C56CB6DD9E87}"/>
    <cellStyle name="Comma 87 2 3 2 2" xfId="21575" xr:uid="{79CEA32C-2AA7-4DED-B5A0-CB046F67C87C}"/>
    <cellStyle name="Comma 87 2 3 3" xfId="21576" xr:uid="{E1F69DEB-C71A-4248-8DC4-C7053C8BBC3F}"/>
    <cellStyle name="Comma 87 2 4" xfId="21577" xr:uid="{A69059FE-B607-4A8D-BCA5-15BD9A09B5CE}"/>
    <cellStyle name="Comma 87 2 4 2" xfId="21578" xr:uid="{AD4A6992-D745-4AAB-B499-29A0E5EB0DA8}"/>
    <cellStyle name="Comma 87 2 5" xfId="21579" xr:uid="{4679AA68-886A-4BD0-83ED-2A58D5BBA2AF}"/>
    <cellStyle name="Comma 87 2 6" xfId="21580" xr:uid="{0AC3FC4C-F0C9-43A5-847D-00CC64EE7942}"/>
    <cellStyle name="Comma 87 3" xfId="21581" xr:uid="{68343B01-C566-479B-A65D-685BAF03EF61}"/>
    <cellStyle name="Comma 87 3 2" xfId="21582" xr:uid="{AA803B52-8901-4B88-A7E9-DAACB7DA104A}"/>
    <cellStyle name="Comma 87 3 2 2" xfId="21583" xr:uid="{67E7F450-8B71-4714-AACF-792CB7829F5A}"/>
    <cellStyle name="Comma 87 3 2 2 2" xfId="21584" xr:uid="{1CFC7C8C-B6CC-463B-9BCD-26888D98C8B8}"/>
    <cellStyle name="Comma 87 3 2 3" xfId="21585" xr:uid="{5D4B915F-2D65-4E05-B213-9B01CDC7A9CA}"/>
    <cellStyle name="Comma 87 3 3" xfId="21586" xr:uid="{E6219362-4989-48EB-B489-0C441BD7D2F5}"/>
    <cellStyle name="Comma 87 3 3 2" xfId="21587" xr:uid="{84B9FD15-A2E2-4A4B-8719-567B9317EB23}"/>
    <cellStyle name="Comma 87 3 4" xfId="21588" xr:uid="{5AFFFC10-EA2C-4732-9EC0-4D68BE47A9FF}"/>
    <cellStyle name="Comma 87 3 5" xfId="21589" xr:uid="{F8E38FA7-1AAB-4DE8-87B2-E5BEB3660EA9}"/>
    <cellStyle name="Comma 87 4" xfId="21590" xr:uid="{ED875124-4B25-4181-A645-7C4CDEE952F0}"/>
    <cellStyle name="Comma 87 4 2" xfId="21591" xr:uid="{F158003A-0B22-4761-8770-B627F041AC76}"/>
    <cellStyle name="Comma 87 4 2 2" xfId="21592" xr:uid="{144C61D4-D284-4983-9496-CC7B780F3FBB}"/>
    <cellStyle name="Comma 87 4 2 2 2" xfId="21593" xr:uid="{AA937BAB-939D-47B2-9562-40234463DA99}"/>
    <cellStyle name="Comma 87 4 2 3" xfId="21594" xr:uid="{895AC699-B7C1-4195-8524-EC3B0EA26549}"/>
    <cellStyle name="Comma 87 4 3" xfId="21595" xr:uid="{E599F785-5611-4F44-AD3A-B1534EE96781}"/>
    <cellStyle name="Comma 87 4 3 2" xfId="21596" xr:uid="{F6A101B7-269F-4F47-90AC-2168EE42EE05}"/>
    <cellStyle name="Comma 87 4 4" xfId="21597" xr:uid="{7743E750-45A2-4A42-BBEF-04D8B2E4EDB2}"/>
    <cellStyle name="Comma 87 4 5" xfId="21598" xr:uid="{C08B8163-1D8F-4BFE-B96E-230DC4EFF6A6}"/>
    <cellStyle name="Comma 87 5" xfId="21599" xr:uid="{D545D8F1-4940-4615-BD7D-87516B3A9D53}"/>
    <cellStyle name="Comma 87 5 2" xfId="21600" xr:uid="{4117CA01-87EA-4CB9-AA6A-ACBD3C43A2F9}"/>
    <cellStyle name="Comma 87 5 2 2" xfId="21601" xr:uid="{2835E7E2-507D-47E3-A1CC-72BDDCB0F170}"/>
    <cellStyle name="Comma 87 5 3" xfId="21602" xr:uid="{2235D6FD-B266-4C63-9B8F-925558D31DD9}"/>
    <cellStyle name="Comma 87 5 4" xfId="21603" xr:uid="{A0C4FDD3-6768-4346-912B-CA6D425D7680}"/>
    <cellStyle name="Comma 87 6" xfId="21604" xr:uid="{AF66A08B-2640-471D-89D2-397828ECB05A}"/>
    <cellStyle name="Comma 87 6 2" xfId="21605" xr:uid="{A96D1863-E5FE-458C-BF83-9271C5F0BE74}"/>
    <cellStyle name="Comma 87 7" xfId="21606" xr:uid="{CBF9A5AB-640C-4C81-BC93-DFCFE8F02986}"/>
    <cellStyle name="Comma 87 7 2" xfId="21607" xr:uid="{E1522B07-0DE3-4E79-832D-D18D0E7E9A6C}"/>
    <cellStyle name="Comma 87 8" xfId="21608" xr:uid="{330D0DE1-03C8-4237-8054-B7092EB331C8}"/>
    <cellStyle name="Comma 88" xfId="21609" xr:uid="{4A750ABC-0129-4AE9-87A5-7143D94804E4}"/>
    <cellStyle name="Comma 88 2" xfId="21610" xr:uid="{C56898A1-6D1B-44C6-9286-F5D85A676A32}"/>
    <cellStyle name="Comma 88 2 2" xfId="21611" xr:uid="{9EC1C313-E3CA-4038-ACF3-F5393229FC30}"/>
    <cellStyle name="Comma 88 2 2 2" xfId="21612" xr:uid="{C0C681E9-45AF-44CD-9C6F-DA583287F758}"/>
    <cellStyle name="Comma 88 2 2 2 2" xfId="21613" xr:uid="{939AAF8C-1D60-4B0B-B4C1-BAB7C561AD2A}"/>
    <cellStyle name="Comma 88 2 2 2 2 2" xfId="21614" xr:uid="{C561969B-080A-41C2-8802-075F442ABE25}"/>
    <cellStyle name="Comma 88 2 2 2 3" xfId="21615" xr:uid="{273BC64E-F550-4172-A1B2-41D7E7E74C45}"/>
    <cellStyle name="Comma 88 2 2 3" xfId="21616" xr:uid="{AA7A0776-AAF6-4C24-9D00-E2379064D606}"/>
    <cellStyle name="Comma 88 2 2 3 2" xfId="21617" xr:uid="{B5A565BE-21B3-40F5-ADB2-F39FA27C286F}"/>
    <cellStyle name="Comma 88 2 2 4" xfId="21618" xr:uid="{8CC68770-D980-4E2A-B5AB-221F762B5085}"/>
    <cellStyle name="Comma 88 2 2 5" xfId="21619" xr:uid="{1622ADA6-45B6-4BD4-A2C0-9CCAD61FC974}"/>
    <cellStyle name="Comma 88 2 3" xfId="21620" xr:uid="{36606336-7304-4A8C-8365-939AF69610D9}"/>
    <cellStyle name="Comma 88 2 3 2" xfId="21621" xr:uid="{973D6401-5DFB-4930-971F-BA88B75C73C8}"/>
    <cellStyle name="Comma 88 2 3 2 2" xfId="21622" xr:uid="{2C96C520-C2E5-4E34-83A2-E38EB53390BA}"/>
    <cellStyle name="Comma 88 2 3 3" xfId="21623" xr:uid="{DDD3188F-27C1-4E35-8375-EE900A0A0EED}"/>
    <cellStyle name="Comma 88 2 4" xfId="21624" xr:uid="{7673C800-F777-40D4-B04C-0D71AE10AA36}"/>
    <cellStyle name="Comma 88 2 4 2" xfId="21625" xr:uid="{50CBD66F-9DEF-4FDA-BD8A-D62D80079300}"/>
    <cellStyle name="Comma 88 2 5" xfId="21626" xr:uid="{5360ADF0-882A-496C-9D11-5BFD655F2048}"/>
    <cellStyle name="Comma 88 2 6" xfId="21627" xr:uid="{AE73E01E-F387-4567-AB9C-99A5086A2737}"/>
    <cellStyle name="Comma 88 3" xfId="21628" xr:uid="{4D3A4856-31B6-4C55-85FA-4D429B7F214F}"/>
    <cellStyle name="Comma 88 3 2" xfId="21629" xr:uid="{31F7DBC8-9FA6-4FB2-A917-317AFF2E06AB}"/>
    <cellStyle name="Comma 88 3 2 2" xfId="21630" xr:uid="{32BF5147-19FD-45F1-B95C-041297F5A3BF}"/>
    <cellStyle name="Comma 88 3 2 2 2" xfId="21631" xr:uid="{477B877B-170C-425F-BC2B-285DDB0DC010}"/>
    <cellStyle name="Comma 88 3 2 3" xfId="21632" xr:uid="{AE76D0EA-32D5-4FB9-88C6-12AAD311BD03}"/>
    <cellStyle name="Comma 88 3 3" xfId="21633" xr:uid="{FECC3510-0DBC-473B-9635-F1E4B5DF7793}"/>
    <cellStyle name="Comma 88 3 3 2" xfId="21634" xr:uid="{CC3DE67F-A5D9-46EA-8130-5A17ECEC78EE}"/>
    <cellStyle name="Comma 88 3 4" xfId="21635" xr:uid="{6E7C6960-3ECF-4B4B-9EA9-475895043C09}"/>
    <cellStyle name="Comma 88 3 5" xfId="21636" xr:uid="{299F8C54-44FE-4AFE-97F2-32CBB14DE514}"/>
    <cellStyle name="Comma 88 4" xfId="21637" xr:uid="{1F45B46D-E688-4C8F-B077-C7AE233D6524}"/>
    <cellStyle name="Comma 88 4 2" xfId="21638" xr:uid="{841C0664-594B-43EE-97B0-071E46B27235}"/>
    <cellStyle name="Comma 88 4 2 2" xfId="21639" xr:uid="{5F03A638-193E-4A9C-BF8F-1426B29ECF01}"/>
    <cellStyle name="Comma 88 4 2 2 2" xfId="21640" xr:uid="{7B3D3B13-8F61-404F-BF54-6C64F9121AAA}"/>
    <cellStyle name="Comma 88 4 2 3" xfId="21641" xr:uid="{C2541D86-42CE-4C6B-BBDE-BEB20043CA2D}"/>
    <cellStyle name="Comma 88 4 3" xfId="21642" xr:uid="{A3301E9E-3CCE-44E0-BE3A-3C3F48A1B5D0}"/>
    <cellStyle name="Comma 88 4 3 2" xfId="21643" xr:uid="{551654F8-55D8-4DBC-83A0-6A19E6E1BFC2}"/>
    <cellStyle name="Comma 88 4 4" xfId="21644" xr:uid="{C6D6BE24-8388-467A-A77B-EC0C85BFB47A}"/>
    <cellStyle name="Comma 88 4 5" xfId="21645" xr:uid="{DF789AB6-297A-48F6-96B5-E3588387F4BB}"/>
    <cellStyle name="Comma 88 5" xfId="21646" xr:uid="{02129A57-F606-49CE-9DEE-3D3BF7466A06}"/>
    <cellStyle name="Comma 88 5 2" xfId="21647" xr:uid="{B3E22BE5-64FB-45BF-8A8A-8D29859E5A46}"/>
    <cellStyle name="Comma 88 5 2 2" xfId="21648" xr:uid="{9A1471B3-3089-47AF-8D96-1936DAA01A97}"/>
    <cellStyle name="Comma 88 5 3" xfId="21649" xr:uid="{F70B350A-C8BA-4B95-BDAB-2F55B862DE55}"/>
    <cellStyle name="Comma 88 5 4" xfId="21650" xr:uid="{D3CDBAF0-8D53-4CB5-BFA4-EB794CEAC0B8}"/>
    <cellStyle name="Comma 88 6" xfId="21651" xr:uid="{B3B1E594-7396-4C1F-94E3-44FCA4BC37EF}"/>
    <cellStyle name="Comma 88 6 2" xfId="21652" xr:uid="{FD11BF33-589A-4FC3-8DE3-AEB8A87A7917}"/>
    <cellStyle name="Comma 88 7" xfId="21653" xr:uid="{CDA35BD7-4F78-41D6-A68D-4CDFB17927FA}"/>
    <cellStyle name="Comma 88 7 2" xfId="21654" xr:uid="{9E6D9309-F4D1-4808-B305-71A3E1CA2D14}"/>
    <cellStyle name="Comma 88 8" xfId="21655" xr:uid="{4DC15283-4592-4D0B-99D0-86A4DBA6E261}"/>
    <cellStyle name="Comma 89" xfId="21656" xr:uid="{065A877E-4F44-492B-9823-0792FC909D3A}"/>
    <cellStyle name="Comma 89 2" xfId="21657" xr:uid="{1E19579C-10A6-436A-9086-BF3911DB377F}"/>
    <cellStyle name="Comma 89 2 2" xfId="21658" xr:uid="{972D35C2-9DE7-47D1-A2D6-3345B219B80D}"/>
    <cellStyle name="Comma 89 2 2 2" xfId="21659" xr:uid="{D590AFC4-5892-4705-8CE1-B4774906122D}"/>
    <cellStyle name="Comma 89 2 2 2 2" xfId="21660" xr:uid="{F262F464-1762-4D13-91C6-EAA75F27C832}"/>
    <cellStyle name="Comma 89 2 2 2 2 2" xfId="21661" xr:uid="{8193376A-A876-4965-BC9C-388B354329B5}"/>
    <cellStyle name="Comma 89 2 2 2 3" xfId="21662" xr:uid="{84A7C09C-EA5F-4951-95A6-CF57A2ED33A5}"/>
    <cellStyle name="Comma 89 2 2 3" xfId="21663" xr:uid="{598E4D44-695F-45E7-9216-D7418529097B}"/>
    <cellStyle name="Comma 89 2 2 3 2" xfId="21664" xr:uid="{BC7C78A9-A38C-49B4-A385-02E71F00E9C9}"/>
    <cellStyle name="Comma 89 2 2 4" xfId="21665" xr:uid="{003D56D0-A477-447D-A77B-024DCE4F1AC9}"/>
    <cellStyle name="Comma 89 2 2 5" xfId="21666" xr:uid="{8B0AE6ED-8B1A-4EA2-A83F-C33079E06E5C}"/>
    <cellStyle name="Comma 89 2 3" xfId="21667" xr:uid="{FB76DEA5-661F-42EF-A10E-962770376130}"/>
    <cellStyle name="Comma 89 2 3 2" xfId="21668" xr:uid="{CC10D0E6-DD16-4B9D-84E8-7F377493A8E8}"/>
    <cellStyle name="Comma 89 2 3 2 2" xfId="21669" xr:uid="{58C0DE66-7584-4528-AAC5-DA0E671AF71E}"/>
    <cellStyle name="Comma 89 2 3 3" xfId="21670" xr:uid="{3FF6EEAF-82EA-4DCA-AFE4-3681B22100B3}"/>
    <cellStyle name="Comma 89 2 4" xfId="21671" xr:uid="{7BE50BBC-4B7E-42A6-BF41-14EDCD6DF429}"/>
    <cellStyle name="Comma 89 2 4 2" xfId="21672" xr:uid="{CF27B965-3F06-41A8-B6D6-A41B48A7CAD7}"/>
    <cellStyle name="Comma 89 2 5" xfId="21673" xr:uid="{7F9F71A4-78E8-47CA-A6CB-2321A5909E45}"/>
    <cellStyle name="Comma 89 2 6" xfId="21674" xr:uid="{D38E43F7-7976-44D6-84CF-0BE4624D194C}"/>
    <cellStyle name="Comma 89 3" xfId="21675" xr:uid="{99F9D5F5-78F5-47E1-A87F-7ABF4C0F7A78}"/>
    <cellStyle name="Comma 89 3 2" xfId="21676" xr:uid="{348AD1DB-9485-4354-9B36-EDB0B2E4FC5C}"/>
    <cellStyle name="Comma 89 3 2 2" xfId="21677" xr:uid="{1BF83D14-D7A5-4BA9-901E-E3AE5B4A637F}"/>
    <cellStyle name="Comma 89 3 2 2 2" xfId="21678" xr:uid="{DF49D84C-519C-4F5A-9065-405D90C0601A}"/>
    <cellStyle name="Comma 89 3 2 3" xfId="21679" xr:uid="{35B3C224-8CAC-4C9A-B474-15300367EA45}"/>
    <cellStyle name="Comma 89 3 3" xfId="21680" xr:uid="{BDCAEA4B-39B4-4E82-A20A-44EE6053831E}"/>
    <cellStyle name="Comma 89 3 3 2" xfId="21681" xr:uid="{4966E78A-66C4-4BC1-B818-C53203ADF7A7}"/>
    <cellStyle name="Comma 89 3 4" xfId="21682" xr:uid="{1966153A-D8B0-4709-B0C3-55295CB13B33}"/>
    <cellStyle name="Comma 89 3 5" xfId="21683" xr:uid="{C056DD94-4E00-4456-BEB0-36FA0779D051}"/>
    <cellStyle name="Comma 89 4" xfId="21684" xr:uid="{95416337-B8CA-4033-AED3-59961970A33A}"/>
    <cellStyle name="Comma 89 4 2" xfId="21685" xr:uid="{56EA3BB0-8056-4555-8DCA-2612FDF17E0F}"/>
    <cellStyle name="Comma 89 4 2 2" xfId="21686" xr:uid="{76030263-AD04-4C58-A490-C429F1A1F323}"/>
    <cellStyle name="Comma 89 4 3" xfId="21687" xr:uid="{337B2CB3-48F1-4393-AC95-A3AE0A1F7B56}"/>
    <cellStyle name="Comma 89 4 4" xfId="21688" xr:uid="{5F6C4FBA-4975-44B0-A0AC-06FB5347A381}"/>
    <cellStyle name="Comma 89 5" xfId="21689" xr:uid="{18DF5E48-5871-488C-BC23-404AF73E7188}"/>
    <cellStyle name="Comma 89 5 2" xfId="21690" xr:uid="{5E26939E-F4E5-4E7F-80DB-BBDAB2C2099A}"/>
    <cellStyle name="Comma 89 6" xfId="21691" xr:uid="{D85AAE35-407D-40FF-A84B-79D1D837C07B}"/>
    <cellStyle name="Comma 89 6 2" xfId="21692" xr:uid="{4EDD45DA-4C29-4682-864A-43E8BAEE3AAE}"/>
    <cellStyle name="Comma 89 7" xfId="21693" xr:uid="{09A58DC5-495A-4096-B133-2B5FC9A1D941}"/>
    <cellStyle name="Comma 9" xfId="587" xr:uid="{AF174B5E-81BA-43D8-BD9E-8159AE423984}"/>
    <cellStyle name="Comma 9 2" xfId="588" xr:uid="{6EBEB8E1-9E08-4A6C-9614-3148BF9DFA5C}"/>
    <cellStyle name="Comma 9 2 2" xfId="21694" xr:uid="{86EE662E-3007-405A-8CEB-2A8D6A0D5CCA}"/>
    <cellStyle name="Comma 9 2 3" xfId="21695" xr:uid="{E90F81D7-D18A-45CD-BC4B-2B97A23606C5}"/>
    <cellStyle name="Comma 9 2 4" xfId="21696" xr:uid="{B645FFDA-8D86-489C-8064-FAAE64685BCB}"/>
    <cellStyle name="Comma 9 3" xfId="21697" xr:uid="{D6FAA973-F049-49A9-BEAE-6F77866F70AA}"/>
    <cellStyle name="Comma 9 4" xfId="21698" xr:uid="{BBF514F8-C8DF-4409-931A-EF6DC88BC7E3}"/>
    <cellStyle name="Comma 9 5" xfId="21699" xr:uid="{DF212F84-96DF-4949-816F-6EF642FE7A27}"/>
    <cellStyle name="Comma 90" xfId="21700" xr:uid="{BC72FC8B-8D09-484D-94EB-C91C7851E88A}"/>
    <cellStyle name="Comma 90 2" xfId="21701" xr:uid="{9590A164-F33C-4D81-ADDF-4FCBB2E3A65F}"/>
    <cellStyle name="Comma 90 2 2" xfId="21702" xr:uid="{DC49CCD2-E6CA-48A7-A7E5-F5CAD490F5D5}"/>
    <cellStyle name="Comma 90 2 2 2" xfId="21703" xr:uid="{0D011EE7-12F1-4F76-90D5-B778C8510D37}"/>
    <cellStyle name="Comma 90 2 2 2 2" xfId="21704" xr:uid="{34D3B658-32E9-4636-B0FD-AEE791BE848F}"/>
    <cellStyle name="Comma 90 2 2 2 2 2" xfId="21705" xr:uid="{28467D26-D0A3-46AD-ADD5-56A9D89811D0}"/>
    <cellStyle name="Comma 90 2 2 2 3" xfId="21706" xr:uid="{9AE40F9D-0155-4E4F-99A5-193E554C92D4}"/>
    <cellStyle name="Comma 90 2 2 3" xfId="21707" xr:uid="{1B456D91-A0E7-4DDD-8B09-2EEE8B3FD163}"/>
    <cellStyle name="Comma 90 2 2 3 2" xfId="21708" xr:uid="{FAB0CFAF-F683-412C-BE45-FE4336F19028}"/>
    <cellStyle name="Comma 90 2 2 4" xfId="21709" xr:uid="{9427A010-53D9-4664-8918-BAC52B561CEC}"/>
    <cellStyle name="Comma 90 2 2 5" xfId="21710" xr:uid="{6EA656E2-8CB8-4C18-9432-6AD09AD60018}"/>
    <cellStyle name="Comma 90 2 3" xfId="21711" xr:uid="{DCC88DDE-B5BE-4CB6-BC54-9177D38A209B}"/>
    <cellStyle name="Comma 90 2 3 2" xfId="21712" xr:uid="{38B8ADF0-919A-48D4-8713-71D649871409}"/>
    <cellStyle name="Comma 90 2 3 2 2" xfId="21713" xr:uid="{8FFA0B0E-5701-45D7-8AEC-160BE5123980}"/>
    <cellStyle name="Comma 90 2 3 3" xfId="21714" xr:uid="{D5B3A45C-7434-4A39-A940-52B62949134D}"/>
    <cellStyle name="Comma 90 2 4" xfId="21715" xr:uid="{0028DE78-4C89-4DD8-9E91-C73C735E0C74}"/>
    <cellStyle name="Comma 90 2 4 2" xfId="21716" xr:uid="{62084B9E-1798-4E69-BDAD-BB17C53B386F}"/>
    <cellStyle name="Comma 90 2 5" xfId="21717" xr:uid="{DC8F590A-C153-4510-B0BC-705C5DEB5AC3}"/>
    <cellStyle name="Comma 90 2 6" xfId="21718" xr:uid="{06F68727-FAF5-4E37-934D-9D0038DB0BC0}"/>
    <cellStyle name="Comma 90 3" xfId="21719" xr:uid="{31275508-A5EC-4381-9A5C-72BBE4C9904B}"/>
    <cellStyle name="Comma 90 3 2" xfId="21720" xr:uid="{0EC18967-6AD9-4D98-B514-5F12C5FBD43B}"/>
    <cellStyle name="Comma 90 3 2 2" xfId="21721" xr:uid="{350BFCF0-8BB5-49BE-B715-2016B39DBA62}"/>
    <cellStyle name="Comma 90 3 2 2 2" xfId="21722" xr:uid="{EC5316BB-D00D-4C64-8BE7-EFE785658DBF}"/>
    <cellStyle name="Comma 90 3 2 3" xfId="21723" xr:uid="{21CE7A96-8322-460B-BA99-2FC778706F44}"/>
    <cellStyle name="Comma 90 3 3" xfId="21724" xr:uid="{3D29DB71-47E9-4A25-BF71-14C5356B6DA9}"/>
    <cellStyle name="Comma 90 3 3 2" xfId="21725" xr:uid="{AB08308E-EEE5-4ECB-BC49-08E31F8C068C}"/>
    <cellStyle name="Comma 90 3 4" xfId="21726" xr:uid="{6449D649-8BFA-4E75-AF57-519F264D742F}"/>
    <cellStyle name="Comma 90 3 5" xfId="21727" xr:uid="{84E573B4-9789-4558-88B3-4856AD92C026}"/>
    <cellStyle name="Comma 90 4" xfId="21728" xr:uid="{0E73530C-E175-4347-BEA0-DF47CCA745D3}"/>
    <cellStyle name="Comma 90 4 2" xfId="21729" xr:uid="{342CDF97-94F3-44DC-B855-DA4AC0CA443E}"/>
    <cellStyle name="Comma 90 4 2 2" xfId="21730" xr:uid="{70EAD4DA-13CB-4F64-A2B3-756F3A8322AA}"/>
    <cellStyle name="Comma 90 4 3" xfId="21731" xr:uid="{9929EB71-F338-4245-84F5-FC15344DA9B6}"/>
    <cellStyle name="Comma 90 4 4" xfId="21732" xr:uid="{82D83567-1C70-44FB-A91D-1D77152138BF}"/>
    <cellStyle name="Comma 90 5" xfId="21733" xr:uid="{E86AEC6F-91C2-4D3E-8EDF-C1B17128661C}"/>
    <cellStyle name="Comma 90 5 2" xfId="21734" xr:uid="{13527024-8CC2-45CB-BE6C-DE33CF3BCCB3}"/>
    <cellStyle name="Comma 90 6" xfId="21735" xr:uid="{E77CBA66-E21F-4323-8234-2ACCB86BA477}"/>
    <cellStyle name="Comma 90 6 2" xfId="21736" xr:uid="{88D934C0-C339-4C58-9AC3-E05E70CAD683}"/>
    <cellStyle name="Comma 90 7" xfId="21737" xr:uid="{63DF0FE3-2826-4558-B194-2ACDD4A6AD66}"/>
    <cellStyle name="Comma 91" xfId="21738" xr:uid="{1F0F18F1-2F5A-4CCA-B534-4FE0E06F1FA9}"/>
    <cellStyle name="Comma 91 2" xfId="21739" xr:uid="{51A66143-E5C7-4D1A-9A20-D78D25920D40}"/>
    <cellStyle name="Comma 91 2 2" xfId="21740" xr:uid="{C9847DA5-2C7A-4FC2-AEF4-70F90F92A286}"/>
    <cellStyle name="Comma 91 2 2 2" xfId="21741" xr:uid="{9C2E1912-6C7B-4626-9AA3-29C9DEC426CD}"/>
    <cellStyle name="Comma 91 2 2 2 2" xfId="21742" xr:uid="{5BAEA9E4-8B93-4BF1-B2BF-E937F7A0971A}"/>
    <cellStyle name="Comma 91 2 2 2 2 2" xfId="21743" xr:uid="{1367D903-C887-4D62-BECA-74D2735D7023}"/>
    <cellStyle name="Comma 91 2 2 2 3" xfId="21744" xr:uid="{11C906F4-F909-40C0-B382-7E106417A8BD}"/>
    <cellStyle name="Comma 91 2 2 3" xfId="21745" xr:uid="{CA91BF08-B3D9-495E-8198-E0708ECF3CEA}"/>
    <cellStyle name="Comma 91 2 2 3 2" xfId="21746" xr:uid="{E89BD822-AC28-40F9-9FAE-C0B8D2612F2B}"/>
    <cellStyle name="Comma 91 2 2 4" xfId="21747" xr:uid="{38A16BE5-C21F-4A52-9B54-D26BDDE04A68}"/>
    <cellStyle name="Comma 91 2 2 5" xfId="21748" xr:uid="{E528558B-5880-45C7-B1F6-C7EF641C1294}"/>
    <cellStyle name="Comma 91 2 3" xfId="21749" xr:uid="{6BF5A331-C9D9-42B0-BD20-474C828E2149}"/>
    <cellStyle name="Comma 91 2 3 2" xfId="21750" xr:uid="{6676E20D-E0B6-4ED2-BA02-46A40266369E}"/>
    <cellStyle name="Comma 91 2 3 2 2" xfId="21751" xr:uid="{C2206800-C019-4FB2-8C85-66226DB064A4}"/>
    <cellStyle name="Comma 91 2 3 3" xfId="21752" xr:uid="{5CC62A64-776C-4B83-AE85-B368E5E6CB78}"/>
    <cellStyle name="Comma 91 2 4" xfId="21753" xr:uid="{1A7A4BCC-BB36-48B6-84C0-0C9A10AF1618}"/>
    <cellStyle name="Comma 91 2 4 2" xfId="21754" xr:uid="{F3D66794-D691-4F6C-9E9B-E4C0225CAEF0}"/>
    <cellStyle name="Comma 91 2 5" xfId="21755" xr:uid="{17BF5F0B-F4F7-4E11-8357-B055CF20EBB6}"/>
    <cellStyle name="Comma 91 2 6" xfId="21756" xr:uid="{E4B66992-DD85-45D5-A389-BC304C5125A9}"/>
    <cellStyle name="Comma 91 3" xfId="21757" xr:uid="{01D2A62F-035C-47C8-95C7-16D9EFAFA6D1}"/>
    <cellStyle name="Comma 91 3 2" xfId="21758" xr:uid="{6DF5A001-712C-436C-AE84-E39F5C7F879C}"/>
    <cellStyle name="Comma 91 3 2 2" xfId="21759" xr:uid="{3F6C3F61-8EF3-4B20-BEB6-0EE5812037DE}"/>
    <cellStyle name="Comma 91 3 2 2 2" xfId="21760" xr:uid="{849547F3-1B65-41EA-9C81-844F22305231}"/>
    <cellStyle name="Comma 91 3 2 3" xfId="21761" xr:uid="{11F25D9C-D016-4601-AA77-41BB0F219249}"/>
    <cellStyle name="Comma 91 3 3" xfId="21762" xr:uid="{3FE753F3-098B-47F4-BCBD-A6B8FB879F01}"/>
    <cellStyle name="Comma 91 3 3 2" xfId="21763" xr:uid="{4B45FA20-9A6C-4892-9416-5405D22A5248}"/>
    <cellStyle name="Comma 91 3 4" xfId="21764" xr:uid="{761ED283-5100-4B8A-98BB-BE7E77B65688}"/>
    <cellStyle name="Comma 91 3 5" xfId="21765" xr:uid="{C69682C4-9634-4885-B9CC-6F8E09857F7F}"/>
    <cellStyle name="Comma 91 4" xfId="21766" xr:uid="{A0B541F4-2C75-4560-96BE-D215D13447A2}"/>
    <cellStyle name="Comma 91 4 2" xfId="21767" xr:uid="{2E0FD7C4-2F19-4587-86E7-A3AD3C0157C8}"/>
    <cellStyle name="Comma 91 4 2 2" xfId="21768" xr:uid="{83136BF2-0018-4765-917E-6460836831CE}"/>
    <cellStyle name="Comma 91 4 3" xfId="21769" xr:uid="{8537A2E9-F0D6-4A34-94D4-23982851FC74}"/>
    <cellStyle name="Comma 91 4 4" xfId="21770" xr:uid="{51AE8D1A-65AC-4F45-BE0D-3CE929A0AF78}"/>
    <cellStyle name="Comma 91 5" xfId="21771" xr:uid="{2EE04E5B-12D3-4BF2-AAED-0610388F8204}"/>
    <cellStyle name="Comma 91 5 2" xfId="21772" xr:uid="{AC5692B0-458A-49F5-9170-ECBD722662BC}"/>
    <cellStyle name="Comma 91 6" xfId="21773" xr:uid="{E9ED7979-F9BC-4379-8551-385235566504}"/>
    <cellStyle name="Comma 91 6 2" xfId="21774" xr:uid="{CE99DD3D-8FB7-44DF-A385-AE7A5BC51681}"/>
    <cellStyle name="Comma 91 7" xfId="21775" xr:uid="{1D1EB72C-8859-439A-98DE-C1E9AECDA65C}"/>
    <cellStyle name="Comma 92" xfId="21776" xr:uid="{9837887C-F0D2-4197-818F-FA50902AEA3D}"/>
    <cellStyle name="Comma 92 2" xfId="21777" xr:uid="{9C81F450-753A-4AD9-B9EC-B9C399D33108}"/>
    <cellStyle name="Comma 92 2 2" xfId="21778" xr:uid="{9BC1ABF9-E28D-4FF8-B88C-7402D21C9042}"/>
    <cellStyle name="Comma 92 2 2 2" xfId="21779" xr:uid="{C6B0F459-7293-4B90-A059-E6EEADBA6E71}"/>
    <cellStyle name="Comma 92 2 2 2 2" xfId="21780" xr:uid="{35D79E43-8B2D-4B68-85BF-674B86E4836F}"/>
    <cellStyle name="Comma 92 2 2 2 2 2" xfId="21781" xr:uid="{47238FF7-F760-44C9-8E65-48745B2FE938}"/>
    <cellStyle name="Comma 92 2 2 2 3" xfId="21782" xr:uid="{68D4181A-120E-496A-852C-9A00489A2C25}"/>
    <cellStyle name="Comma 92 2 2 3" xfId="21783" xr:uid="{752F0C1F-90EE-44DD-AB67-F869DAFDEC27}"/>
    <cellStyle name="Comma 92 2 2 3 2" xfId="21784" xr:uid="{8C53AB02-1189-4048-A603-B140B206A9D3}"/>
    <cellStyle name="Comma 92 2 2 4" xfId="21785" xr:uid="{4BFDBAB2-DCCB-4F48-9425-30C630665742}"/>
    <cellStyle name="Comma 92 2 2 5" xfId="21786" xr:uid="{EDEB1B11-A394-477F-8FD6-7A216AE9FC4B}"/>
    <cellStyle name="Comma 92 2 3" xfId="21787" xr:uid="{9950A24B-5112-4E63-A969-944103A36225}"/>
    <cellStyle name="Comma 92 2 3 2" xfId="21788" xr:uid="{43173749-CD60-495D-865E-59FC0EEBC508}"/>
    <cellStyle name="Comma 92 2 3 2 2" xfId="21789" xr:uid="{A2BABE09-2DB2-44D1-8BA3-C4FFE2D63714}"/>
    <cellStyle name="Comma 92 2 3 3" xfId="21790" xr:uid="{12B54A13-20D6-47A5-9852-11AA4CEB3B30}"/>
    <cellStyle name="Comma 92 2 4" xfId="21791" xr:uid="{A437599B-0CB9-49DC-BB83-60C535E0B12E}"/>
    <cellStyle name="Comma 92 2 4 2" xfId="21792" xr:uid="{D0B3997E-268D-433C-9DD3-A2CC5A0AAFB0}"/>
    <cellStyle name="Comma 92 2 5" xfId="21793" xr:uid="{F0868FBE-184C-44FF-B25C-021A1ABBB77E}"/>
    <cellStyle name="Comma 92 2 6" xfId="21794" xr:uid="{0986C4B1-1E71-4608-B971-3E29AEA104DA}"/>
    <cellStyle name="Comma 92 3" xfId="21795" xr:uid="{0D786A86-968A-4842-ACA3-C311538D7B3E}"/>
    <cellStyle name="Comma 92 3 2" xfId="21796" xr:uid="{718B30E8-8C2F-4567-90DF-AB8F369B3133}"/>
    <cellStyle name="Comma 92 3 2 2" xfId="21797" xr:uid="{6C4696A7-EAA2-4DD8-8043-8B43DB81CFCB}"/>
    <cellStyle name="Comma 92 3 2 2 2" xfId="21798" xr:uid="{06B0BC9C-C15C-473D-8E2B-07808DF31F1C}"/>
    <cellStyle name="Comma 92 3 2 3" xfId="21799" xr:uid="{7B7E0AC4-8637-4FD9-971D-669CC7DB661A}"/>
    <cellStyle name="Comma 92 3 3" xfId="21800" xr:uid="{70D010E9-48A5-4801-9858-A0B7AD5AC973}"/>
    <cellStyle name="Comma 92 3 3 2" xfId="21801" xr:uid="{8724BF65-908B-4750-BEB4-2E30D1071906}"/>
    <cellStyle name="Comma 92 3 4" xfId="21802" xr:uid="{D2543074-2FE0-410D-905C-86A559E86400}"/>
    <cellStyle name="Comma 92 3 5" xfId="21803" xr:uid="{98EB6C79-5947-4DEC-95D6-50BCFB520ECE}"/>
    <cellStyle name="Comma 92 4" xfId="21804" xr:uid="{82D0281B-7DBA-46B9-A21F-B8FD90E685B6}"/>
    <cellStyle name="Comma 92 4 2" xfId="21805" xr:uid="{E177FE8D-C661-4CA8-A46A-9668D487B418}"/>
    <cellStyle name="Comma 92 4 2 2" xfId="21806" xr:uid="{94C05E15-310E-4297-AF1B-691C21FFEE9B}"/>
    <cellStyle name="Comma 92 4 3" xfId="21807" xr:uid="{006FC4AF-8787-4A32-AA1F-C3B939969005}"/>
    <cellStyle name="Comma 92 4 4" xfId="21808" xr:uid="{A7FED9FE-5986-4FCD-9F64-7890D9633ED8}"/>
    <cellStyle name="Comma 92 5" xfId="21809" xr:uid="{54B0C966-2CFB-4074-82CA-82CCABE7ADB5}"/>
    <cellStyle name="Comma 92 5 2" xfId="21810" xr:uid="{41922863-4FB6-49DC-8F59-9BEBD86AD1F0}"/>
    <cellStyle name="Comma 92 6" xfId="21811" xr:uid="{9A63C124-E16A-4ACA-B9CE-9193EAC86353}"/>
    <cellStyle name="Comma 92 6 2" xfId="21812" xr:uid="{BC809DCB-666B-4AEE-A0F4-507AF370668A}"/>
    <cellStyle name="Comma 92 7" xfId="21813" xr:uid="{4D9E5B33-9B49-429A-A4FE-3727DFF66676}"/>
    <cellStyle name="Comma 93" xfId="21814" xr:uid="{D1222813-2E84-4DFD-9168-4EDAF4F8965A}"/>
    <cellStyle name="Comma 93 2" xfId="21815" xr:uid="{4B2D9159-A934-4B4A-BD55-566E8AC6A888}"/>
    <cellStyle name="Comma 93 2 2" xfId="21816" xr:uid="{0E869AEB-E460-48FE-8B73-5C8E51F5E6E2}"/>
    <cellStyle name="Comma 93 2 2 2" xfId="21817" xr:uid="{BA919636-36F9-4705-B340-4ACCFB5C0909}"/>
    <cellStyle name="Comma 93 2 2 2 2" xfId="21818" xr:uid="{6082DC4F-919B-4D69-A3B9-5F067C9C53DE}"/>
    <cellStyle name="Comma 93 2 2 2 2 2" xfId="21819" xr:uid="{AB2712E0-2EE7-49AB-8E2A-CE5F8C673678}"/>
    <cellStyle name="Comma 93 2 2 2 3" xfId="21820" xr:uid="{1228957E-813C-425D-9C26-BAC29239E111}"/>
    <cellStyle name="Comma 93 2 2 3" xfId="21821" xr:uid="{94D5FA54-DD88-490B-B90B-3AB9D184447C}"/>
    <cellStyle name="Comma 93 2 2 3 2" xfId="21822" xr:uid="{A3F8BFCB-51A8-43E8-8D6D-D8C1F5357432}"/>
    <cellStyle name="Comma 93 2 2 4" xfId="21823" xr:uid="{AED00700-7C15-4248-A81F-1DA02AA897BA}"/>
    <cellStyle name="Comma 93 2 2 5" xfId="21824" xr:uid="{B9C2B551-9524-469A-B491-61BFAE564528}"/>
    <cellStyle name="Comma 93 2 3" xfId="21825" xr:uid="{FB7B7BA4-1E86-4C70-879B-C6EDADB02210}"/>
    <cellStyle name="Comma 93 2 3 2" xfId="21826" xr:uid="{754AE1B9-FF9F-4985-AFCF-6A90F3B83457}"/>
    <cellStyle name="Comma 93 2 3 2 2" xfId="21827" xr:uid="{219E5E5F-8177-472D-A6CF-86F75D7C61E3}"/>
    <cellStyle name="Comma 93 2 3 3" xfId="21828" xr:uid="{55778047-2485-4BA6-BD94-E675FDFA9BA9}"/>
    <cellStyle name="Comma 93 2 4" xfId="21829" xr:uid="{73049E28-835C-41D4-8DC5-40EA4B9A4A35}"/>
    <cellStyle name="Comma 93 2 4 2" xfId="21830" xr:uid="{85A40736-8A69-4171-BED5-E2E558ABFE92}"/>
    <cellStyle name="Comma 93 2 5" xfId="21831" xr:uid="{4856E0F8-13B7-4CC4-AA6B-D91BC5422829}"/>
    <cellStyle name="Comma 93 2 6" xfId="21832" xr:uid="{7BC72F27-2406-4335-B43C-640BDB2D9A5F}"/>
    <cellStyle name="Comma 93 3" xfId="21833" xr:uid="{9EC65E8D-1B4D-4CDE-97D7-A8291478DE2E}"/>
    <cellStyle name="Comma 93 3 2" xfId="21834" xr:uid="{915B4577-05FC-417F-B027-48CBBCC1DB0C}"/>
    <cellStyle name="Comma 93 3 2 2" xfId="21835" xr:uid="{6D557B51-A7CC-4EF2-AD3E-EE3F9C909022}"/>
    <cellStyle name="Comma 93 3 2 2 2" xfId="21836" xr:uid="{268FE66D-EC2A-431B-8E1D-62BE8DF27E59}"/>
    <cellStyle name="Comma 93 3 2 3" xfId="21837" xr:uid="{B3047BC5-7EED-4BD1-996D-A6ECBCE201CC}"/>
    <cellStyle name="Comma 93 3 3" xfId="21838" xr:uid="{A462C6A6-EE88-4AB9-B22D-B114393C2B1F}"/>
    <cellStyle name="Comma 93 3 3 2" xfId="21839" xr:uid="{D6895380-54B0-4C52-8C01-9A4998E439E8}"/>
    <cellStyle name="Comma 93 3 4" xfId="21840" xr:uid="{C6E040A1-D557-4777-AF5F-E30F046DC581}"/>
    <cellStyle name="Comma 93 3 5" xfId="21841" xr:uid="{F63C8359-F712-457D-AF42-F0215EDA0185}"/>
    <cellStyle name="Comma 93 4" xfId="21842" xr:uid="{DC93CAD9-540F-4A5F-BAB7-85372FC73792}"/>
    <cellStyle name="Comma 93 4 2" xfId="21843" xr:uid="{2F847212-6F2D-492B-8CE2-7B07DC887887}"/>
    <cellStyle name="Comma 93 4 2 2" xfId="21844" xr:uid="{BE1D1553-B73E-465C-B568-245389FEF644}"/>
    <cellStyle name="Comma 93 4 3" xfId="21845" xr:uid="{1AC0280D-4C4E-43A4-9005-928BE0CFCEE7}"/>
    <cellStyle name="Comma 93 4 4" xfId="21846" xr:uid="{F0488C10-E446-46A1-B3D4-CACED557AB5F}"/>
    <cellStyle name="Comma 93 5" xfId="21847" xr:uid="{3A9008F5-085C-45CA-8D33-9DB0E02AF681}"/>
    <cellStyle name="Comma 93 5 2" xfId="21848" xr:uid="{7B509C98-CCAD-494E-8C15-AA8F31194294}"/>
    <cellStyle name="Comma 93 6" xfId="21849" xr:uid="{650FD5AA-2451-4D5A-AFFD-11B3517CAA82}"/>
    <cellStyle name="Comma 93 6 2" xfId="21850" xr:uid="{4C053917-BA60-4CB7-B3BD-284E8DFD3FB3}"/>
    <cellStyle name="Comma 93 7" xfId="21851" xr:uid="{2BAD601D-4CF7-47D0-A5B7-78A060973367}"/>
    <cellStyle name="Comma 94" xfId="21852" xr:uid="{6120D5DB-5502-48EA-A89F-05C29F2D2A9A}"/>
    <cellStyle name="Comma 94 2" xfId="21853" xr:uid="{8CC1211A-B016-476A-927E-4DB1E3D01738}"/>
    <cellStyle name="Comma 94 2 2" xfId="21854" xr:uid="{A6A822C1-0296-4992-9D42-FA59193200F5}"/>
    <cellStyle name="Comma 94 2 2 2" xfId="21855" xr:uid="{61991389-1BB5-47FC-8623-54BD618238E1}"/>
    <cellStyle name="Comma 94 2 2 2 2" xfId="21856" xr:uid="{547FBCE8-3F9E-4262-A9EC-1A7DE398156F}"/>
    <cellStyle name="Comma 94 2 2 2 2 2" xfId="21857" xr:uid="{BF9DA2BD-811A-47CC-A19E-C98BE498FA0A}"/>
    <cellStyle name="Comma 94 2 2 2 3" xfId="21858" xr:uid="{40D5E810-51AC-429B-B4E4-0F7D012B9508}"/>
    <cellStyle name="Comma 94 2 2 3" xfId="21859" xr:uid="{624FF886-F815-41E5-9A03-29B454A6E73B}"/>
    <cellStyle name="Comma 94 2 2 3 2" xfId="21860" xr:uid="{FDAAE247-54FA-416F-91D3-B2904F06EE84}"/>
    <cellStyle name="Comma 94 2 2 4" xfId="21861" xr:uid="{5F623E6C-6F77-44F1-80A7-566C87B2132E}"/>
    <cellStyle name="Comma 94 2 2 5" xfId="21862" xr:uid="{72FC4BF9-4941-4F0C-ABCD-DE1950C93A04}"/>
    <cellStyle name="Comma 94 2 3" xfId="21863" xr:uid="{DE48CFF5-9FDB-439A-85CA-44773656DF06}"/>
    <cellStyle name="Comma 94 2 3 2" xfId="21864" xr:uid="{F8393E17-B5BE-4733-AFF2-2F5790E4968D}"/>
    <cellStyle name="Comma 94 2 3 2 2" xfId="21865" xr:uid="{FBD4449A-EDC1-4FE1-BC49-AC36C2EE7B3D}"/>
    <cellStyle name="Comma 94 2 3 3" xfId="21866" xr:uid="{7F87CC1A-FBF7-41D9-B76D-7AF5A18E2791}"/>
    <cellStyle name="Comma 94 2 4" xfId="21867" xr:uid="{3201A691-2E50-4619-A389-A8FA5E7E985A}"/>
    <cellStyle name="Comma 94 2 4 2" xfId="21868" xr:uid="{CB6BC24C-BCEC-4C67-94CA-85BDB0C1A83B}"/>
    <cellStyle name="Comma 94 2 5" xfId="21869" xr:uid="{7E0417A9-70E6-459D-98F5-F51A9A3546C2}"/>
    <cellStyle name="Comma 94 2 6" xfId="21870" xr:uid="{D87854A3-D2A6-4D62-88BF-5BF85CED9FCF}"/>
    <cellStyle name="Comma 94 3" xfId="21871" xr:uid="{DF7D5FF1-E3F7-468D-863B-AF54E073901B}"/>
    <cellStyle name="Comma 94 3 2" xfId="21872" xr:uid="{3F33AD29-D5C5-4CD3-A380-ED4BD3D77AA3}"/>
    <cellStyle name="Comma 94 3 2 2" xfId="21873" xr:uid="{FEFD56B9-AFFB-4FE9-AE81-F717CCE6F57C}"/>
    <cellStyle name="Comma 94 3 2 2 2" xfId="21874" xr:uid="{E1766312-2480-48A3-80DD-8AB8CF4FFA39}"/>
    <cellStyle name="Comma 94 3 2 3" xfId="21875" xr:uid="{F07605DD-2CEF-4363-933C-F38E3E7E4B3D}"/>
    <cellStyle name="Comma 94 3 3" xfId="21876" xr:uid="{2495996D-7B07-4BA7-A445-2E2ABFCE58E5}"/>
    <cellStyle name="Comma 94 3 3 2" xfId="21877" xr:uid="{789E92D5-4580-4412-85EF-AEAAC357FB59}"/>
    <cellStyle name="Comma 94 3 4" xfId="21878" xr:uid="{EE7A6B9F-F965-4F41-A1DF-D6395EAECC73}"/>
    <cellStyle name="Comma 94 3 5" xfId="21879" xr:uid="{16E3CC27-A404-4176-8D92-A4DB06494EDF}"/>
    <cellStyle name="Comma 94 4" xfId="21880" xr:uid="{683043B0-AEFD-430B-8827-BC476BC89C49}"/>
    <cellStyle name="Comma 94 4 2" xfId="21881" xr:uid="{56B21E60-C223-47D3-B0EE-CC1C85E2D971}"/>
    <cellStyle name="Comma 94 4 2 2" xfId="21882" xr:uid="{C67BB6C7-39F6-491A-9DC4-21120EEFC778}"/>
    <cellStyle name="Comma 94 4 3" xfId="21883" xr:uid="{1F49C433-1AB7-417F-9431-2255C56D63EB}"/>
    <cellStyle name="Comma 94 4 4" xfId="21884" xr:uid="{810B19BC-D119-4CB2-B611-61037FDB8DF0}"/>
    <cellStyle name="Comma 94 5" xfId="21885" xr:uid="{120351AD-C9A1-4774-B819-4F548BAFD3FE}"/>
    <cellStyle name="Comma 94 5 2" xfId="21886" xr:uid="{F7D5DE3C-7051-45B3-BEEC-08DB1B504CF3}"/>
    <cellStyle name="Comma 94 5 3" xfId="21887" xr:uid="{9751F836-ED3A-42AC-BA78-DB58235B6EEE}"/>
    <cellStyle name="Comma 94 6" xfId="21888" xr:uid="{64232A1A-412F-4EE1-A98C-7F8CB312265E}"/>
    <cellStyle name="Comma 94 6 2" xfId="21889" xr:uid="{7194CB7F-B8E4-4B74-8105-04A283C2A975}"/>
    <cellStyle name="Comma 94 7" xfId="21890" xr:uid="{A4A73BEE-E1DB-4273-BDC4-E279615C87F5}"/>
    <cellStyle name="Comma 95" xfId="21891" xr:uid="{245D0112-2C8E-4828-992D-CD35F107C1B1}"/>
    <cellStyle name="Comma 95 2" xfId="21892" xr:uid="{E8999CC9-F690-47D7-AA38-8C644B345641}"/>
    <cellStyle name="Comma 95 2 2" xfId="21893" xr:uid="{F1733697-E38C-4256-A834-2158DBB7CF68}"/>
    <cellStyle name="Comma 95 2 2 2" xfId="21894" xr:uid="{1555B052-EB14-4E79-A094-FE0143DFEFD5}"/>
    <cellStyle name="Comma 95 2 2 2 2" xfId="21895" xr:uid="{F3EDF545-E667-48F4-9FCC-BC52E95F0F1D}"/>
    <cellStyle name="Comma 95 2 2 2 2 2" xfId="21896" xr:uid="{49130238-F381-4106-9E18-2D33CBCAC92D}"/>
    <cellStyle name="Comma 95 2 2 2 3" xfId="21897" xr:uid="{64F52A5C-7279-488E-A34C-44FE476451B8}"/>
    <cellStyle name="Comma 95 2 2 3" xfId="21898" xr:uid="{10D70DF5-DF2C-488A-99DE-A7AFC9E52BC0}"/>
    <cellStyle name="Comma 95 2 2 3 2" xfId="21899" xr:uid="{CE78091C-08A0-4703-B633-1E3B45B67F87}"/>
    <cellStyle name="Comma 95 2 2 4" xfId="21900" xr:uid="{C96BD6CC-431E-4194-A0CA-1C969F9C250D}"/>
    <cellStyle name="Comma 95 2 2 5" xfId="21901" xr:uid="{A7CC0A55-AD9F-41BE-9662-2543DB5ACCE7}"/>
    <cellStyle name="Comma 95 2 3" xfId="21902" xr:uid="{030F08C8-F37F-467B-93C6-28A3A16A6CC1}"/>
    <cellStyle name="Comma 95 2 3 2" xfId="21903" xr:uid="{3EF1E1C1-840E-4777-A33E-CED6ED750F65}"/>
    <cellStyle name="Comma 95 2 3 2 2" xfId="21904" xr:uid="{E0728355-06A8-436D-BADC-6D0F8E511545}"/>
    <cellStyle name="Comma 95 2 3 3" xfId="21905" xr:uid="{429A320F-BF2E-4923-A370-2DB6A42EF388}"/>
    <cellStyle name="Comma 95 2 4" xfId="21906" xr:uid="{9B1B1FAA-840B-4E5E-BC74-52187260A458}"/>
    <cellStyle name="Comma 95 2 4 2" xfId="21907" xr:uid="{17A8EA2E-1648-4E86-A658-26DD74371035}"/>
    <cellStyle name="Comma 95 2 5" xfId="21908" xr:uid="{CB108DD2-374D-4166-A571-A2E54A08D067}"/>
    <cellStyle name="Comma 95 2 6" xfId="21909" xr:uid="{ED5660A5-4AEE-4B9D-A168-F16AC4E137F2}"/>
    <cellStyle name="Comma 95 3" xfId="21910" xr:uid="{B59FF676-1649-485D-A6D2-0827DAA28214}"/>
    <cellStyle name="Comma 95 3 2" xfId="21911" xr:uid="{7D829F40-FCFF-47BD-93E3-9494CA675F39}"/>
    <cellStyle name="Comma 95 3 2 2" xfId="21912" xr:uid="{7E544F95-2D0B-4367-A695-C8977AEE26CB}"/>
    <cellStyle name="Comma 95 3 2 2 2" xfId="21913" xr:uid="{E7E6203B-20C9-4034-B598-F55472B0CAF7}"/>
    <cellStyle name="Comma 95 3 2 3" xfId="21914" xr:uid="{97598C55-A922-436C-B145-8F5E8289ABF3}"/>
    <cellStyle name="Comma 95 3 3" xfId="21915" xr:uid="{A73E4102-E822-4867-A104-4F25DE5FECA9}"/>
    <cellStyle name="Comma 95 3 3 2" xfId="21916" xr:uid="{FF54FE0B-B14C-4DC3-AC00-DDC092F80E32}"/>
    <cellStyle name="Comma 95 3 4" xfId="21917" xr:uid="{83DADC7D-3B4C-472C-ABBE-418E66597D1C}"/>
    <cellStyle name="Comma 95 3 5" xfId="21918" xr:uid="{53E15C70-FF87-4B1B-BD64-5C64FC0D502F}"/>
    <cellStyle name="Comma 95 4" xfId="21919" xr:uid="{CFDE3EE4-0EE3-4C40-8996-D44637F7FFFC}"/>
    <cellStyle name="Comma 95 4 2" xfId="21920" xr:uid="{F4A92DE9-1363-4F17-93C7-A12283E47103}"/>
    <cellStyle name="Comma 95 4 2 2" xfId="21921" xr:uid="{CECC003A-549D-4F7C-8362-2B12CACCEBEA}"/>
    <cellStyle name="Comma 95 4 3" xfId="21922" xr:uid="{DACA68FF-4968-439E-91A0-DED5DD4B4E7D}"/>
    <cellStyle name="Comma 95 4 4" xfId="21923" xr:uid="{16D7DB88-C9EB-45C8-9C02-00E44517C611}"/>
    <cellStyle name="Comma 95 5" xfId="21924" xr:uid="{9AF46319-EF9D-4040-87ED-2EF79175FEEF}"/>
    <cellStyle name="Comma 95 5 2" xfId="21925" xr:uid="{AA76B311-87CC-46EF-BEA9-B904377AFE34}"/>
    <cellStyle name="Comma 95 6" xfId="21926" xr:uid="{2E4F8EE5-01BE-40A8-B350-315191522678}"/>
    <cellStyle name="Comma 95 6 2" xfId="21927" xr:uid="{00275932-29A0-43A4-AAD2-697EC45AD2E0}"/>
    <cellStyle name="Comma 95 7" xfId="21928" xr:uid="{2E8D4DFB-9AB4-4CE8-AB0D-343F2936274A}"/>
    <cellStyle name="Comma 96" xfId="589" xr:uid="{B657002D-5CBE-40A6-96B9-BEB860C4ADE2}"/>
    <cellStyle name="Comma 96 2" xfId="21929" xr:uid="{B65C5FA8-21B5-4710-BC1D-5C109172B413}"/>
    <cellStyle name="Comma 96 2 2" xfId="21930" xr:uid="{9CF2F640-932E-4133-877F-5BA3344C82E4}"/>
    <cellStyle name="Comma 96 2 2 2" xfId="21931" xr:uid="{594794DD-AA0F-4A6A-8C53-884397CFEBC7}"/>
    <cellStyle name="Comma 96 2 2 2 2" xfId="21932" xr:uid="{32EB19C2-3BCA-4D7A-AEC1-07B536644C4C}"/>
    <cellStyle name="Comma 96 2 2 2 2 2" xfId="21933" xr:uid="{5AEC1D84-4B6E-42AE-99B2-C03F82679E5E}"/>
    <cellStyle name="Comma 96 2 2 2 3" xfId="21934" xr:uid="{767000FF-BED4-4EAC-BACB-CE83A47DDB94}"/>
    <cellStyle name="Comma 96 2 2 3" xfId="21935" xr:uid="{3A59CD18-285A-4BFD-A266-E470025BBAC1}"/>
    <cellStyle name="Comma 96 2 2 3 2" xfId="21936" xr:uid="{6A10FB9E-58D6-4736-8C66-513CE6BF8C23}"/>
    <cellStyle name="Comma 96 2 2 4" xfId="21937" xr:uid="{0E42A20F-6F15-43B5-8834-17E1D0ECCCB2}"/>
    <cellStyle name="Comma 96 2 2 5" xfId="21938" xr:uid="{9516B706-3023-4C3F-8D6E-DD8F15FC0E9C}"/>
    <cellStyle name="Comma 96 2 3" xfId="21939" xr:uid="{5D7F800D-120E-49FC-99A6-82B77AB36ADF}"/>
    <cellStyle name="Comma 96 2 3 2" xfId="21940" xr:uid="{5C299479-7386-4388-9968-038493374B50}"/>
    <cellStyle name="Comma 96 2 3 2 2" xfId="21941" xr:uid="{7C2E85A5-42AA-4E53-8E5A-C2E93989E68A}"/>
    <cellStyle name="Comma 96 2 3 3" xfId="21942" xr:uid="{7E2BEE4C-896E-449E-91F2-3D7C6FF8176D}"/>
    <cellStyle name="Comma 96 2 4" xfId="21943" xr:uid="{A7749E2D-9B73-4F50-A4F2-D3281B23E932}"/>
    <cellStyle name="Comma 96 2 4 2" xfId="21944" xr:uid="{B8BCDB82-E056-4C09-9B16-6C2ACA5FBF91}"/>
    <cellStyle name="Comma 96 2 5" xfId="21945" xr:uid="{E638BF7C-07DC-4FC5-A7E8-6A0EDE6C8CDE}"/>
    <cellStyle name="Comma 96 2 6" xfId="21946" xr:uid="{F8C5B19A-3259-4D4F-BF64-C3E43CA7FB4E}"/>
    <cellStyle name="Comma 96 3" xfId="21947" xr:uid="{B4F7FAE1-6732-4C50-BA98-65A0CC3BFC91}"/>
    <cellStyle name="Comma 96 3 2" xfId="21948" xr:uid="{973CDFD6-CA5C-4AAD-A9BB-EF8D20B6DF87}"/>
    <cellStyle name="Comma 96 3 2 2" xfId="21949" xr:uid="{8399F4EF-FEB9-4446-9EFF-20B0C58D3984}"/>
    <cellStyle name="Comma 96 3 2 2 2" xfId="21950" xr:uid="{077AF3F7-FD6C-4DD9-9D3B-82C4422197B1}"/>
    <cellStyle name="Comma 96 3 2 3" xfId="21951" xr:uid="{796BF312-741F-4E2B-ADEB-D2AA27966EA7}"/>
    <cellStyle name="Comma 96 3 3" xfId="21952" xr:uid="{0C9AE869-4A9B-4E9C-9E82-6DB0C54EBDE1}"/>
    <cellStyle name="Comma 96 3 3 2" xfId="21953" xr:uid="{14288ECD-DC49-4D24-B43A-FB9974C7334E}"/>
    <cellStyle name="Comma 96 3 4" xfId="21954" xr:uid="{CF7E01E8-146E-482F-8D9E-757D51D91310}"/>
    <cellStyle name="Comma 96 3 5" xfId="21955" xr:uid="{48A32960-00ED-45AC-A90B-D724AF4EBC82}"/>
    <cellStyle name="Comma 96 4" xfId="21956" xr:uid="{3D65EA12-2483-44DA-B61E-9B495F4B2B51}"/>
    <cellStyle name="Comma 96 4 2" xfId="21957" xr:uid="{CF716EC0-C003-41B7-B44F-35843068F9FA}"/>
    <cellStyle name="Comma 96 4 2 2" xfId="21958" xr:uid="{E5C58D31-4175-42BE-9784-7C9B3DB2E130}"/>
    <cellStyle name="Comma 96 4 3" xfId="21959" xr:uid="{3258F05B-6343-41A8-8823-02AE6870C39F}"/>
    <cellStyle name="Comma 96 4 4" xfId="21960" xr:uid="{A0119A47-B575-4D4A-BAF1-B166574B23D3}"/>
    <cellStyle name="Comma 96 5" xfId="21961" xr:uid="{C20B95EF-1E86-4E98-A133-FD0C307BCCB3}"/>
    <cellStyle name="Comma 96 5 2" xfId="21962" xr:uid="{1DA91186-D644-4AEC-B377-9BEDB01B4777}"/>
    <cellStyle name="Comma 96 6" xfId="21963" xr:uid="{EA9AC845-603A-4FE4-9C9C-4794D0313947}"/>
    <cellStyle name="Comma 96 6 2" xfId="21964" xr:uid="{D3704406-6764-484A-917D-58361D48EE44}"/>
    <cellStyle name="Comma 96 7" xfId="21965" xr:uid="{43606C2A-928A-46B9-AAA0-8774FBC5372C}"/>
    <cellStyle name="Comma 96 7 2" xfId="21966" xr:uid="{6808705B-8AA9-47F5-AA8C-94AB4C5DE56D}"/>
    <cellStyle name="Comma 96 8" xfId="21967" xr:uid="{450817C3-3B46-4E26-A315-DE5993C6DB45}"/>
    <cellStyle name="Comma 97" xfId="590" xr:uid="{C32200A7-7E77-4D37-AF62-99DD97396022}"/>
    <cellStyle name="Comma 97 2" xfId="21968" xr:uid="{AFF343B9-98D5-4914-9A2B-223CC42F3800}"/>
    <cellStyle name="Comma 97 2 2" xfId="21969" xr:uid="{56E089ED-0EB3-4C2F-B761-E1BEFAA5A72D}"/>
    <cellStyle name="Comma 97 2 2 2" xfId="21970" xr:uid="{A6544BC8-A199-4DC1-A7A7-852B76D1D954}"/>
    <cellStyle name="Comma 97 2 2 2 2" xfId="21971" xr:uid="{573A385D-EF57-406D-AFD3-F99BA26E0F8B}"/>
    <cellStyle name="Comma 97 2 2 2 2 2" xfId="21972" xr:uid="{DFA653B2-22D3-4572-9117-2BE5E9461AE9}"/>
    <cellStyle name="Comma 97 2 2 2 3" xfId="21973" xr:uid="{0E71936C-34E8-4166-9205-3AD80E818338}"/>
    <cellStyle name="Comma 97 2 2 3" xfId="21974" xr:uid="{94A359D8-2B94-42E4-983D-B1E74DC979F0}"/>
    <cellStyle name="Comma 97 2 2 3 2" xfId="21975" xr:uid="{BCCBCED0-F7FD-4845-9CEF-8BEA101AF029}"/>
    <cellStyle name="Comma 97 2 2 4" xfId="21976" xr:uid="{5FECA7D6-C7CB-41DD-9D84-0B807E8B3642}"/>
    <cellStyle name="Comma 97 2 2 5" xfId="21977" xr:uid="{C6CFD001-9E55-44A0-A812-B21211B1BE26}"/>
    <cellStyle name="Comma 97 2 3" xfId="21978" xr:uid="{A7AEFE97-ECD8-4412-86C1-5F0FC45C5057}"/>
    <cellStyle name="Comma 97 2 3 2" xfId="21979" xr:uid="{011E2C19-B6BC-4187-B782-7FC079031CA3}"/>
    <cellStyle name="Comma 97 2 3 2 2" xfId="21980" xr:uid="{C6FA6EE0-0433-45CB-A859-7CDBE5B590E4}"/>
    <cellStyle name="Comma 97 2 3 3" xfId="21981" xr:uid="{FF8C3023-CF4A-4949-8AE9-63B947D5C690}"/>
    <cellStyle name="Comma 97 2 4" xfId="21982" xr:uid="{251ADB47-78F0-4F9D-B6F3-17E29103728D}"/>
    <cellStyle name="Comma 97 2 4 2" xfId="21983" xr:uid="{948AD96E-973D-4ECE-B8F2-3D16A481328F}"/>
    <cellStyle name="Comma 97 2 5" xfId="21984" xr:uid="{425ECD96-1B38-4044-B52F-415B37FA8261}"/>
    <cellStyle name="Comma 97 2 6" xfId="21985" xr:uid="{85D2F330-DADD-42CD-A266-1F5E82445E22}"/>
    <cellStyle name="Comma 97 3" xfId="21986" xr:uid="{56763BF8-DC65-4164-917E-F02D18C340A2}"/>
    <cellStyle name="Comma 97 3 2" xfId="21987" xr:uid="{5ECEC66E-2191-4381-9019-1FCF8E7D46E9}"/>
    <cellStyle name="Comma 97 3 2 2" xfId="21988" xr:uid="{575A0F8A-C64A-48EE-8221-14C136C128BC}"/>
    <cellStyle name="Comma 97 3 2 2 2" xfId="21989" xr:uid="{E1E637A2-8714-4107-9F00-C99870809075}"/>
    <cellStyle name="Comma 97 3 2 3" xfId="21990" xr:uid="{22316DEF-1E6C-4750-BB04-B4CBE5963278}"/>
    <cellStyle name="Comma 97 3 3" xfId="21991" xr:uid="{7D39A62A-2EF5-4631-BD42-33427025604B}"/>
    <cellStyle name="Comma 97 3 3 2" xfId="21992" xr:uid="{CE56610B-1E64-413C-B5D2-18B40881F531}"/>
    <cellStyle name="Comma 97 3 4" xfId="21993" xr:uid="{565E7138-79D2-4DAB-8314-8C7A956F9FD3}"/>
    <cellStyle name="Comma 97 3 5" xfId="21994" xr:uid="{23B8DFCF-5AFE-4221-941F-8E40DF1A79CC}"/>
    <cellStyle name="Comma 97 4" xfId="21995" xr:uid="{A8FEE4A3-3238-4AB1-AA0D-28B1DDC8BBDD}"/>
    <cellStyle name="Comma 97 4 2" xfId="21996" xr:uid="{135CF276-824D-40A4-A56E-99B7F8B6E120}"/>
    <cellStyle name="Comma 97 4 2 2" xfId="21997" xr:uid="{D918AD81-8A60-4075-A685-C64E2E6C3D49}"/>
    <cellStyle name="Comma 97 4 3" xfId="21998" xr:uid="{786FF8BA-8AF2-4B2E-9CA6-7654286F94A2}"/>
    <cellStyle name="Comma 97 4 4" xfId="21999" xr:uid="{B777B56A-C494-46DA-9BAB-B4DC4C994446}"/>
    <cellStyle name="Comma 97 5" xfId="22000" xr:uid="{157872B6-5D49-4B1A-99F5-264F2E935EAC}"/>
    <cellStyle name="Comma 97 5 2" xfId="22001" xr:uid="{B3C1DBB7-4BF2-49FD-AEEB-6ED8882B5136}"/>
    <cellStyle name="Comma 97 6" xfId="22002" xr:uid="{44467401-26D8-48D6-9775-49FDECFB4A5B}"/>
    <cellStyle name="Comma 97 6 2" xfId="22003" xr:uid="{20525919-05EA-49F2-969A-46DFBD506ECC}"/>
    <cellStyle name="Comma 97 7" xfId="22004" xr:uid="{35086C78-C9FA-4E61-A069-6F52FDF47292}"/>
    <cellStyle name="Comma 97 7 2" xfId="22005" xr:uid="{B9A3E60A-7BAB-4AC7-A786-2AC20AE8A45F}"/>
    <cellStyle name="Comma 97 8" xfId="22006" xr:uid="{D7401E57-473D-44FF-B1C8-446E39DA014A}"/>
    <cellStyle name="Comma 98" xfId="591" xr:uid="{18CA2B17-0507-44A1-9FCD-83BA9180E8E1}"/>
    <cellStyle name="Comma 98 2" xfId="22007" xr:uid="{45499D72-F77D-4165-8D5C-887831ACDFBC}"/>
    <cellStyle name="Comma 98 2 2" xfId="22008" xr:uid="{71A0D7E4-4F8C-4157-8AB6-565F0D7E4B25}"/>
    <cellStyle name="Comma 98 2 2 2" xfId="22009" xr:uid="{FA3B2362-2225-4436-8073-D7E5297E9819}"/>
    <cellStyle name="Comma 98 2 2 2 2" xfId="22010" xr:uid="{E33376D1-7278-42CA-85B4-61BB95324258}"/>
    <cellStyle name="Comma 98 2 2 2 2 2" xfId="22011" xr:uid="{9A5A53F4-4C6D-46A1-9669-5E438E8C9855}"/>
    <cellStyle name="Comma 98 2 2 2 3" xfId="22012" xr:uid="{E417D7A3-8A54-4FB5-A390-66AF9AD908C8}"/>
    <cellStyle name="Comma 98 2 2 3" xfId="22013" xr:uid="{4B4B70BE-4019-4DDA-8671-6A60FB13761C}"/>
    <cellStyle name="Comma 98 2 2 3 2" xfId="22014" xr:uid="{32DC8C5B-FEEF-407D-9F38-EC11F2C0EA25}"/>
    <cellStyle name="Comma 98 2 2 4" xfId="22015" xr:uid="{6AAEF46E-5A44-4A8D-A584-B417C2E6EE2A}"/>
    <cellStyle name="Comma 98 2 2 5" xfId="22016" xr:uid="{CF03C88E-4651-40E4-BEDC-67C7470F2DB7}"/>
    <cellStyle name="Comma 98 2 3" xfId="22017" xr:uid="{44B5305C-2B7D-4875-8761-AF59E0D14DB7}"/>
    <cellStyle name="Comma 98 2 3 2" xfId="22018" xr:uid="{674263B4-AD28-48B6-9D20-337E11981F0F}"/>
    <cellStyle name="Comma 98 2 3 2 2" xfId="22019" xr:uid="{3BA7DC86-1AB0-4DB6-8535-59AB606AEB9A}"/>
    <cellStyle name="Comma 98 2 3 3" xfId="22020" xr:uid="{6A463B3F-B99C-4A27-B874-057743F3AE9D}"/>
    <cellStyle name="Comma 98 2 4" xfId="22021" xr:uid="{7815DFFD-BEC3-4FAD-A232-26370F7E97EA}"/>
    <cellStyle name="Comma 98 2 4 2" xfId="22022" xr:uid="{7FB6DF77-1B98-4712-8C2C-2B007F03A4B5}"/>
    <cellStyle name="Comma 98 2 5" xfId="22023" xr:uid="{D7B58393-8D48-462F-869D-018EA4175361}"/>
    <cellStyle name="Comma 98 2 6" xfId="22024" xr:uid="{1D64EFDA-8289-4DB3-9BF2-81ED6DDAD305}"/>
    <cellStyle name="Comma 98 3" xfId="22025" xr:uid="{094F1299-2DC6-4226-9A1C-681622509C74}"/>
    <cellStyle name="Comma 98 3 2" xfId="22026" xr:uid="{DB75214C-6744-43B8-99DF-FA261DCE4C5B}"/>
    <cellStyle name="Comma 98 3 2 2" xfId="22027" xr:uid="{A284FC5B-B750-4851-9974-2785AABE0EC3}"/>
    <cellStyle name="Comma 98 3 2 2 2" xfId="22028" xr:uid="{B92D5DB9-F1E1-4AA8-B47F-FD6311030803}"/>
    <cellStyle name="Comma 98 3 2 3" xfId="22029" xr:uid="{5E1CEEC2-861F-43F8-BF8D-6AB40909DC57}"/>
    <cellStyle name="Comma 98 3 3" xfId="22030" xr:uid="{DD4014B9-33DF-45CC-A6FC-6116C02C9F02}"/>
    <cellStyle name="Comma 98 3 3 2" xfId="22031" xr:uid="{FBFCF744-7AAF-4227-908B-AFCB7096802C}"/>
    <cellStyle name="Comma 98 3 4" xfId="22032" xr:uid="{4A37D32E-E72E-49F7-846C-00B58A6D4901}"/>
    <cellStyle name="Comma 98 3 5" xfId="22033" xr:uid="{66675334-DE05-4C9D-A959-DBC0D461A493}"/>
    <cellStyle name="Comma 98 4" xfId="22034" xr:uid="{CC114B63-C6C7-4518-B0AC-BE74C4D1C13C}"/>
    <cellStyle name="Comma 98 4 2" xfId="22035" xr:uid="{B9CEFF78-A4F2-408D-BFFB-EF39AB999CFE}"/>
    <cellStyle name="Comma 98 4 2 2" xfId="22036" xr:uid="{1DBB581C-BEAD-41B5-ABF9-FBDA3CF4B8CC}"/>
    <cellStyle name="Comma 98 4 3" xfId="22037" xr:uid="{BC9592D5-C7E6-47B1-9068-C1BD680D75D9}"/>
    <cellStyle name="Comma 98 4 4" xfId="22038" xr:uid="{9923229B-34E8-48C3-BBB7-16B5E121FE1E}"/>
    <cellStyle name="Comma 98 5" xfId="22039" xr:uid="{3C183F9F-AA09-41B9-A9BF-A7D4BA438306}"/>
    <cellStyle name="Comma 98 5 2" xfId="22040" xr:uid="{7CFF1B52-6D38-4E91-887A-6554B11DD9A1}"/>
    <cellStyle name="Comma 98 6" xfId="22041" xr:uid="{A95DAB00-8CA1-4025-A19E-CB3A659BCD19}"/>
    <cellStyle name="Comma 98 6 2" xfId="22042" xr:uid="{94152F33-7EA9-4A17-97D2-3A28F28C54A5}"/>
    <cellStyle name="Comma 98 7" xfId="22043" xr:uid="{CE8F486B-4321-44FA-B6E7-4A42543400B0}"/>
    <cellStyle name="Comma 98 7 2" xfId="22044" xr:uid="{0A663469-4780-4A40-8283-408B5FDEB63B}"/>
    <cellStyle name="Comma 98 8" xfId="22045" xr:uid="{3C176BFD-2636-45FF-A9DC-FD0A84A4E7C2}"/>
    <cellStyle name="Comma 99" xfId="592" xr:uid="{4355E0DA-49F1-4E99-8C15-8366E8A64422}"/>
    <cellStyle name="Comma 99 2" xfId="22046" xr:uid="{551CF2E9-4EBC-46C5-B6A3-5DD418F8649D}"/>
    <cellStyle name="Comma 99 2 2" xfId="22047" xr:uid="{6C87DBC4-0450-403B-9B59-D02B3C723F89}"/>
    <cellStyle name="Comma 99 2 2 2" xfId="22048" xr:uid="{19DE41AA-30B2-4FCD-A9AD-EE74738F44A3}"/>
    <cellStyle name="Comma 99 2 2 2 2" xfId="22049" xr:uid="{82C39B9D-E0B3-49D6-ACA4-6D04E362C185}"/>
    <cellStyle name="Comma 99 2 2 2 2 2" xfId="22050" xr:uid="{02B3C7BA-0F37-4582-8B93-D99213974E6D}"/>
    <cellStyle name="Comma 99 2 2 2 3" xfId="22051" xr:uid="{2981B6A3-D9CF-4F2D-9A0A-6F1D0A105F8F}"/>
    <cellStyle name="Comma 99 2 2 3" xfId="22052" xr:uid="{0F93CAD5-FE05-4C1D-B94D-FA76FC42D695}"/>
    <cellStyle name="Comma 99 2 2 3 2" xfId="22053" xr:uid="{D399E14B-D8F6-4C04-97CE-214DB04E429A}"/>
    <cellStyle name="Comma 99 2 2 4" xfId="22054" xr:uid="{2F2B4742-747B-4460-A16B-8827B303416C}"/>
    <cellStyle name="Comma 99 2 2 5" xfId="22055" xr:uid="{BB35F6AF-4790-4450-BD48-2DF434C0DE0C}"/>
    <cellStyle name="Comma 99 2 3" xfId="22056" xr:uid="{FE0A56F3-E21F-4560-96FB-2D7DA06BB870}"/>
    <cellStyle name="Comma 99 2 3 2" xfId="22057" xr:uid="{597BCF4C-4AD6-4E74-89E8-EE999C1B365E}"/>
    <cellStyle name="Comma 99 2 3 2 2" xfId="22058" xr:uid="{EE0CD5A6-4134-409D-8FDF-CFF4325EBBF4}"/>
    <cellStyle name="Comma 99 2 3 3" xfId="22059" xr:uid="{9A0D0FA3-9DC1-42C7-8420-A197182361BB}"/>
    <cellStyle name="Comma 99 2 4" xfId="22060" xr:uid="{86076FC7-985F-4C87-A833-5C1DCE70276A}"/>
    <cellStyle name="Comma 99 2 4 2" xfId="22061" xr:uid="{BE82FED9-0459-4137-A4FB-E5E012083FE0}"/>
    <cellStyle name="Comma 99 2 5" xfId="22062" xr:uid="{E493B2F0-D0D5-43B3-AB78-8882AE5BFA9A}"/>
    <cellStyle name="Comma 99 2 6" xfId="22063" xr:uid="{FE5F9AD5-4A8D-4FB3-955C-58404045BE80}"/>
    <cellStyle name="Comma 99 3" xfId="22064" xr:uid="{14B3FA95-83A7-4B10-BA8F-301BC5AE0B6A}"/>
    <cellStyle name="Comma 99 3 2" xfId="22065" xr:uid="{972F4E9E-A88B-4D5E-9B36-61F2167CA57F}"/>
    <cellStyle name="Comma 99 3 2 2" xfId="22066" xr:uid="{DF03ACA1-8EFF-4462-AA56-1DDB5F27026E}"/>
    <cellStyle name="Comma 99 3 2 2 2" xfId="22067" xr:uid="{ADE8B201-51EF-4CC6-BFDA-2D3DE1CE5F7A}"/>
    <cellStyle name="Comma 99 3 2 3" xfId="22068" xr:uid="{202CA253-A57D-4F7C-8451-51CE8E82B379}"/>
    <cellStyle name="Comma 99 3 3" xfId="22069" xr:uid="{3C68C02E-68C8-48ED-9306-E843A3A00472}"/>
    <cellStyle name="Comma 99 3 3 2" xfId="22070" xr:uid="{9585A813-257A-47DF-8722-00D6BA135F67}"/>
    <cellStyle name="Comma 99 3 4" xfId="22071" xr:uid="{30728277-85D6-48B4-ADCB-D5A6284F580F}"/>
    <cellStyle name="Comma 99 3 5" xfId="22072" xr:uid="{2003CB6C-F9B1-4272-BCA5-6332631EEFD8}"/>
    <cellStyle name="Comma 99 4" xfId="22073" xr:uid="{B043AA7C-7D66-4087-9172-B02B06966A50}"/>
    <cellStyle name="Comma 99 4 2" xfId="22074" xr:uid="{9E8C1D76-5A64-4C5C-B3AC-4FD60BF3BD85}"/>
    <cellStyle name="Comma 99 4 2 2" xfId="22075" xr:uid="{26015B76-05E9-427D-BC35-6CA503FE4749}"/>
    <cellStyle name="Comma 99 4 3" xfId="22076" xr:uid="{53291799-60C6-4DFE-8F8A-FD97762F16CD}"/>
    <cellStyle name="Comma 99 4 4" xfId="22077" xr:uid="{3E5B9600-6B49-4C17-964B-B367A6575477}"/>
    <cellStyle name="Comma 99 5" xfId="22078" xr:uid="{4946A999-12B4-4154-8CFF-FB7F28EB9745}"/>
    <cellStyle name="Comma 99 5 2" xfId="22079" xr:uid="{C69054D3-6D5E-489A-A1BE-578B3951FC09}"/>
    <cellStyle name="Comma 99 6" xfId="22080" xr:uid="{AE450D33-EFE2-4154-A066-8C33D31B34ED}"/>
    <cellStyle name="Comma 99 6 2" xfId="22081" xr:uid="{EFBD0F13-BC64-416B-ADA1-5A47C2E778A9}"/>
    <cellStyle name="Comma 99 7" xfId="22082" xr:uid="{28969BFE-9874-4FEE-8C3B-BB7AEA6FDA58}"/>
    <cellStyle name="Comma 99 7 2" xfId="22083" xr:uid="{BF69EA5D-EC89-4711-BBDF-9D8256DD6650}"/>
    <cellStyle name="Comma 99 8" xfId="22084" xr:uid="{3C99B7F6-36D9-4852-AA8B-AAA160DCED2F}"/>
    <cellStyle name="Comma0" xfId="593" xr:uid="{DE095D4D-45AD-4CF4-AF9A-85E24AE0B532}"/>
    <cellStyle name="Comma0 2" xfId="594" xr:uid="{F0FBED92-B69A-4269-85B9-2E10D2DAEBD6}"/>
    <cellStyle name="Comma0 2 2" xfId="22085" xr:uid="{19883024-AA71-40D2-8E01-8CE1E73C66BA}"/>
    <cellStyle name="Comma0 2 3" xfId="22086" xr:uid="{0F1E2056-0A58-4818-A6FC-71BC75DF3CB6}"/>
    <cellStyle name="Comma0 3" xfId="22087" xr:uid="{35849D4E-1966-442C-9D8E-9BEEC7FF3C2C}"/>
    <cellStyle name="Comma0 4" xfId="22088" xr:uid="{12A2A582-A1D7-40D0-938D-0E742BF21FC8}"/>
    <cellStyle name="complete" xfId="595" xr:uid="{65EB1250-E168-4294-B156-5B7C0C294D73}"/>
    <cellStyle name="Control" xfId="596" xr:uid="{837EAE5C-3F4D-4EB2-BE1E-AA32FDE804A2}"/>
    <cellStyle name="Control 2" xfId="597" xr:uid="{7DB6C233-CB83-45BB-9E5B-5C3B0C656D56}"/>
    <cellStyle name="Control 2 2" xfId="22089" xr:uid="{E9838C7C-B848-4AE2-957B-74969F25AB30}"/>
    <cellStyle name="Control 2 3" xfId="22090" xr:uid="{3E0DCBA5-1659-4B8D-A51D-BC29B834DAD0}"/>
    <cellStyle name="Control 2 4" xfId="22091" xr:uid="{58903544-0CCF-4867-A3C1-6287971EA553}"/>
    <cellStyle name="Control 3" xfId="598" xr:uid="{A0211FD5-5D0E-4BFD-B286-8A5B0E0A4284}"/>
    <cellStyle name="Control 4" xfId="22092" xr:uid="{E0B3D60B-C2AC-40FB-B9A1-0627F9DAADCD}"/>
    <cellStyle name="Control 4 2" xfId="22093" xr:uid="{339B9808-06FA-46E6-8824-A37DF7FDEA46}"/>
    <cellStyle name="Control 4 3" xfId="22094" xr:uid="{9D933AB2-D0B0-40B7-AC98-27A67E64D8F3}"/>
    <cellStyle name="Control 5" xfId="22095" xr:uid="{D55E40C3-FA75-41DB-8A1A-197CD93B5CBC}"/>
    <cellStyle name="Control 5 2" xfId="22096" xr:uid="{41B7A3ED-36E3-4231-96AB-2DFEB8E39CD1}"/>
    <cellStyle name="Control 5 3" xfId="22097" xr:uid="{64AD55EF-314E-4212-91E9-D6A2DE103CC8}"/>
    <cellStyle name="Control 6" xfId="22098" xr:uid="{7CA48B99-91E0-48DF-8CE8-455AC5FD0437}"/>
    <cellStyle name="Copied" xfId="599" xr:uid="{18DBD4E5-46EF-48CB-B2F1-C574431D4910}"/>
    <cellStyle name="Currency" xfId="2" xr:uid="{00000000-0005-0000-0000-000003000000}"/>
    <cellStyle name="Currency [0]" xfId="3" xr:uid="{00000000-0005-0000-0000-000004000000}"/>
    <cellStyle name="Currency 10" xfId="600" xr:uid="{EF7EDB0B-5F59-42B4-867F-EC36A326D5D3}"/>
    <cellStyle name="Currency 11" xfId="601" xr:uid="{A6AA4EC9-1262-4AC1-820E-7C1245721627}"/>
    <cellStyle name="Currency 12" xfId="602" xr:uid="{82CFB423-1311-48AA-B44F-F2116152661F}"/>
    <cellStyle name="Currency 13" xfId="603" xr:uid="{D5AE9DAB-28F0-4332-BA63-74EC2CD17714}"/>
    <cellStyle name="Currency 13 2" xfId="604" xr:uid="{AED15A26-E8E3-4480-A10B-C81FECB50049}"/>
    <cellStyle name="Currency 13 3" xfId="605" xr:uid="{C3940C41-0BAC-4374-A405-BCFEE6D42830}"/>
    <cellStyle name="Currency 14" xfId="1105" xr:uid="{FDBEE935-EA5E-4647-BB42-DCB1BDA603CE}"/>
    <cellStyle name="Currency 14 2" xfId="22099" xr:uid="{8BB8CFAE-2B1B-45DB-BAD6-6853483BB97D}"/>
    <cellStyle name="Currency 15" xfId="55" xr:uid="{14CB21DF-647E-4AF4-A155-D649FF621790}"/>
    <cellStyle name="Currency 16" xfId="47256" xr:uid="{50E55EF1-D327-46A8-A43F-3B1A1D2F8358}"/>
    <cellStyle name="Currency 17" xfId="47290" xr:uid="{45A30C64-4848-4793-A53B-907ADE72C58A}"/>
    <cellStyle name="Currency 18" xfId="47297" xr:uid="{9CDD879F-C986-4432-924E-2E4E82DE1896}"/>
    <cellStyle name="Currency 19" xfId="47285" xr:uid="{E4695BFB-95DA-4637-85D0-7D06C117D978}"/>
    <cellStyle name="Currency 2" xfId="43" xr:uid="{08B0C9F6-4A71-4432-9B8D-54AC73CE0D64}"/>
    <cellStyle name="Currency 2 10" xfId="22" xr:uid="{6737D72A-569F-4A3B-A93C-9E4D33A9DD9F}"/>
    <cellStyle name="Currency 2 2" xfId="64" xr:uid="{9EF8C287-6396-483A-A4FF-3C817486C6BC}"/>
    <cellStyle name="Currency 2 2 2" xfId="22100" xr:uid="{A16253A6-C370-45ED-AEA3-CFCEFA1A9078}"/>
    <cellStyle name="Currency 2 3" xfId="68" xr:uid="{7D77FF05-16C1-4C6C-B6C6-1AFE28F220DA}"/>
    <cellStyle name="Currency 2 3 2" xfId="1100" xr:uid="{E181A4AF-2C48-4D23-ADD3-F5EBCD40D3C4}"/>
    <cellStyle name="Currency 2 3 2 2" xfId="47250" xr:uid="{5E7D01D6-158E-482A-9F89-4010E30C004B}"/>
    <cellStyle name="Currency 2 3 2 2 3" xfId="47259" xr:uid="{6917DF8A-555E-49EF-A611-92801EF12AAD}"/>
    <cellStyle name="Currency 2 4" xfId="606" xr:uid="{EB843F77-6290-4ED2-BC79-2099C602FF89}"/>
    <cellStyle name="Currency 2 5" xfId="607" xr:uid="{D799D7CD-05CD-4645-895C-19763F99EC10}"/>
    <cellStyle name="Currency 2 6" xfId="608" xr:uid="{FA590A78-5132-4925-937C-CC2D29CA9CC4}"/>
    <cellStyle name="Currency 2 7" xfId="59" xr:uid="{E4CB8B98-1D02-4A7E-9668-C17C3396934B}"/>
    <cellStyle name="Currency 20" xfId="47293" xr:uid="{EBE7F751-507A-4070-9414-46029A8DFB86}"/>
    <cellStyle name="Currency 21" xfId="47288" xr:uid="{ABFBFC2B-7EDA-406E-8545-2C800A23E9E6}"/>
    <cellStyle name="Currency 22" xfId="47307" xr:uid="{A6F7B12A-018C-4400-A0C2-A0EECEA794AC}"/>
    <cellStyle name="Currency 23" xfId="47310" xr:uid="{5CC8481D-75C8-4F1E-BAEE-FC6608CA0436}"/>
    <cellStyle name="Currency 24" xfId="47313" xr:uid="{66B157DE-03EC-42F9-99BC-5A094BD5F241}"/>
    <cellStyle name="Currency 25" xfId="47314" xr:uid="{689BAAAB-1FD3-41AD-9014-8BACC28C40F6}"/>
    <cellStyle name="Currency 26" xfId="47315" xr:uid="{C83E535E-98A3-456B-B440-0D4EFC80B2B5}"/>
    <cellStyle name="Currency 27" xfId="47316" xr:uid="{C8779999-3B83-41DC-BDD9-3B79B7794586}"/>
    <cellStyle name="Currency 28" xfId="47317" xr:uid="{E2F69E59-B361-4367-BCD4-2B30D5ECBE4D}"/>
    <cellStyle name="Currency 29" xfId="47318" xr:uid="{FF9B85C6-813E-4ECC-9430-57E9BFB2654B}"/>
    <cellStyle name="Currency 3" xfId="47" xr:uid="{F8268F39-5B25-4F22-87AF-C87C9CAD2C93}"/>
    <cellStyle name="Currency 3 2" xfId="22101" xr:uid="{29F7F32E-850C-4626-A20C-4CE546BC650D}"/>
    <cellStyle name="Currency 3 3" xfId="22102" xr:uid="{1EE78C09-3698-4DF6-B56D-C2E98C051146}"/>
    <cellStyle name="Currency 3 4" xfId="73" xr:uid="{44111264-22A5-4450-9504-4A118CF8112F}"/>
    <cellStyle name="Currency 4" xfId="51" xr:uid="{99105833-5CAA-4B4C-85AB-81EC7EE2D0B5}"/>
    <cellStyle name="Currency 4 2" xfId="610" xr:uid="{9505E1F8-89BF-4760-8209-6FF25EC7B655}"/>
    <cellStyle name="Currency 4 2 2" xfId="22103" xr:uid="{B57C85F5-DD17-4635-88F4-9B9BB64144E4}"/>
    <cellStyle name="Currency 4 2 3" xfId="22104" xr:uid="{AFF47A4B-90F8-479D-9DF8-3184ECEE117C}"/>
    <cellStyle name="Currency 4 2 4" xfId="22105" xr:uid="{87694562-9A20-45A2-A591-0060527C7790}"/>
    <cellStyle name="Currency 4 3" xfId="22106" xr:uid="{1AA5116D-7320-4AEC-AC10-7DDB12EF23B3}"/>
    <cellStyle name="Currency 4 4" xfId="22107" xr:uid="{45909EBB-C683-4D29-9999-4EA3358FADCB}"/>
    <cellStyle name="Currency 4 5" xfId="22108" xr:uid="{258F6E11-BCC6-495B-ABB2-24E036F6E1DD}"/>
    <cellStyle name="Currency 4 6" xfId="609" xr:uid="{A3A17B90-4743-4C8F-85CA-3FC86A4840D2}"/>
    <cellStyle name="Currency 5" xfId="53" xr:uid="{776846D5-25E2-43FB-824B-F4C3A28330D1}"/>
    <cellStyle name="Currency 5 2" xfId="612" xr:uid="{F6FF3AD2-4A3D-4872-A28C-D024874666A4}"/>
    <cellStyle name="Currency 5 2 2" xfId="22109" xr:uid="{E0BA5D02-0CD6-4E0C-8C69-BB532C135172}"/>
    <cellStyle name="Currency 5 2 3" xfId="22110" xr:uid="{51AC7905-555B-4CA7-A215-E2CD0AEA1948}"/>
    <cellStyle name="Currency 5 3" xfId="22111" xr:uid="{307D1504-5961-42E2-A3A5-0D1EAAFCED6D}"/>
    <cellStyle name="Currency 5 4" xfId="22112" xr:uid="{D88E0477-41B3-4459-BC57-3378E6C8F3E5}"/>
    <cellStyle name="Currency 5 5" xfId="611" xr:uid="{E6DFF55B-06B0-4B06-8564-7B66D177C29C}"/>
    <cellStyle name="Currency 6" xfId="613" xr:uid="{904C1C1E-939E-4F78-AB34-34A465E8B92A}"/>
    <cellStyle name="Currency 6 2" xfId="614" xr:uid="{C48EEE3E-B2EB-4CD1-ADA0-298B5736D07C}"/>
    <cellStyle name="Currency 7" xfId="615" xr:uid="{EE2B1E4A-4ABC-4C08-A854-C74AFCBB6D25}"/>
    <cellStyle name="Currency 7 2" xfId="616" xr:uid="{7351FE69-D03B-47FE-8B11-75990E9CC7AB}"/>
    <cellStyle name="Currency 8" xfId="617" xr:uid="{11DFB3B7-6740-4A46-A6FD-3B30510F5383}"/>
    <cellStyle name="Currency 9" xfId="618" xr:uid="{9C2D3869-8669-4FDC-B2B0-0F489E6648F4}"/>
    <cellStyle name="Currency0" xfId="619" xr:uid="{AD64188A-7C20-43EA-B699-F8F4B2A788D0}"/>
    <cellStyle name="Currency0 2" xfId="620" xr:uid="{EE1DECAA-23C5-425D-A394-49F2501D8737}"/>
    <cellStyle name="Currency0 2 2" xfId="22113" xr:uid="{1152FF82-6EC7-481E-921C-EDEF347C4953}"/>
    <cellStyle name="Currency0 2 3" xfId="22114" xr:uid="{65906472-41D6-4C37-8F0F-227E9CF44B57}"/>
    <cellStyle name="Currency0 3" xfId="22115" xr:uid="{5178063E-875F-42C7-A55A-5EBA9038122A}"/>
    <cellStyle name="Currency0 4" xfId="22116" xr:uid="{43E2328C-3429-4A40-A0B8-581A94644A2D}"/>
    <cellStyle name="Date" xfId="621" xr:uid="{11BAC9EC-E353-4ADE-81DE-2E9E96494BE9}"/>
    <cellStyle name="Date 2" xfId="622" xr:uid="{60CF4E46-9113-4835-94CF-FD8D3020C6A5}"/>
    <cellStyle name="Date 2 2" xfId="22117" xr:uid="{ED8F82E0-B3F0-4046-9BF0-60806DED0754}"/>
    <cellStyle name="Date 2 3" xfId="22118" xr:uid="{51EF4760-C9CE-4432-B145-0FC110BF26E4}"/>
    <cellStyle name="Date 3" xfId="22119" xr:uid="{F6FC0A6D-083E-4631-9AE1-66074FF49B0A}"/>
    <cellStyle name="Date 4" xfId="22120" xr:uid="{F55D2375-77BD-4B04-927A-FA949E115DE4}"/>
    <cellStyle name="Entered" xfId="623" xr:uid="{7EB996EA-216F-4BAE-9AB0-F0FA391ABE76}"/>
    <cellStyle name="Explanatory Text 10" xfId="624" xr:uid="{F50131EA-4F1D-4096-BA5C-4855EB80F86A}"/>
    <cellStyle name="Explanatory Text 11" xfId="625" xr:uid="{9AD41008-A48A-4222-ADB6-53B3517052D4}"/>
    <cellStyle name="Explanatory Text 12" xfId="626" xr:uid="{6B895E5D-B3FA-4501-94A1-3D137ED8E8AB}"/>
    <cellStyle name="Explanatory Text 13" xfId="627" xr:uid="{DCBDB1DF-CCFE-4BF0-A73F-E63445EB59D6}"/>
    <cellStyle name="Explanatory Text 2" xfId="628" xr:uid="{4391B1DE-7999-49D2-B613-E306A442BF00}"/>
    <cellStyle name="Explanatory Text 2 2" xfId="22121" xr:uid="{8689133C-7B8E-45FC-8DDF-AA127021F4EC}"/>
    <cellStyle name="Explanatory Text 2 3" xfId="22122" xr:uid="{5AAE3AB6-D486-4310-A0A7-BA8C7E70B150}"/>
    <cellStyle name="Explanatory Text 3" xfId="629" xr:uid="{3DB6EB31-356E-4883-B832-4C08002A9EE5}"/>
    <cellStyle name="Explanatory Text 4" xfId="630" xr:uid="{51BD5E89-F357-4EA6-A734-D8AFAA1665DD}"/>
    <cellStyle name="Explanatory Text 5" xfId="631" xr:uid="{F5E3CAC6-BDCA-4C88-9AFD-C5ED3867CEAD}"/>
    <cellStyle name="Explanatory Text 6" xfId="632" xr:uid="{D1434FE7-CC1A-4929-939A-FAD9BC1C3C56}"/>
    <cellStyle name="Explanatory Text 7" xfId="633" xr:uid="{9DDC588F-66AE-4DBE-95DD-3334178572E3}"/>
    <cellStyle name="Explanatory Text 8" xfId="634" xr:uid="{7DC41020-FC5E-4A93-BB36-275D6DBC34E4}"/>
    <cellStyle name="Explanatory Text 9" xfId="635" xr:uid="{3F7EAB98-7197-48BD-AD8E-FA874FD44A66}"/>
    <cellStyle name="f" xfId="636" xr:uid="{C6A5FE04-E73A-4A51-9978-5567ED7FE1EC}"/>
    <cellStyle name="Fixed" xfId="637" xr:uid="{605F7861-FBB0-432E-90C2-E537512B920C}"/>
    <cellStyle name="Fixed 2" xfId="638" xr:uid="{335ADB3E-7B99-4CDC-BD06-B233E0BA0E6F}"/>
    <cellStyle name="Fixed 2 2" xfId="22123" xr:uid="{55BDA510-AC57-4071-A093-6EE8C22ED4D0}"/>
    <cellStyle name="Fixed 2 3" xfId="22124" xr:uid="{954D8FE9-5ECF-4192-BA7E-A70CB8DCE5BC}"/>
    <cellStyle name="Fixed 3" xfId="22125" xr:uid="{3E9B885C-4B94-4D84-938F-21E862140E55}"/>
    <cellStyle name="Fixed 4" xfId="22126" xr:uid="{462FEB4D-06CB-473C-B07F-7A8D23AC2BBE}"/>
    <cellStyle name="Good 10" xfId="639" xr:uid="{0E77E23A-6F1B-41C7-960F-149A26CA003A}"/>
    <cellStyle name="Good 11" xfId="640" xr:uid="{DCDBBA34-DF3A-4494-85FF-80BA8F2AAF3F}"/>
    <cellStyle name="Good 12" xfId="641" xr:uid="{C104AA7D-1BA7-4D2A-B433-320496D22921}"/>
    <cellStyle name="Good 13" xfId="642" xr:uid="{4DA46CF6-EF7E-48E2-AA5E-1DFF0B66FB10}"/>
    <cellStyle name="Good 2" xfId="643" xr:uid="{F77E770A-D0DA-470E-91EC-6DD7E1592B84}"/>
    <cellStyle name="Good 2 2" xfId="22127" xr:uid="{E3658E54-2B22-466D-8323-D75468AE29E8}"/>
    <cellStyle name="Good 2 3" xfId="22128" xr:uid="{A9CB12D7-CEEA-4985-8C70-13774E5EEDE2}"/>
    <cellStyle name="Good 2 4" xfId="22129" xr:uid="{27A124F8-2CBF-4C2B-85B2-39B871285FA4}"/>
    <cellStyle name="Good 3" xfId="644" xr:uid="{CF12575B-E373-43F2-93FF-D2153F97AF62}"/>
    <cellStyle name="Good 4" xfId="645" xr:uid="{08B4AE0D-EFBE-46D1-9C9B-10B9ADF2A601}"/>
    <cellStyle name="Good 5" xfId="646" xr:uid="{ADF641CC-B31A-476B-8970-45E80C410826}"/>
    <cellStyle name="Good 6" xfId="647" xr:uid="{15999B97-F75A-4BCB-98BF-833706AA9F29}"/>
    <cellStyle name="Good 7" xfId="648" xr:uid="{68D2656F-AFDF-4C0D-8BB8-494A72DD3D09}"/>
    <cellStyle name="Good 8" xfId="649" xr:uid="{364F61DD-F1A8-4E90-99A8-C9F2A80EBD7A}"/>
    <cellStyle name="Good 9" xfId="650" xr:uid="{4432B1ED-E09C-4310-A407-8C1F3D3395BF}"/>
    <cellStyle name="Grey" xfId="651" xr:uid="{00F5BF6F-EFE2-417C-8D35-B5529353D2AD}"/>
    <cellStyle name="HEADER" xfId="652" xr:uid="{744BC3CE-CDA1-440B-9093-0999DEFC83AD}"/>
    <cellStyle name="Header 10" xfId="653" xr:uid="{6221516A-50D1-4EBC-B904-6951809085F6}"/>
    <cellStyle name="Header1" xfId="654" xr:uid="{88C1C5B8-5E21-4012-ABF6-67D770D5407B}"/>
    <cellStyle name="Header12" xfId="655" xr:uid="{AF0CAD4A-562C-4BCF-8BE6-A5654B349C1C}"/>
    <cellStyle name="Header14" xfId="656" xr:uid="{D28068E7-A97E-449C-94E3-BAA8D0EE2978}"/>
    <cellStyle name="Header18" xfId="657" xr:uid="{952B92A5-D8FD-4A1B-9A79-F06FACD664AD}"/>
    <cellStyle name="Header2" xfId="658" xr:uid="{8BAA4965-662E-4CD0-B98B-D2F307FC15F6}"/>
    <cellStyle name="Header2 2" xfId="659" xr:uid="{EDD8ECE3-A76A-43D0-A7A9-81D840AFD954}"/>
    <cellStyle name="Header2 2 2" xfId="22130" xr:uid="{04381E7D-3A90-4704-911C-668681999028}"/>
    <cellStyle name="Header2 2 3" xfId="22131" xr:uid="{D4C1CE26-A78F-4880-92AB-C3097E1D70BB}"/>
    <cellStyle name="Header2 3" xfId="22132" xr:uid="{4D0FAB04-1839-4C8B-A268-4C87FA3755C8}"/>
    <cellStyle name="Header2 3 2" xfId="22133" xr:uid="{7428C5EC-5B4E-4A39-BDBC-43F56AFC097A}"/>
    <cellStyle name="Header2 4" xfId="22134" xr:uid="{FB8704BC-B23B-4D09-9F00-C6C8C72B5EE7}"/>
    <cellStyle name="Header2 4 2" xfId="22135" xr:uid="{809129A1-4158-4117-8A35-0CA1968C4845}"/>
    <cellStyle name="Header2 5" xfId="22136" xr:uid="{590B115C-AE01-4FDB-B098-DFAC1425746D}"/>
    <cellStyle name="Header2 5 2" xfId="22137" xr:uid="{12851C6C-C1DC-45C2-823B-E871DA937AED}"/>
    <cellStyle name="Header2 6" xfId="22138" xr:uid="{1199057A-C2FB-47B9-9BD3-806FD2DFC16F}"/>
    <cellStyle name="Header2 7" xfId="22139" xr:uid="{DCB83506-78B3-4DB1-8274-0A38BBF144D8}"/>
    <cellStyle name="Heading 1 10" xfId="660" xr:uid="{4BED6AE8-CB97-4C9F-915F-95792412486C}"/>
    <cellStyle name="Heading 1 11" xfId="661" xr:uid="{D4F0DA6B-1462-40EB-84F8-FA127F1DC96F}"/>
    <cellStyle name="Heading 1 12" xfId="662" xr:uid="{3A0E668A-A940-413D-B1A7-C9ED71F9A466}"/>
    <cellStyle name="Heading 1 13" xfId="663" xr:uid="{CB571CAE-53A2-44AA-A63F-F4972373374C}"/>
    <cellStyle name="Heading 1 2" xfId="664" xr:uid="{8347EFA4-BEE5-40B8-A4A2-D346AC484DD3}"/>
    <cellStyle name="Heading 1 2 2" xfId="22140" xr:uid="{D4CC6976-FD0B-4828-A2E0-2F92E81B8AD2}"/>
    <cellStyle name="Heading 1 2 3" xfId="22141" xr:uid="{438156E0-7FFE-4608-9B1E-CB1A2E97A59C}"/>
    <cellStyle name="Heading 1 2 4" xfId="22142" xr:uid="{8D3A8A25-4E07-41B6-A04D-DCFE314963B6}"/>
    <cellStyle name="Heading 1 3" xfId="665" xr:uid="{28B44B2C-CFDD-4404-912C-85594287FB18}"/>
    <cellStyle name="Heading 1 4" xfId="666" xr:uid="{8939A53A-93D8-4965-B2FF-F97E56121A6B}"/>
    <cellStyle name="Heading 1 5" xfId="667" xr:uid="{745821CD-1300-4E70-8C14-772FCAC0DCD4}"/>
    <cellStyle name="Heading 1 6" xfId="668" xr:uid="{FFEBF2E3-E2D9-4A26-8A32-73E46F1FD33F}"/>
    <cellStyle name="Heading 1 7" xfId="669" xr:uid="{7F1BF186-70C2-4D34-B620-8B34B1E08DA5}"/>
    <cellStyle name="Heading 1 8" xfId="670" xr:uid="{EF1B2203-0F4D-4A80-9442-12AD1F1C9B96}"/>
    <cellStyle name="Heading 1 9" xfId="671" xr:uid="{EBBBF4AB-5212-43D4-980B-203B5457818A}"/>
    <cellStyle name="Heading 2 10" xfId="672" xr:uid="{F0EB0D35-8BB8-4005-8DC1-7C3847B98697}"/>
    <cellStyle name="Heading 2 11" xfId="673" xr:uid="{8FE1B75F-007F-42F3-9403-399CCD336193}"/>
    <cellStyle name="Heading 2 12" xfId="674" xr:uid="{8B92BC0E-F037-4B9B-B107-08CF62F3B627}"/>
    <cellStyle name="Heading 2 13" xfId="675" xr:uid="{14519703-34C2-42E4-A394-BA31141F5F24}"/>
    <cellStyle name="Heading 2 2" xfId="676" xr:uid="{0F4D5225-D7EA-480A-B4AF-4944A40C19C8}"/>
    <cellStyle name="Heading 2 2 2" xfId="22143" xr:uid="{4B638529-2968-42AB-B912-6BE7B373F395}"/>
    <cellStyle name="Heading 2 2 3" xfId="22144" xr:uid="{3390B114-7321-4617-B4F4-A5E947E8F20B}"/>
    <cellStyle name="Heading 2 2 4" xfId="22145" xr:uid="{015AC025-9D8A-494B-A4C5-D94B2215903A}"/>
    <cellStyle name="Heading 2 3" xfId="677" xr:uid="{8052E932-BE0F-4962-8166-75A8C22101A9}"/>
    <cellStyle name="Heading 2 4" xfId="678" xr:uid="{625554EB-0492-43EA-A2D9-84A34C3B3274}"/>
    <cellStyle name="Heading 2 5" xfId="679" xr:uid="{8AFC46BF-2F96-4ABD-BE4E-93C7715493E4}"/>
    <cellStyle name="Heading 2 6" xfId="680" xr:uid="{6A6A2606-408B-42F6-B619-2C5D4D3D9F7B}"/>
    <cellStyle name="Heading 2 7" xfId="681" xr:uid="{E83A8FE9-C20F-49CC-953C-718D420D00CE}"/>
    <cellStyle name="Heading 2 8" xfId="682" xr:uid="{1F569A79-64A3-4278-B286-F99949333EE8}"/>
    <cellStyle name="Heading 2 9" xfId="683" xr:uid="{9516D6B7-6654-4938-AB22-27F6A22EC157}"/>
    <cellStyle name="Heading 3 10" xfId="684" xr:uid="{34DC2D53-47C6-446B-8368-1C190CE66730}"/>
    <cellStyle name="Heading 3 11" xfId="685" xr:uid="{D9AD179D-A78C-4929-A561-6205E5042226}"/>
    <cellStyle name="Heading 3 12" xfId="686" xr:uid="{4E940078-D046-40D4-9176-8C4653143FF5}"/>
    <cellStyle name="Heading 3 13" xfId="687" xr:uid="{8DC5E5A8-EE14-4C99-9327-7301CCA84F5E}"/>
    <cellStyle name="Heading 3 2" xfId="688" xr:uid="{71BBE037-862B-40E2-88A2-BBFF6DAD8112}"/>
    <cellStyle name="Heading 3 2 2" xfId="22146" xr:uid="{BB92611A-FF57-4188-8EAE-9C92FCC2C66D}"/>
    <cellStyle name="Heading 3 2 3" xfId="22147" xr:uid="{E2671C55-7802-43B5-9879-98D0B6B7E70E}"/>
    <cellStyle name="Heading 3 2 4" xfId="22148" xr:uid="{0F5D776F-5CEE-41C0-8CF2-E0C800347830}"/>
    <cellStyle name="Heading 3 3" xfId="689" xr:uid="{C3E8D827-CC45-48FF-89F0-76660441F8BD}"/>
    <cellStyle name="Heading 3 4" xfId="690" xr:uid="{59C45617-AFCD-4D7E-B1B1-B7A329B969AB}"/>
    <cellStyle name="Heading 3 5" xfId="691" xr:uid="{43A18600-BA20-4AD5-B126-8370D408CC93}"/>
    <cellStyle name="Heading 3 6" xfId="692" xr:uid="{DA22E00B-D4DA-422A-ADE6-86F82C59FD32}"/>
    <cellStyle name="Heading 3 7" xfId="693" xr:uid="{74190273-65D5-48BC-AF1B-C2F6624741A6}"/>
    <cellStyle name="Heading 3 8" xfId="694" xr:uid="{A1C30B44-B92B-4BD4-B2A7-BFA27A717CA8}"/>
    <cellStyle name="Heading 3 9" xfId="695" xr:uid="{8BC78B52-0AC4-4504-A747-F8C880A3E155}"/>
    <cellStyle name="Heading 4 10" xfId="696" xr:uid="{43F476E0-88DA-456A-A432-918658E45DB1}"/>
    <cellStyle name="Heading 4 11" xfId="697" xr:uid="{5F65DB53-B649-4680-9D5D-4BD0A02F6FCF}"/>
    <cellStyle name="Heading 4 12" xfId="698" xr:uid="{E7345EDA-5599-4CCD-B676-DA530B43D508}"/>
    <cellStyle name="Heading 4 13" xfId="699" xr:uid="{8BEACEC4-1F17-4DF5-AFD5-70CAC87E32B9}"/>
    <cellStyle name="Heading 4 2" xfId="700" xr:uid="{3F928758-4352-4D8D-B2F5-9D07062F4A60}"/>
    <cellStyle name="Heading 4 2 2" xfId="22149" xr:uid="{F238BBA5-9959-4D7C-BC12-460C9DDFB772}"/>
    <cellStyle name="Heading 4 2 3" xfId="22150" xr:uid="{55F3C99B-CB01-4521-9096-B51EEB29D280}"/>
    <cellStyle name="Heading 4 2 4" xfId="22151" xr:uid="{9864D4AE-C9FE-4DC6-BEC0-1018D354D476}"/>
    <cellStyle name="Heading 4 3" xfId="701" xr:uid="{B5B7A2D0-F992-4468-BCB6-823A7CA7327B}"/>
    <cellStyle name="Heading 4 4" xfId="702" xr:uid="{7581A499-5022-4A79-9D68-8369694B9649}"/>
    <cellStyle name="Heading 4 5" xfId="703" xr:uid="{ABF4B098-822F-4025-B9B9-EDFE2BA39102}"/>
    <cellStyle name="Heading 4 6" xfId="704" xr:uid="{7F3CB6C3-9606-482D-847D-8E366E837351}"/>
    <cellStyle name="Heading 4 7" xfId="705" xr:uid="{BE58A018-EA4A-44FA-8327-8795B3BD46CF}"/>
    <cellStyle name="Heading 4 8" xfId="706" xr:uid="{DE53EA07-F777-4781-8CC2-DEDE2E27BF54}"/>
    <cellStyle name="Heading 4 9" xfId="707" xr:uid="{6502A167-7B68-4F54-8BE6-82D669FF0292}"/>
    <cellStyle name="Heading1" xfId="708" xr:uid="{448DAB40-910B-43E4-ABCB-449DD2FBDC2D}"/>
    <cellStyle name="Heading1 2" xfId="709" xr:uid="{A856611E-F4BE-4A74-B3FF-BA4DDD33ED01}"/>
    <cellStyle name="Heading2" xfId="710" xr:uid="{FCDD9C97-5496-4428-85D7-0F65D9B9024D}"/>
    <cellStyle name="Heading2 2" xfId="711" xr:uid="{97AC8D04-C51E-4307-87AA-DB3539F9C844}"/>
    <cellStyle name="HIGHLIGHT" xfId="712" xr:uid="{D8EDAA34-3A69-4175-AD7F-7D919430189B}"/>
    <cellStyle name="Hyperlink" xfId="17" builtinId="8"/>
    <cellStyle name="Hyperlink 2" xfId="22152" xr:uid="{ADDB4B47-C49E-4CE0-A74E-987E5F571711}"/>
    <cellStyle name="Input [yellow]" xfId="713" xr:uid="{1B880E7C-345A-4FC3-8039-E23A162185DF}"/>
    <cellStyle name="Input [yellow] 2" xfId="714" xr:uid="{148CB3A7-6922-4BBD-9700-5F938A4C60DB}"/>
    <cellStyle name="Input [yellow] 2 2" xfId="22153" xr:uid="{AB4CCDA6-3CD4-41A9-B5B8-203952B0762F}"/>
    <cellStyle name="Input [yellow] 2 3" xfId="22154" xr:uid="{EA3F00CD-D852-4DD5-A14B-5BC3BD8E2E16}"/>
    <cellStyle name="Input [yellow] 2 4" xfId="22155" xr:uid="{4E57AA45-5701-46BA-AADD-E8D167161816}"/>
    <cellStyle name="Input [yellow] 3" xfId="715" xr:uid="{5748EDFB-6CFC-4ACA-A6ED-2E811D06E6A2}"/>
    <cellStyle name="Input [yellow] 4" xfId="22156" xr:uid="{917DFDFF-5989-4312-AD4B-3AC7462E3DED}"/>
    <cellStyle name="Input [yellow] 4 2" xfId="22157" xr:uid="{4AE65015-E4B2-4C32-A6CD-5194EC9AF038}"/>
    <cellStyle name="Input [yellow] 4 3" xfId="22158" xr:uid="{94A34C2E-7BC2-48B6-AE74-9C6E373E325F}"/>
    <cellStyle name="Input [yellow] 5" xfId="22159" xr:uid="{4B8084DE-E244-4767-BB59-D3C910ED0C94}"/>
    <cellStyle name="Input [yellow] 5 2" xfId="22160" xr:uid="{199627BF-C985-43C4-809C-6FBDD0F3084A}"/>
    <cellStyle name="Input [yellow] 5 3" xfId="22161" xr:uid="{47706913-273B-4B0A-B08D-55B4529BCD51}"/>
    <cellStyle name="Input [yellow] 6" xfId="22162" xr:uid="{C473819D-7275-4126-9825-517FD379FC39}"/>
    <cellStyle name="Input 10" xfId="716" xr:uid="{1B839BA3-509F-4543-9683-1A5172C7656E}"/>
    <cellStyle name="Input 10 2" xfId="717" xr:uid="{B3F69F40-4E58-48C7-9011-ED235DDF1A37}"/>
    <cellStyle name="Input 10 2 2" xfId="22163" xr:uid="{7A42EC96-CD1B-4ADB-A59B-B6688F1EF562}"/>
    <cellStyle name="Input 10 2 3" xfId="22164" xr:uid="{316FA430-A251-4984-A38D-D9019C9493AB}"/>
    <cellStyle name="Input 10 3" xfId="22165" xr:uid="{222D4233-D40C-4E46-8BF7-545439EE97AF}"/>
    <cellStyle name="Input 10 3 2" xfId="22166" xr:uid="{663B9B27-BF4A-45D9-852F-FC5C39D558B3}"/>
    <cellStyle name="Input 10 4" xfId="22167" xr:uid="{04DD06B3-C575-471D-9E5E-4863518FD6E7}"/>
    <cellStyle name="Input 10 4 2" xfId="22168" xr:uid="{2A46110E-A774-4A6F-ACD2-1A734596920C}"/>
    <cellStyle name="Input 10 5" xfId="22169" xr:uid="{32BBAA5C-1FC0-4CF5-BBEC-4196437BB17D}"/>
    <cellStyle name="Input 10 6" xfId="22170" xr:uid="{6C2C8833-CD23-4A61-B493-03CCE6FE2614}"/>
    <cellStyle name="Input 10 7" xfId="22171" xr:uid="{F6F55B27-6AC9-47DF-B46E-CC38EF379ACD}"/>
    <cellStyle name="Input 11" xfId="718" xr:uid="{0CD42A54-0F03-4448-B342-02B14D4D6AFA}"/>
    <cellStyle name="Input 11 2" xfId="719" xr:uid="{AF511A95-B4C4-4BBD-A927-C01F63F9AE07}"/>
    <cellStyle name="Input 11 2 2" xfId="22172" xr:uid="{C23D1671-177D-4875-891F-F626EFEE8EE8}"/>
    <cellStyle name="Input 11 2 3" xfId="22173" xr:uid="{6A093DA5-0C89-45D2-BFE5-B7EE5D955F42}"/>
    <cellStyle name="Input 11 3" xfId="22174" xr:uid="{C5D49C24-A0C8-4815-AD4D-D86C3306058A}"/>
    <cellStyle name="Input 11 3 2" xfId="22175" xr:uid="{B68D6AA9-00BD-418A-967E-31CA36F6F420}"/>
    <cellStyle name="Input 11 4" xfId="22176" xr:uid="{01B822DE-2E16-472C-A120-73B3AA186031}"/>
    <cellStyle name="Input 11 4 2" xfId="22177" xr:uid="{454CD122-6E55-4328-BB4A-E4DAE9F8AC74}"/>
    <cellStyle name="Input 11 5" xfId="22178" xr:uid="{C8D56B76-FA8F-4A6B-914B-0E0304FD1924}"/>
    <cellStyle name="Input 11 6" xfId="22179" xr:uid="{446E3202-8D3B-4AA9-8183-E5CB7A145919}"/>
    <cellStyle name="Input 11 7" xfId="22180" xr:uid="{31D24F78-AB98-4ECB-863B-33729424769F}"/>
    <cellStyle name="Input 12" xfId="720" xr:uid="{2719F985-49CB-44BC-A884-C7E11F63D770}"/>
    <cellStyle name="Input 12 2" xfId="721" xr:uid="{EFC4A267-5DE5-47DE-8BE0-97710A13AA84}"/>
    <cellStyle name="Input 12 2 2" xfId="22181" xr:uid="{D7BDA3D6-74CB-4A85-9617-E49E042919F1}"/>
    <cellStyle name="Input 12 2 3" xfId="22182" xr:uid="{869BF9E8-0C4F-4263-9677-C30BE87B2918}"/>
    <cellStyle name="Input 12 3" xfId="22183" xr:uid="{5A734D5A-C50C-4AD9-B0F7-15A79AE846DD}"/>
    <cellStyle name="Input 12 3 2" xfId="22184" xr:uid="{209D7E53-5730-4EB7-9A17-909D797469DE}"/>
    <cellStyle name="Input 12 4" xfId="22185" xr:uid="{E7846A31-B4EA-4A46-BEBE-647FFFD1D857}"/>
    <cellStyle name="Input 12 4 2" xfId="22186" xr:uid="{E4BE01BD-A1D3-4127-AC4E-F88AECB6DBD4}"/>
    <cellStyle name="Input 12 5" xfId="22187" xr:uid="{77F34C06-8D15-412A-A85B-05CA0F8C26EE}"/>
    <cellStyle name="Input 12 6" xfId="22188" xr:uid="{B244742C-5490-49F7-BF82-6F41DC5C1A34}"/>
    <cellStyle name="Input 12 7" xfId="22189" xr:uid="{2E42F9D4-ED96-41A8-86F4-F47C0FD96060}"/>
    <cellStyle name="Input 13" xfId="722" xr:uid="{FB94354C-2A35-4457-916B-3681D0E1B9C0}"/>
    <cellStyle name="Input 13 2" xfId="723" xr:uid="{DEF45B6F-8252-4165-A415-767812BC80C4}"/>
    <cellStyle name="Input 13 2 2" xfId="22190" xr:uid="{71E9ADE1-4692-4CFA-9F4E-19FE3B19E9FD}"/>
    <cellStyle name="Input 13 2 3" xfId="22191" xr:uid="{A80EF0E3-32C3-4092-AE82-50A00BE0F49B}"/>
    <cellStyle name="Input 13 3" xfId="22192" xr:uid="{D3A05D92-32C2-4705-B5F9-F96A6350DF00}"/>
    <cellStyle name="Input 13 3 2" xfId="22193" xr:uid="{C0F49F3C-39E0-45AA-BD3C-0B834B47EE41}"/>
    <cellStyle name="Input 13 4" xfId="22194" xr:uid="{7EA720DC-6707-4DE6-B161-D3C3345DECDF}"/>
    <cellStyle name="Input 13 4 2" xfId="22195" xr:uid="{F0CEDA48-CF84-427F-BC6C-FC9FC116B771}"/>
    <cellStyle name="Input 13 5" xfId="22196" xr:uid="{D40A93CB-0DF0-4A36-9B0D-CB71C0FBB6C5}"/>
    <cellStyle name="Input 13 6" xfId="22197" xr:uid="{3F7DCBE3-1DFF-42EB-BF6C-9DE812202E16}"/>
    <cellStyle name="Input 13 7" xfId="22198" xr:uid="{074FF43B-354E-4DA6-ADC6-A6421BD986C0}"/>
    <cellStyle name="Input 14" xfId="724" xr:uid="{03D4622C-9AD7-4884-9FCA-05BDD9EF264F}"/>
    <cellStyle name="Input 14 2" xfId="725" xr:uid="{AF8AE84F-F1D5-448A-AD24-7E4871C7E242}"/>
    <cellStyle name="Input 14 2 2" xfId="22199" xr:uid="{A2C118A6-183E-434D-A4A9-CC4A4F444093}"/>
    <cellStyle name="Input 14 2 3" xfId="22200" xr:uid="{7282E071-DFD9-4C11-8E64-0CB402256428}"/>
    <cellStyle name="Input 14 3" xfId="22201" xr:uid="{637856ED-00AE-42B8-A36E-C32A65DF3D43}"/>
    <cellStyle name="Input 14 3 2" xfId="22202" xr:uid="{3A83D5AB-017F-4444-BC8B-8ACF53AC5340}"/>
    <cellStyle name="Input 14 4" xfId="22203" xr:uid="{A06EF301-E9DD-4A7B-B362-3306005BBCF3}"/>
    <cellStyle name="Input 14 4 2" xfId="22204" xr:uid="{238EEEE1-5614-4F02-8582-BEE552911590}"/>
    <cellStyle name="Input 14 5" xfId="22205" xr:uid="{ADDC9D12-65A9-4F0E-8D35-AE04108298B0}"/>
    <cellStyle name="Input 14 6" xfId="22206" xr:uid="{3E199B50-44BD-4F1F-88C1-1C765CFFD6EC}"/>
    <cellStyle name="Input 14 7" xfId="22207" xr:uid="{D6C39455-718A-4507-8E2C-AC3EE51B0ACE}"/>
    <cellStyle name="Input 15" xfId="726" xr:uid="{30C4C59A-87F2-4652-B95C-82742376020B}"/>
    <cellStyle name="Input 15 2" xfId="727" xr:uid="{B8EA9C50-1D62-4270-94DC-C1A1044A6464}"/>
    <cellStyle name="Input 15 2 2" xfId="22208" xr:uid="{E576DDDF-5EBC-4265-BE7C-53F576AB9136}"/>
    <cellStyle name="Input 15 2 3" xfId="22209" xr:uid="{F29A0311-032A-40CB-A742-3641892A96CB}"/>
    <cellStyle name="Input 15 3" xfId="22210" xr:uid="{EABBF8AC-907B-4997-A341-FBD8E9A8109E}"/>
    <cellStyle name="Input 15 3 2" xfId="22211" xr:uid="{6E246154-E267-43E1-AE73-E90B8802E0F4}"/>
    <cellStyle name="Input 15 4" xfId="22212" xr:uid="{B40A5A97-CC2E-4E48-9029-F67087944EDF}"/>
    <cellStyle name="Input 15 4 2" xfId="22213" xr:uid="{F5706F35-33CC-4CBD-B121-F5A75F1CA916}"/>
    <cellStyle name="Input 15 5" xfId="22214" xr:uid="{232543A0-D926-4073-ADF3-2D341916C4A7}"/>
    <cellStyle name="Input 15 6" xfId="22215" xr:uid="{837064F4-24E1-4875-A0A3-03C3E9F7A7C0}"/>
    <cellStyle name="Input 15 7" xfId="22216" xr:uid="{F3B24205-AD41-4238-9564-7CDB7E2563F7}"/>
    <cellStyle name="Input 2" xfId="728" xr:uid="{B47A25F6-189F-4236-BFE4-15415EE82088}"/>
    <cellStyle name="Input 2 2" xfId="729" xr:uid="{E37D2094-82A8-4E25-887F-83A2B0EA20E4}"/>
    <cellStyle name="Input 2 2 2" xfId="22217" xr:uid="{1815DAC0-8C94-4C0E-BC5D-714AFEE434E3}"/>
    <cellStyle name="Input 2 2 2 2" xfId="22218" xr:uid="{16E6FC0D-4A1A-4316-A4A8-9074BF1F0C7F}"/>
    <cellStyle name="Input 2 2 3" xfId="22219" xr:uid="{8AC7BB19-EF2B-4891-A05F-6647FDC77B57}"/>
    <cellStyle name="Input 2 2 4" xfId="22220" xr:uid="{6AA11D20-F132-49B7-84F1-4A5B276EA2F9}"/>
    <cellStyle name="Input 2 3" xfId="22221" xr:uid="{C695AF5C-E256-4C2F-97FB-C0A13B3EAB09}"/>
    <cellStyle name="Input 2 3 2" xfId="22222" xr:uid="{2BA71F3C-9CFF-4BCB-B898-A949B3FD2117}"/>
    <cellStyle name="Input 2 4" xfId="22223" xr:uid="{8567DE83-83D0-421E-8491-8B721CCD0113}"/>
    <cellStyle name="Input 2 4 2" xfId="22224" xr:uid="{E2E6F8F3-5751-4B04-ADFC-59B2806A33D8}"/>
    <cellStyle name="Input 2 5" xfId="22225" xr:uid="{C68CFE87-27E9-453E-8F4A-1902616D7262}"/>
    <cellStyle name="Input 2 5 2" xfId="22226" xr:uid="{698939C3-AC0B-41BA-8A0A-BEE9EBF0C484}"/>
    <cellStyle name="Input 2 6" xfId="22227" xr:uid="{904C1575-37CA-4AE2-A277-35C877959435}"/>
    <cellStyle name="Input 2 7" xfId="22228" xr:uid="{36A899BB-5458-4DFC-B097-68053F3D1741}"/>
    <cellStyle name="Input 2 8" xfId="22229" xr:uid="{031C7F5B-5031-4167-B6C7-064718E0620C}"/>
    <cellStyle name="Input 3" xfId="730" xr:uid="{519A4CE1-32A2-407B-B427-D84553DF3099}"/>
    <cellStyle name="Input 3 2" xfId="731" xr:uid="{2345C6CE-652E-415D-9D22-B9BECCC0D215}"/>
    <cellStyle name="Input 3 2 2" xfId="22230" xr:uid="{61F056B8-F0C1-478B-BDBA-6C1E7D7375DC}"/>
    <cellStyle name="Input 3 2 3" xfId="22231" xr:uid="{3A6F2995-7AFE-46C6-87FE-947125CF89BA}"/>
    <cellStyle name="Input 3 3" xfId="22232" xr:uid="{50911E64-3EA9-4CEE-85FE-636D82E81BEE}"/>
    <cellStyle name="Input 3 3 2" xfId="22233" xr:uid="{92E3E6E7-6E38-4941-B93E-E62EF2CE0487}"/>
    <cellStyle name="Input 3 4" xfId="22234" xr:uid="{F15B398F-8BE9-4543-8928-8911BB27EF87}"/>
    <cellStyle name="Input 3 4 2" xfId="22235" xr:uid="{8AC6CB03-DA02-4462-928F-0D26D30638AB}"/>
    <cellStyle name="Input 3 5" xfId="22236" xr:uid="{23DE7E6F-72E1-429A-9D8F-5097C741768D}"/>
    <cellStyle name="Input 3 6" xfId="22237" xr:uid="{1DF25191-DBC7-4500-817C-61E66A0EA2A2}"/>
    <cellStyle name="Input 3 7" xfId="22238" xr:uid="{A98D66D2-1176-41C9-BA0A-0C7F5984A2C0}"/>
    <cellStyle name="Input 4" xfId="732" xr:uid="{A6407F82-2A54-4586-8F9F-5665F7997138}"/>
    <cellStyle name="Input 4 2" xfId="733" xr:uid="{83F85463-663A-4CC8-814E-B02ECE0E615A}"/>
    <cellStyle name="Input 4 2 2" xfId="22239" xr:uid="{9840958D-112C-44B1-9A79-D74CBBC888DC}"/>
    <cellStyle name="Input 4 2 3" xfId="22240" xr:uid="{71C6FCA6-7B77-4208-90C4-E760F0D0B002}"/>
    <cellStyle name="Input 4 3" xfId="22241" xr:uid="{4FA954B9-12B7-4241-8C27-A6733F786173}"/>
    <cellStyle name="Input 4 3 2" xfId="22242" xr:uid="{21CF52F7-6E1F-4A7A-9B50-6871389967EE}"/>
    <cellStyle name="Input 4 4" xfId="22243" xr:uid="{91E44ECB-841A-408E-9A01-3DFAD49B6DD2}"/>
    <cellStyle name="Input 4 4 2" xfId="22244" xr:uid="{742ED459-FFE3-4EA4-92C1-2215C4932AD6}"/>
    <cellStyle name="Input 4 5" xfId="22245" xr:uid="{583BF51F-F0EE-4EAA-919F-727CA8DDF4D4}"/>
    <cellStyle name="Input 4 6" xfId="22246" xr:uid="{4C6B2FC9-1B49-4353-A928-4E1645CE0E2F}"/>
    <cellStyle name="Input 4 7" xfId="22247" xr:uid="{C0B44BB2-E2C3-40D4-9FE7-26F6DDBCD434}"/>
    <cellStyle name="Input 5" xfId="734" xr:uid="{351F760C-736D-489D-9FB6-F4889285C6F4}"/>
    <cellStyle name="Input 5 2" xfId="735" xr:uid="{D3CDBD9C-800E-4EBA-87B2-3A1DB17B50DD}"/>
    <cellStyle name="Input 5 2 2" xfId="22248" xr:uid="{0D8991B5-B59E-4147-939A-1DB3DB5E22FD}"/>
    <cellStyle name="Input 5 2 3" xfId="22249" xr:uid="{0CECB924-1F47-45AA-8A51-2D96C3E8ECF8}"/>
    <cellStyle name="Input 5 3" xfId="22250" xr:uid="{F81125F3-BA45-4C87-8346-16D3BBC9C7E3}"/>
    <cellStyle name="Input 5 3 2" xfId="22251" xr:uid="{8452CD8B-F2B3-45EC-A354-1EBAED1B0CC0}"/>
    <cellStyle name="Input 5 4" xfId="22252" xr:uid="{9347E866-2165-4D1B-BD5F-1752AB9DBB37}"/>
    <cellStyle name="Input 5 4 2" xfId="22253" xr:uid="{6EA9686C-9CC1-4F50-BE7E-E4BC827C89E7}"/>
    <cellStyle name="Input 5 5" xfId="22254" xr:uid="{D0FBF905-F05F-4C44-83A9-D85519FF656C}"/>
    <cellStyle name="Input 5 6" xfId="22255" xr:uid="{5F941CA2-A5E7-4142-BC9D-11177D937FD5}"/>
    <cellStyle name="Input 5 7" xfId="22256" xr:uid="{41B3D10C-F0F5-43BA-8EDB-5AE090933F91}"/>
    <cellStyle name="Input 6" xfId="736" xr:uid="{EDA33D53-7408-4801-896D-9B64203BC378}"/>
    <cellStyle name="Input 6 2" xfId="737" xr:uid="{AFEB4ACD-F6FA-49F3-8129-3ABB271A9ADB}"/>
    <cellStyle name="Input 6 2 2" xfId="22257" xr:uid="{3C86387C-3444-4561-8DE2-AD0C78C5019D}"/>
    <cellStyle name="Input 6 2 3" xfId="22258" xr:uid="{B64053BB-D333-461D-A6CC-DF8C2E07330D}"/>
    <cellStyle name="Input 6 3" xfId="22259" xr:uid="{EBC10B8A-0757-4FB7-AE84-D49DFEF8C9DC}"/>
    <cellStyle name="Input 6 3 2" xfId="22260" xr:uid="{FC227CD4-1214-453C-B208-CE0EB06AFD12}"/>
    <cellStyle name="Input 6 4" xfId="22261" xr:uid="{C3FA0B8F-FC66-45DB-A974-F411DEC65FD4}"/>
    <cellStyle name="Input 6 4 2" xfId="22262" xr:uid="{C9B28405-304C-4C9A-8CD7-48942E2B0206}"/>
    <cellStyle name="Input 6 5" xfId="22263" xr:uid="{5F038944-77CE-4064-8292-A12720BB45B7}"/>
    <cellStyle name="Input 6 6" xfId="22264" xr:uid="{8EB39231-F18C-49CB-AE50-AC860E2AD784}"/>
    <cellStyle name="Input 6 7" xfId="22265" xr:uid="{FA6FCF85-F61C-4DE0-B16B-7DEFFA2584C5}"/>
    <cellStyle name="Input 7" xfId="738" xr:uid="{1C4D486C-FE3A-4833-BDDA-660E0F7EFE6C}"/>
    <cellStyle name="Input 7 2" xfId="739" xr:uid="{6C09A835-C464-4728-95D4-3C72E795F9B6}"/>
    <cellStyle name="Input 7 2 2" xfId="22266" xr:uid="{C30EEC18-EB8F-4DDA-A77D-BF5D8DCC7DDC}"/>
    <cellStyle name="Input 7 2 3" xfId="22267" xr:uid="{9D173949-82C5-40F9-82CF-2A43FE4EA85C}"/>
    <cellStyle name="Input 7 3" xfId="22268" xr:uid="{726F4206-DCAD-4D7A-B0A0-6760170C550B}"/>
    <cellStyle name="Input 7 3 2" xfId="22269" xr:uid="{7D96D39E-07C7-4CED-8E57-B42797BF369E}"/>
    <cellStyle name="Input 7 4" xfId="22270" xr:uid="{33A5AA3E-4E7A-43B8-B499-FEB5D7708DE4}"/>
    <cellStyle name="Input 7 4 2" xfId="22271" xr:uid="{C88D3D2E-04A3-4841-862B-C88A7A0E2425}"/>
    <cellStyle name="Input 7 5" xfId="22272" xr:uid="{55F3EB46-F5C8-455D-B590-0C7D33D75CF3}"/>
    <cellStyle name="Input 7 6" xfId="22273" xr:uid="{2D6F7134-3E03-4BB0-9C13-A78D117D55D9}"/>
    <cellStyle name="Input 7 7" xfId="22274" xr:uid="{154AB035-5C93-4010-BA44-9F6A7AE260D3}"/>
    <cellStyle name="Input 8" xfId="740" xr:uid="{6D0D45C1-426E-4611-A7CB-A7C577152574}"/>
    <cellStyle name="Input 8 2" xfId="741" xr:uid="{F5F3786C-775E-4AE0-8872-C7B7436853F6}"/>
    <cellStyle name="Input 8 2 2" xfId="22275" xr:uid="{59B6681B-4BC3-4746-8483-D75249BC9F05}"/>
    <cellStyle name="Input 8 2 3" xfId="22276" xr:uid="{1F8099A1-FC68-4BBC-926A-1C2F7437FFBF}"/>
    <cellStyle name="Input 8 3" xfId="22277" xr:uid="{390596E3-3784-44CB-BB17-E3F90C69CDE1}"/>
    <cellStyle name="Input 8 3 2" xfId="22278" xr:uid="{D892C5E6-CB70-4F4A-BA15-F517AEE85C11}"/>
    <cellStyle name="Input 8 4" xfId="22279" xr:uid="{44B18C39-D38C-4C48-92F7-8F0034FFFF79}"/>
    <cellStyle name="Input 8 4 2" xfId="22280" xr:uid="{567E6F7C-5D6E-4F70-8A0B-E4D5BD793A94}"/>
    <cellStyle name="Input 8 5" xfId="22281" xr:uid="{A9B1D891-7FFD-48B1-A2E4-52A5C7F3F6C8}"/>
    <cellStyle name="Input 8 6" xfId="22282" xr:uid="{10720AF8-3399-4F16-B022-CC98BC8DA8FB}"/>
    <cellStyle name="Input 8 7" xfId="22283" xr:uid="{86951D51-C9C4-45CA-B19D-ED3600DB9A0A}"/>
    <cellStyle name="Input 9" xfId="742" xr:uid="{9D511221-8D28-40D7-B686-021E543F4E18}"/>
    <cellStyle name="Input 9 2" xfId="743" xr:uid="{0AFA37F8-E6B1-4A0F-AA18-1EA6DF1BCC5D}"/>
    <cellStyle name="Input 9 2 2" xfId="22284" xr:uid="{4D2F6A3E-9603-4D20-B89F-6092A7633793}"/>
    <cellStyle name="Input 9 2 3" xfId="22285" xr:uid="{1B9F4BD3-4F2E-4409-B1F6-83F16E71455E}"/>
    <cellStyle name="Input 9 3" xfId="22286" xr:uid="{C6124C4B-9690-4C9D-B137-0FE848C178F0}"/>
    <cellStyle name="Input 9 3 2" xfId="22287" xr:uid="{D30433E9-9FB8-4DEE-8D14-53812E15096A}"/>
    <cellStyle name="Input 9 4" xfId="22288" xr:uid="{14D54DA7-3A99-4137-AA72-2A0B69C4F161}"/>
    <cellStyle name="Input 9 4 2" xfId="22289" xr:uid="{5F5FC03F-0767-4791-A7E8-784B99362EC9}"/>
    <cellStyle name="Input 9 5" xfId="22290" xr:uid="{C0DF8CBF-E8C0-46D4-9FB7-09C151452615}"/>
    <cellStyle name="Input 9 6" xfId="22291" xr:uid="{0D6076C2-26FF-4BFD-914D-9AA7F828E122}"/>
    <cellStyle name="Input 9 7" xfId="22292" xr:uid="{E4F73F25-53D6-4920-B08B-71143962C7A8}"/>
    <cellStyle name="Inputted" xfId="744" xr:uid="{C11F40AF-6D45-403D-90FA-D6400F681DCB}"/>
    <cellStyle name="Labels" xfId="745" xr:uid="{8DB44919-334D-47C1-82A7-4DA2A4685A39}"/>
    <cellStyle name="Lines" xfId="65" xr:uid="{CA1E8D71-5E3A-4EFA-B33C-72D1A840B8ED}"/>
    <cellStyle name="Lines 2" xfId="746" xr:uid="{A4030192-5A00-4198-BFE2-73E6C9457682}"/>
    <cellStyle name="Linked" xfId="747" xr:uid="{FCBA3913-3B9F-4474-BA28-A8979EA3ACB0}"/>
    <cellStyle name="Linked Cell 10" xfId="748" xr:uid="{11EC3217-F547-4579-B0BA-4C3D2D0EE66C}"/>
    <cellStyle name="Linked Cell 11" xfId="749" xr:uid="{CAA3BF4E-815A-4260-91F9-1A0A78660FEA}"/>
    <cellStyle name="Linked Cell 12" xfId="750" xr:uid="{5995CC7A-5163-42AF-A827-A0D4F3AE66B4}"/>
    <cellStyle name="Linked Cell 13" xfId="751" xr:uid="{0FC5B9D8-AB89-4F38-ACF9-D9B9BA0C1AE1}"/>
    <cellStyle name="Linked Cell 2" xfId="752" xr:uid="{3D508EC3-56E4-45C3-96BB-164F910C8EE2}"/>
    <cellStyle name="Linked Cell 2 2" xfId="22293" xr:uid="{1372B83C-6F4C-4670-9F11-989590E4A208}"/>
    <cellStyle name="Linked Cell 2 3" xfId="22294" xr:uid="{22B25C76-CB25-4615-AA7A-9C335CB9700C}"/>
    <cellStyle name="Linked Cell 2 4" xfId="22295" xr:uid="{AE09798E-E8EF-4F41-A89E-7E9766272A24}"/>
    <cellStyle name="Linked Cell 3" xfId="753" xr:uid="{FC3D5AFC-0F77-4AA8-A8E2-78AF3829003B}"/>
    <cellStyle name="Linked Cell 4" xfId="754" xr:uid="{6BAFAAA1-1624-48B9-85B8-AE8EAA93F9EF}"/>
    <cellStyle name="Linked Cell 5" xfId="755" xr:uid="{A70905B7-EDC7-40A1-8D28-E78C746A2270}"/>
    <cellStyle name="Linked Cell 6" xfId="756" xr:uid="{A8B14420-0F84-4D22-AA34-60E2FAEACC1A}"/>
    <cellStyle name="Linked Cell 7" xfId="757" xr:uid="{7C9D31AB-795D-4155-9C2F-29C2373347ED}"/>
    <cellStyle name="Linked Cell 8" xfId="758" xr:uid="{41C524EB-9C1B-46AA-BFA7-B8F4B1AF3276}"/>
    <cellStyle name="Linked Cell 9" xfId="759" xr:uid="{67F0B0A0-99F3-4B7F-870A-7F702DE3C7D2}"/>
    <cellStyle name="Milliers [0]_!!!GO" xfId="760" xr:uid="{4D178AFC-B28F-4EE8-AB6E-B29B1ED05BF6}"/>
    <cellStyle name="Milliers_!!!GO" xfId="761" xr:uid="{DF8F4B0F-7331-422B-9EDE-4DD62F110088}"/>
    <cellStyle name="Monétaire [0]_!!!GO" xfId="762" xr:uid="{03C00D41-E893-42C1-A427-A9D1F87DBCB9}"/>
    <cellStyle name="Monétaire_!!!GO" xfId="763" xr:uid="{EF1692A2-070B-43EB-B687-56BF15C60209}"/>
    <cellStyle name="Name" xfId="764" xr:uid="{8F711B28-FBAE-492D-AB4A-6DE0C595C31A}"/>
    <cellStyle name="Neutral 10" xfId="765" xr:uid="{4FEC8FB8-0F31-47F0-B590-EBD0EBE15C81}"/>
    <cellStyle name="Neutral 11" xfId="766" xr:uid="{51089093-EE99-4780-89DA-D16263134D07}"/>
    <cellStyle name="Neutral 12" xfId="767" xr:uid="{2E95EE5D-F31D-4A04-9B44-78C860A292C9}"/>
    <cellStyle name="Neutral 13" xfId="768" xr:uid="{CB604C35-7999-4C26-9BAD-6CCCBF1783F9}"/>
    <cellStyle name="Neutral 2" xfId="769" xr:uid="{CCEB33C8-D8EE-43E4-AA3C-A8D0A4395622}"/>
    <cellStyle name="Neutral 2 2" xfId="22296" xr:uid="{1C4BA25C-0115-4A45-A0B3-03267A78705A}"/>
    <cellStyle name="Neutral 2 3" xfId="22297" xr:uid="{DE20EC52-26F1-4523-B552-577F96DC9ED8}"/>
    <cellStyle name="Neutral 2 4" xfId="22298" xr:uid="{DBFBC745-C29A-42DD-A9B1-93EA850A37F5}"/>
    <cellStyle name="Neutral 3" xfId="770" xr:uid="{5AC22A9F-349C-49F0-839E-68252A861D51}"/>
    <cellStyle name="Neutral 4" xfId="771" xr:uid="{F50D7026-8015-4A74-85B1-CA5B18969E2E}"/>
    <cellStyle name="Neutral 5" xfId="772" xr:uid="{5FA7D8E0-CF77-4708-832E-92ED12996426}"/>
    <cellStyle name="Neutral 6" xfId="773" xr:uid="{1301EDEF-B519-4AB7-B8F0-DE66DB9567AE}"/>
    <cellStyle name="Neutral 7" xfId="774" xr:uid="{C28EB449-7387-4EE6-8ABF-400A4CADBC01}"/>
    <cellStyle name="Neutral 8" xfId="775" xr:uid="{2A1D9E43-93F3-44B3-BEF5-C0C3E7D58167}"/>
    <cellStyle name="Neutral 9" xfId="776" xr:uid="{5A03D572-2C1D-473F-B2DE-F10D1E65C3FD}"/>
    <cellStyle name="New" xfId="777" xr:uid="{264058C7-51F6-4410-BE08-F71C8056FA41}"/>
    <cellStyle name="New 2" xfId="778" xr:uid="{099B521A-3479-4264-BFBA-4E635264988C}"/>
    <cellStyle name="New 2 2" xfId="22299" xr:uid="{0862FDDC-85C1-4913-B5DE-A93FCDEFF7DC}"/>
    <cellStyle name="no dec" xfId="779" xr:uid="{E8080E51-5895-4FCD-979F-1FAE60C4166B}"/>
    <cellStyle name="Normal" xfId="0" builtinId="0"/>
    <cellStyle name="Normal - Style1" xfId="780" xr:uid="{679E3303-A7F9-4CA9-A9C3-34F9A4D0D348}"/>
    <cellStyle name="Normal - Style1 2" xfId="47292" xr:uid="{8392AD1E-8048-47A3-B8E9-5BC6B2215DF6}"/>
    <cellStyle name="Normal 10" xfId="781" xr:uid="{1F2DB6BF-FB42-42A9-B731-44239A3527B8}"/>
    <cellStyle name="Normal 10 10" xfId="22300" xr:uid="{6182AA3F-5B10-417E-99A5-3C7E14B8E1FF}"/>
    <cellStyle name="Normal 10 10 2" xfId="22301" xr:uid="{59759445-FC9A-48DF-B7A1-055690F023FB}"/>
    <cellStyle name="Normal 10 10 2 2" xfId="22302" xr:uid="{07ABD5D4-60ED-4D4A-9F01-6123222F06E6}"/>
    <cellStyle name="Normal 10 10 3" xfId="22303" xr:uid="{7293D7F1-6D88-4867-A217-A4DC0A8D10BB}"/>
    <cellStyle name="Normal 10 11" xfId="22304" xr:uid="{526B5C8F-A487-444D-968C-54E00A4371EA}"/>
    <cellStyle name="Normal 10 11 2" xfId="22305" xr:uid="{E03FC33F-E6CF-4C0F-8CB3-BFBF038DD3DA}"/>
    <cellStyle name="Normal 10 12" xfId="22306" xr:uid="{B688C3D9-3826-49E6-B46F-17A6AC323992}"/>
    <cellStyle name="Normal 10 13" xfId="22307" xr:uid="{EE44FE0F-FF3C-4C88-A179-F55E0522398B}"/>
    <cellStyle name="Normal 10 13 2" xfId="22308" xr:uid="{4E33239A-4E56-4773-9850-C071502C7491}"/>
    <cellStyle name="Normal 10 14" xfId="22309" xr:uid="{95663276-DEC5-4BBE-8EC2-D7C961A57077}"/>
    <cellStyle name="Normal 10 15" xfId="22310" xr:uid="{03D88248-1143-4E3F-8185-C992D2FDDD6E}"/>
    <cellStyle name="Normal 10 2" xfId="24" xr:uid="{B6ABF636-BBF4-4B21-BD91-D5E6CB663016}"/>
    <cellStyle name="Normal 10 2 10" xfId="22312" xr:uid="{866887FD-01C5-4605-A9FF-233B01AEEA33}"/>
    <cellStyle name="Normal 10 2 10 2" xfId="22313" xr:uid="{81606302-7D28-4F7B-8EDE-9E726389C0B3}"/>
    <cellStyle name="Normal 10 2 11" xfId="22314" xr:uid="{DE4F0A75-5D5D-4889-8CE5-1F1B2E4A59D0}"/>
    <cellStyle name="Normal 10 2 12" xfId="22311" xr:uid="{CD967576-321A-475E-AC40-34BF9DD5B755}"/>
    <cellStyle name="Normal 10 2 2" xfId="25" xr:uid="{7FADE882-D664-40E4-9B1E-18C220560715}"/>
    <cellStyle name="Normal 10 2 2 10" xfId="22316" xr:uid="{8BD5E9F8-B81F-4D05-BA53-9A02DBF71987}"/>
    <cellStyle name="Normal 10 2 2 11" xfId="22315" xr:uid="{1D0EB6E4-1B05-486D-ABC2-5FC14A735A1C}"/>
    <cellStyle name="Normal 10 2 2 2" xfId="22317" xr:uid="{64BBDC7A-468F-45DE-B0D3-6CC2C66E1CFE}"/>
    <cellStyle name="Normal 10 2 2 2 2" xfId="22318" xr:uid="{21D6F4E4-DB81-4C3B-89DF-95A40D584B53}"/>
    <cellStyle name="Normal 10 2 2 2 2 2" xfId="22319" xr:uid="{DCC707BB-F80A-458A-B04F-28DC203C10B0}"/>
    <cellStyle name="Normal 10 2 2 2 2 2 2" xfId="22320" xr:uid="{B6CB85CA-1080-42D2-80DE-063C80105E37}"/>
    <cellStyle name="Normal 10 2 2 2 2 2 2 2" xfId="22321" xr:uid="{AEE866F8-E77B-4777-ACC5-04C40F543CDC}"/>
    <cellStyle name="Normal 10 2 2 2 2 2 2 2 2" xfId="22322" xr:uid="{EA7EFA6A-1FB0-4129-B88F-C3A2F85FCDEE}"/>
    <cellStyle name="Normal 10 2 2 2 2 2 2 3" xfId="22323" xr:uid="{496D3AF3-5A22-4CD5-AE2D-8DB95C200D84}"/>
    <cellStyle name="Normal 10 2 2 2 2 2 3" xfId="22324" xr:uid="{F6801F9B-9D81-4473-8373-181354CBEBF9}"/>
    <cellStyle name="Normal 10 2 2 2 2 2 3 2" xfId="22325" xr:uid="{0ABEB273-B32B-4899-B6D5-455F27C0B84C}"/>
    <cellStyle name="Normal 10 2 2 2 2 2 4" xfId="22326" xr:uid="{307D936B-3FEC-4E67-B7EE-12633F195037}"/>
    <cellStyle name="Normal 10 2 2 2 2 2 4 2" xfId="22327" xr:uid="{7B271E7D-A0AD-4A38-998C-DC28E0680BC6}"/>
    <cellStyle name="Normal 10 2 2 2 2 2 5" xfId="22328" xr:uid="{2B58AF03-E64F-401A-9DD2-321FDF46F043}"/>
    <cellStyle name="Normal 10 2 2 2 2 3" xfId="22329" xr:uid="{19267A0B-D857-472C-875D-15C4D7E14545}"/>
    <cellStyle name="Normal 10 2 2 2 2 3 2" xfId="22330" xr:uid="{49B54A61-EA0E-4774-9740-7DDB5AB6023E}"/>
    <cellStyle name="Normal 10 2 2 2 2 3 2 2" xfId="22331" xr:uid="{295F6926-FCBF-439C-ADB9-2004C536B059}"/>
    <cellStyle name="Normal 10 2 2 2 2 3 3" xfId="22332" xr:uid="{8C3DD258-71AF-4EDE-9CF9-9123FC4DB69C}"/>
    <cellStyle name="Normal 10 2 2 2 2 4" xfId="22333" xr:uid="{79200536-1D94-449B-B64F-935F392C1C5D}"/>
    <cellStyle name="Normal 10 2 2 2 2 4 2" xfId="22334" xr:uid="{F5AF3E14-EBBB-49F8-97D3-C202071E7493}"/>
    <cellStyle name="Normal 10 2 2 2 2 5" xfId="22335" xr:uid="{817519F8-9B80-4703-89B2-D01E38D8DEF7}"/>
    <cellStyle name="Normal 10 2 2 2 2 5 2" xfId="22336" xr:uid="{3E66C0EF-2B83-4D2B-A1E1-FF110129F95E}"/>
    <cellStyle name="Normal 10 2 2 2 2 6" xfId="22337" xr:uid="{AAD2254C-40B9-4594-BDEC-09231FFDF18B}"/>
    <cellStyle name="Normal 10 2 2 2 3" xfId="22338" xr:uid="{64852D88-08E9-4790-B317-AD694678CBB7}"/>
    <cellStyle name="Normal 10 2 2 2 3 2" xfId="22339" xr:uid="{94CB7CD7-DB8E-4CA0-9A2E-F85EB97ECEB0}"/>
    <cellStyle name="Normal 10 2 2 2 3 2 2" xfId="22340" xr:uid="{52A0C630-E272-45E0-AAE8-93BE8A2B50DF}"/>
    <cellStyle name="Normal 10 2 2 2 3 2 2 2" xfId="22341" xr:uid="{01CD84FF-A449-4D6C-BA2B-F1979BC22E36}"/>
    <cellStyle name="Normal 10 2 2 2 3 2 3" xfId="22342" xr:uid="{1E900956-F2EA-45A9-8C7F-02C6CA8DE1BF}"/>
    <cellStyle name="Normal 10 2 2 2 3 3" xfId="22343" xr:uid="{5EADF168-31DF-4CCC-9329-452F453638D0}"/>
    <cellStyle name="Normal 10 2 2 2 3 3 2" xfId="22344" xr:uid="{96FAC1D7-0014-405A-9ECE-D99FCA0F1B05}"/>
    <cellStyle name="Normal 10 2 2 2 3 4" xfId="22345" xr:uid="{58DB9A36-DB79-425B-9772-2F53E9EB697C}"/>
    <cellStyle name="Normal 10 2 2 2 3 4 2" xfId="22346" xr:uid="{236B2CE1-1F79-4FDD-8E9B-D3AB17994143}"/>
    <cellStyle name="Normal 10 2 2 2 3 5" xfId="22347" xr:uid="{42164D33-07DE-480C-850B-9DFE2B25D499}"/>
    <cellStyle name="Normal 10 2 2 2 4" xfId="22348" xr:uid="{40E337E4-5297-4A7B-AC45-9B851B904869}"/>
    <cellStyle name="Normal 10 2 2 2 4 2" xfId="22349" xr:uid="{3AC16D84-F478-4D66-A7A4-00073A00C8A3}"/>
    <cellStyle name="Normal 10 2 2 2 4 2 2" xfId="22350" xr:uid="{1FA418F8-22B9-4FC8-A23C-934FD9959540}"/>
    <cellStyle name="Normal 10 2 2 2 4 3" xfId="22351" xr:uid="{14C1178E-3636-4988-AEC1-F2CB7AC47984}"/>
    <cellStyle name="Normal 10 2 2 2 5" xfId="22352" xr:uid="{11345C6F-72B8-47AF-99CC-A877A4F49244}"/>
    <cellStyle name="Normal 10 2 2 2 5 2" xfId="22353" xr:uid="{251DEBF9-EEF9-459C-AAAD-F7FDBFDD88CB}"/>
    <cellStyle name="Normal 10 2 2 2 6" xfId="22354" xr:uid="{F3878C45-0D1B-4964-B341-13B88C455CBD}"/>
    <cellStyle name="Normal 10 2 2 2 6 2" xfId="22355" xr:uid="{0EB1A0D7-8A6C-4506-AFD7-F469D5B2B78C}"/>
    <cellStyle name="Normal 10 2 2 2 7" xfId="22356" xr:uid="{85991E32-35ED-404D-92CB-11E282729880}"/>
    <cellStyle name="Normal 10 2 2 3" xfId="28" xr:uid="{619A47BC-EBA8-481F-B470-A01FB9061617}"/>
    <cellStyle name="Normal 10 2 2 3 2" xfId="22358" xr:uid="{DBB2AF02-6E60-4563-ACC4-CD9EA59D558A}"/>
    <cellStyle name="Normal 10 2 2 3 2 2" xfId="22359" xr:uid="{78236306-FE5E-4B1A-AEAE-77F78910C6A6}"/>
    <cellStyle name="Normal 10 2 2 3 2 2 2" xfId="22360" xr:uid="{B8274145-0207-4D5F-9AAD-5A1D4D7B3BF0}"/>
    <cellStyle name="Normal 10 2 2 3 2 2 2 2" xfId="22361" xr:uid="{D40121ED-BFE3-4ED7-AAC8-6195C52EF7F4}"/>
    <cellStyle name="Normal 10 2 2 3 2 2 2 2 2" xfId="22362" xr:uid="{04C21640-DC0D-4BF7-BCEF-31840DEE75AB}"/>
    <cellStyle name="Normal 10 2 2 3 2 2 2 3" xfId="22363" xr:uid="{6A472EFC-471B-4FCF-967C-C9907DB8D23F}"/>
    <cellStyle name="Normal 10 2 2 3 2 2 3" xfId="22364" xr:uid="{A971D175-FF0D-41D7-A9D9-139A8AFE3B67}"/>
    <cellStyle name="Normal 10 2 2 3 2 2 3 2" xfId="22365" xr:uid="{28F0E792-0F82-4F93-94A2-8A62F7D8E841}"/>
    <cellStyle name="Normal 10 2 2 3 2 2 4" xfId="22366" xr:uid="{F1752268-E2AF-4F95-B95F-D8EABD722888}"/>
    <cellStyle name="Normal 10 2 2 3 2 2 4 2" xfId="22367" xr:uid="{F6E3A146-BC1A-4FA9-867F-507B03F2FCDC}"/>
    <cellStyle name="Normal 10 2 2 3 2 2 5" xfId="22368" xr:uid="{E96784A1-682C-4571-A2D1-E37B21C0CEB3}"/>
    <cellStyle name="Normal 10 2 2 3 2 3" xfId="22369" xr:uid="{41AB61E2-B9FF-430F-9B19-27DB598A7B9E}"/>
    <cellStyle name="Normal 10 2 2 3 2 3 2" xfId="22370" xr:uid="{787494FC-84E3-457D-9EB1-ECD18383DDA5}"/>
    <cellStyle name="Normal 10 2 2 3 2 3 2 2" xfId="22371" xr:uid="{6225C7FB-2467-4001-BE94-C3ED75811423}"/>
    <cellStyle name="Normal 10 2 2 3 2 3 3" xfId="22372" xr:uid="{DADA37F4-35BE-4B48-8E39-AB7367FC1FCA}"/>
    <cellStyle name="Normal 10 2 2 3 2 4" xfId="22373" xr:uid="{7163C82B-7BB0-4A49-92C3-6D1DE2C243CC}"/>
    <cellStyle name="Normal 10 2 2 3 2 4 2" xfId="22374" xr:uid="{60D49F6C-5C6D-4E7F-984A-74556F1BC23C}"/>
    <cellStyle name="Normal 10 2 2 3 2 5" xfId="22375" xr:uid="{AD248051-1605-40E8-8A97-964A6198CF2D}"/>
    <cellStyle name="Normal 10 2 2 3 2 5 2" xfId="22376" xr:uid="{791EC009-071A-46F9-BBC7-197CEA221D69}"/>
    <cellStyle name="Normal 10 2 2 3 2 6" xfId="22377" xr:uid="{881860D1-8046-4563-8179-929C0EEADC26}"/>
    <cellStyle name="Normal 10 2 2 3 3" xfId="22378" xr:uid="{60AB9943-A1C4-4F88-80B2-C6D6C11F486D}"/>
    <cellStyle name="Normal 10 2 2 3 3 2" xfId="22379" xr:uid="{A82F405A-60DE-4D3D-8430-2C65F9A75E9A}"/>
    <cellStyle name="Normal 10 2 2 3 3 2 2" xfId="22380" xr:uid="{0ADB46D2-FB93-44D1-A323-682BDBEB61FB}"/>
    <cellStyle name="Normal 10 2 2 3 3 2 2 2" xfId="22381" xr:uid="{AEED010F-89AD-4D65-A360-9EA42220A9F8}"/>
    <cellStyle name="Normal 10 2 2 3 3 2 3" xfId="22382" xr:uid="{B215F84C-DD29-4102-8EF7-B3634FA21C6B}"/>
    <cellStyle name="Normal 10 2 2 3 3 3" xfId="22383" xr:uid="{98F25C06-BF53-41D6-B559-90503181CE78}"/>
    <cellStyle name="Normal 10 2 2 3 3 3 2" xfId="22384" xr:uid="{787316D1-34B6-40C2-B1FF-DE02D004223B}"/>
    <cellStyle name="Normal 10 2 2 3 3 4" xfId="22385" xr:uid="{1B7318F8-C6D3-43A4-B31E-40CA3AFE64F6}"/>
    <cellStyle name="Normal 10 2 2 3 3 4 2" xfId="22386" xr:uid="{5562D70C-9F35-4F9B-B9CE-824974276C26}"/>
    <cellStyle name="Normal 10 2 2 3 3 5" xfId="22387" xr:uid="{E1AFF1D7-6FC3-495E-B799-8581F1897DD7}"/>
    <cellStyle name="Normal 10 2 2 3 4" xfId="22388" xr:uid="{919712B3-4F47-4AA0-956D-F3DFBDA99F15}"/>
    <cellStyle name="Normal 10 2 2 3 4 2" xfId="22389" xr:uid="{E3EF3E26-790B-4566-82FE-51ABF26EFDAB}"/>
    <cellStyle name="Normal 10 2 2 3 4 2 2" xfId="22390" xr:uid="{BEF8FB34-3541-4AD5-AE49-48A27EDCAFE2}"/>
    <cellStyle name="Normal 10 2 2 3 4 3" xfId="22391" xr:uid="{CD85313C-889C-451B-8033-1972245AE2AA}"/>
    <cellStyle name="Normal 10 2 2 3 5" xfId="22392" xr:uid="{003C9246-5CBB-4B39-B37D-A2D101830600}"/>
    <cellStyle name="Normal 10 2 2 3 5 2" xfId="22393" xr:uid="{3CA7F687-053B-4D8B-BCB0-9D7559E32ED6}"/>
    <cellStyle name="Normal 10 2 2 3 6" xfId="22394" xr:uid="{86CBA0D0-A2DB-4B08-8A62-6816F57A33C7}"/>
    <cellStyle name="Normal 10 2 2 3 6 2" xfId="22395" xr:uid="{C8F24EA2-8E0F-455D-8856-413FF6763A9D}"/>
    <cellStyle name="Normal 10 2 2 3 7" xfId="22396" xr:uid="{DD1ED234-A7AC-45FC-AC27-34057BE993DB}"/>
    <cellStyle name="Normal 10 2 2 3 8" xfId="22357" xr:uid="{A784B778-CDB2-4D18-94F0-012503B70083}"/>
    <cellStyle name="Normal 10 2 2 4" xfId="22397" xr:uid="{F821712E-99DB-4BB4-AA4F-631A0D8F13AA}"/>
    <cellStyle name="Normal 10 2 2 4 2" xfId="22398" xr:uid="{3EF79F57-50CC-473E-8CEF-DF2A6BB644CE}"/>
    <cellStyle name="Normal 10 2 2 4 2 2" xfId="22399" xr:uid="{5D46469F-B1CC-4181-A8AA-64F436DACDD7}"/>
    <cellStyle name="Normal 10 2 2 4 2 2 2" xfId="22400" xr:uid="{865BC24B-70DA-4B62-A764-66526ACD7FC7}"/>
    <cellStyle name="Normal 10 2 2 4 2 2 2 2" xfId="22401" xr:uid="{1116438A-5D5F-453E-843E-A17B75153C5C}"/>
    <cellStyle name="Normal 10 2 2 4 2 2 3" xfId="22402" xr:uid="{5BC7EABA-3CC5-412B-9F1E-2017C3995A44}"/>
    <cellStyle name="Normal 10 2 2 4 2 3" xfId="22403" xr:uid="{A2C7029A-96AC-4ACC-AB2A-0FFEA801FB10}"/>
    <cellStyle name="Normal 10 2 2 4 2 3 2" xfId="22404" xr:uid="{AA71FAFE-DC5F-441C-A986-A3059ADBBB4D}"/>
    <cellStyle name="Normal 10 2 2 4 2 4" xfId="22405" xr:uid="{2C4BF64D-4520-4C25-914E-92E4D6E73D2B}"/>
    <cellStyle name="Normal 10 2 2 4 2 4 2" xfId="22406" xr:uid="{1495E24A-5A87-4F56-9CFC-DF4CA369B166}"/>
    <cellStyle name="Normal 10 2 2 4 2 5" xfId="22407" xr:uid="{7021A269-86EF-4711-A08E-E2B29B5C9AEE}"/>
    <cellStyle name="Normal 10 2 2 4 3" xfId="22408" xr:uid="{1A38B736-C1BE-419C-ABE2-2C3881967131}"/>
    <cellStyle name="Normal 10 2 2 4 3 2" xfId="22409" xr:uid="{9491B676-E4E8-4E2D-966F-F7189EE5A3C2}"/>
    <cellStyle name="Normal 10 2 2 4 3 2 2" xfId="22410" xr:uid="{78AFFA96-653B-4913-8035-5CA6DE3A0CC8}"/>
    <cellStyle name="Normal 10 2 2 4 3 3" xfId="22411" xr:uid="{30792199-108C-490C-9950-98184137C974}"/>
    <cellStyle name="Normal 10 2 2 4 4" xfId="22412" xr:uid="{591FEB07-2EE9-4F6F-8E23-3493221B4011}"/>
    <cellStyle name="Normal 10 2 2 4 4 2" xfId="22413" xr:uid="{44074828-6228-45C1-8E9D-C7F9D6FA8249}"/>
    <cellStyle name="Normal 10 2 2 4 5" xfId="22414" xr:uid="{915C99FD-29FF-46F4-BB25-31848FDB0493}"/>
    <cellStyle name="Normal 10 2 2 4 5 2" xfId="22415" xr:uid="{2A3CC7A1-949B-47C8-9FBB-91769CC46406}"/>
    <cellStyle name="Normal 10 2 2 4 6" xfId="22416" xr:uid="{8C0EC7A7-AC16-441F-B8AA-1A1E465DEF66}"/>
    <cellStyle name="Normal 10 2 2 5" xfId="22417" xr:uid="{3101DBAE-E614-42C0-A338-77C0A6F76834}"/>
    <cellStyle name="Normal 10 2 2 5 2" xfId="22418" xr:uid="{D1A6D989-4319-435D-8F69-C96531E95C49}"/>
    <cellStyle name="Normal 10 2 2 5 2 2" xfId="22419" xr:uid="{8EA66A8E-291E-4CB8-943E-5B7D22E19DD2}"/>
    <cellStyle name="Normal 10 2 2 5 2 2 2" xfId="22420" xr:uid="{6B90D4A9-DB9E-442D-A3CE-93F90F668DF5}"/>
    <cellStyle name="Normal 10 2 2 5 2 3" xfId="22421" xr:uid="{7A23F55E-B7EE-44A1-99DC-023388E0E1CC}"/>
    <cellStyle name="Normal 10 2 2 5 3" xfId="22422" xr:uid="{31E10B5E-9EF8-4CE7-A57A-2F3484F2703F}"/>
    <cellStyle name="Normal 10 2 2 5 3 2" xfId="22423" xr:uid="{488A39F9-E1FB-4BDF-BCB7-FDD3A50A9006}"/>
    <cellStyle name="Normal 10 2 2 5 4" xfId="22424" xr:uid="{37476E94-CD7F-4642-AAD0-927F5FBA5960}"/>
    <cellStyle name="Normal 10 2 2 5 4 2" xfId="22425" xr:uid="{8D7DB255-BCAE-43B4-8CE5-8E7C30AC00FA}"/>
    <cellStyle name="Normal 10 2 2 5 5" xfId="22426" xr:uid="{FC6ACB28-3B37-4F42-9F7B-95414321184C}"/>
    <cellStyle name="Normal 10 2 2 6" xfId="22427" xr:uid="{302C386E-F56D-4998-A32F-7A417E948236}"/>
    <cellStyle name="Normal 10 2 2 6 2" xfId="22428" xr:uid="{C18B16AD-682D-47FB-9D45-622B97AADA76}"/>
    <cellStyle name="Normal 10 2 2 6 2 2" xfId="22429" xr:uid="{5696DD23-E115-4CFC-937B-14F6D0508DB1}"/>
    <cellStyle name="Normal 10 2 2 6 2 2 2" xfId="22430" xr:uid="{BD618B3A-DCC0-485C-A4CA-147058E89521}"/>
    <cellStyle name="Normal 10 2 2 6 2 3" xfId="22431" xr:uid="{F7AC2978-064D-4832-805C-D573A120CC98}"/>
    <cellStyle name="Normal 10 2 2 6 3" xfId="22432" xr:uid="{3EEB44E9-F585-46A4-A72F-60017DA14A8A}"/>
    <cellStyle name="Normal 10 2 2 6 3 2" xfId="22433" xr:uid="{9A907C8E-A23F-4B14-B729-2367A0E97AA9}"/>
    <cellStyle name="Normal 10 2 2 6 4" xfId="22434" xr:uid="{45DDAB9B-4BD4-4680-9AFD-164C306D1C13}"/>
    <cellStyle name="Normal 10 2 2 6 4 2" xfId="22435" xr:uid="{460AB045-CF49-4FB2-91F3-73CD9FFBB1D8}"/>
    <cellStyle name="Normal 10 2 2 6 5" xfId="22436" xr:uid="{7E94F525-B66B-411D-9CBD-6E9CB55A3FFD}"/>
    <cellStyle name="Normal 10 2 2 7" xfId="22437" xr:uid="{8B50A529-F049-42B2-89F4-BBF67466E7D3}"/>
    <cellStyle name="Normal 10 2 2 7 2" xfId="22438" xr:uid="{D670A8D5-31C0-4302-B3FC-C14815B393E8}"/>
    <cellStyle name="Normal 10 2 2 7 2 2" xfId="22439" xr:uid="{D925DC3D-677D-41FA-8FA2-F828112D44D3}"/>
    <cellStyle name="Normal 10 2 2 7 3" xfId="22440" xr:uid="{F89270B0-6149-4E15-8EAD-7689C0434A62}"/>
    <cellStyle name="Normal 10 2 2 8" xfId="22441" xr:uid="{54799FFA-71F9-4250-A299-33F54F187C6E}"/>
    <cellStyle name="Normal 10 2 2 8 2" xfId="22442" xr:uid="{7648464D-D8B5-4217-99C7-E8F46D937B62}"/>
    <cellStyle name="Normal 10 2 2 9" xfId="22443" xr:uid="{172798A2-17EF-48E3-98C5-DEE2C48119BF}"/>
    <cellStyle name="Normal 10 2 2 9 2" xfId="22444" xr:uid="{8DFA5C12-1EEF-4F3A-9F69-6365970336FF}"/>
    <cellStyle name="Normal 10 2 3" xfId="22445" xr:uid="{C9FF6991-F111-411A-AE43-D44A2F9863A9}"/>
    <cellStyle name="Normal 10 2 3 2" xfId="22446" xr:uid="{82707968-9814-4A72-9594-F72162E0BD3D}"/>
    <cellStyle name="Normal 10 2 3 2 2" xfId="22447" xr:uid="{8B958957-2B26-4C98-80A8-36995C902053}"/>
    <cellStyle name="Normal 10 2 3 2 2 2" xfId="22448" xr:uid="{97D5E954-40C5-4991-89D1-82E1089B89CA}"/>
    <cellStyle name="Normal 10 2 3 2 2 2 2" xfId="22449" xr:uid="{F243D3D2-4D09-4798-8ED1-34D94746238C}"/>
    <cellStyle name="Normal 10 2 3 2 2 2 2 2" xfId="22450" xr:uid="{6D8FA2E2-0F14-44B4-AE50-B2D0F59F9E47}"/>
    <cellStyle name="Normal 10 2 3 2 2 2 3" xfId="22451" xr:uid="{42B42AFF-76DB-47C8-AEE1-FDA262BD405E}"/>
    <cellStyle name="Normal 10 2 3 2 2 3" xfId="22452" xr:uid="{DEBF0D85-D5F3-470F-9A79-DAA61B97F7C6}"/>
    <cellStyle name="Normal 10 2 3 2 2 3 2" xfId="22453" xr:uid="{541CCEF4-72AD-473F-971C-473C6883140B}"/>
    <cellStyle name="Normal 10 2 3 2 2 4" xfId="22454" xr:uid="{EECF795C-7CF5-4843-815A-381F75AA0769}"/>
    <cellStyle name="Normal 10 2 3 2 2 4 2" xfId="22455" xr:uid="{ABCC68C4-9933-4D3D-AE84-E41646F45E1F}"/>
    <cellStyle name="Normal 10 2 3 2 2 5" xfId="22456" xr:uid="{0C061587-D519-4402-AA73-3BD3D46DBE5B}"/>
    <cellStyle name="Normal 10 2 3 2 3" xfId="22457" xr:uid="{76B43285-9453-45E0-B7A2-4C43B2D07FD5}"/>
    <cellStyle name="Normal 10 2 3 2 3 2" xfId="22458" xr:uid="{B2425631-6A85-4F60-817A-A668E3E53C52}"/>
    <cellStyle name="Normal 10 2 3 2 3 2 2" xfId="22459" xr:uid="{D5FD8E9E-CD3B-4CC7-AC41-B7CFA848DBEC}"/>
    <cellStyle name="Normal 10 2 3 2 3 3" xfId="22460" xr:uid="{F3E0DF00-118C-4710-B873-5F1E6E23DF98}"/>
    <cellStyle name="Normal 10 2 3 2 4" xfId="22461" xr:uid="{39EA67B5-2B05-47A6-9EA0-750EF24DBC5E}"/>
    <cellStyle name="Normal 10 2 3 2 4 2" xfId="22462" xr:uid="{D3B15596-E39F-4026-8EBA-2CED77705F7B}"/>
    <cellStyle name="Normal 10 2 3 2 5" xfId="22463" xr:uid="{4CB23D8D-70FA-4DE4-915A-2A88A166CD4B}"/>
    <cellStyle name="Normal 10 2 3 2 5 2" xfId="22464" xr:uid="{B5DFD7A3-6057-41BF-843C-F29145806F2F}"/>
    <cellStyle name="Normal 10 2 3 2 6" xfId="22465" xr:uid="{C69866B4-E56D-4C84-8C05-7148C62570FE}"/>
    <cellStyle name="Normal 10 2 3 3" xfId="22466" xr:uid="{11C125CF-A4D6-4EB7-AF7C-851F1BDB2D64}"/>
    <cellStyle name="Normal 10 2 3 3 2" xfId="22467" xr:uid="{DDDC23DE-8A4A-4C55-95CF-E8240810B6E7}"/>
    <cellStyle name="Normal 10 2 3 3 2 2" xfId="22468" xr:uid="{83E18FED-69BF-4BC5-A549-2D62F6A1E9B8}"/>
    <cellStyle name="Normal 10 2 3 3 2 2 2" xfId="22469" xr:uid="{96DBC175-0A0F-4019-A6D8-86996C4FFE3C}"/>
    <cellStyle name="Normal 10 2 3 3 2 3" xfId="22470" xr:uid="{30BC03A3-EF76-406C-8102-8AB2846357E9}"/>
    <cellStyle name="Normal 10 2 3 3 3" xfId="22471" xr:uid="{08179EE6-23A3-4363-9440-AFB57338546A}"/>
    <cellStyle name="Normal 10 2 3 3 3 2" xfId="22472" xr:uid="{BCF4AA92-56D3-4891-8422-08A25D9430BB}"/>
    <cellStyle name="Normal 10 2 3 3 4" xfId="22473" xr:uid="{05508B40-1F48-4829-8889-0BBAFC9127F3}"/>
    <cellStyle name="Normal 10 2 3 3 4 2" xfId="22474" xr:uid="{4A9A3223-8E99-4BA8-BCA4-73B55BA32692}"/>
    <cellStyle name="Normal 10 2 3 3 5" xfId="22475" xr:uid="{2F3AC19C-6386-4400-8616-A7F036514525}"/>
    <cellStyle name="Normal 10 2 3 4" xfId="22476" xr:uid="{4F155FC7-3422-47AD-98D4-819FEEB03C3A}"/>
    <cellStyle name="Normal 10 2 3 4 2" xfId="22477" xr:uid="{DFAFF898-A470-452E-AC10-E8AF9FC072F4}"/>
    <cellStyle name="Normal 10 2 3 4 2 2" xfId="22478" xr:uid="{347E3EA5-B9AF-451A-A1ED-910876E1216F}"/>
    <cellStyle name="Normal 10 2 3 4 3" xfId="22479" xr:uid="{D5769787-FF21-4DA0-8E95-274D33305B91}"/>
    <cellStyle name="Normal 10 2 3 5" xfId="22480" xr:uid="{128C948E-AA14-4E9D-9241-AFFB913943EE}"/>
    <cellStyle name="Normal 10 2 3 5 2" xfId="22481" xr:uid="{8A6C0934-5A16-4995-B673-D7F2F9B26345}"/>
    <cellStyle name="Normal 10 2 3 6" xfId="22482" xr:uid="{3C8E817E-140E-4D58-96CA-3AA484F6FA7D}"/>
    <cellStyle name="Normal 10 2 3 6 2" xfId="22483" xr:uid="{367C3742-D8D3-4CAA-8A49-16E27B391981}"/>
    <cellStyle name="Normal 10 2 3 7" xfId="22484" xr:uid="{EAA9D986-201E-4E58-BD0D-A78B0D161789}"/>
    <cellStyle name="Normal 10 2 4" xfId="22485" xr:uid="{931D684C-A389-4C28-A02E-333004ED0AE0}"/>
    <cellStyle name="Normal 10 2 4 2" xfId="22486" xr:uid="{F8C3F928-6E96-416A-B222-8488E1B0F607}"/>
    <cellStyle name="Normal 10 2 4 2 2" xfId="22487" xr:uid="{E70A6524-8DDA-4950-8ACE-6A6E7543FBDB}"/>
    <cellStyle name="Normal 10 2 4 2 2 2" xfId="22488" xr:uid="{BC099017-1686-4B99-B300-EC8728C9F6B4}"/>
    <cellStyle name="Normal 10 2 4 2 2 2 2" xfId="22489" xr:uid="{09681B6F-CE0B-4C06-B82C-D23787902D9D}"/>
    <cellStyle name="Normal 10 2 4 2 2 2 2 2" xfId="22490" xr:uid="{2C3B790C-F800-40C5-8D0F-D253D0F41B59}"/>
    <cellStyle name="Normal 10 2 4 2 2 2 3" xfId="22491" xr:uid="{D55F46CD-D0FC-484E-99BA-EBA2ACDEDB8F}"/>
    <cellStyle name="Normal 10 2 4 2 2 3" xfId="22492" xr:uid="{250B0080-62EA-4145-8F6D-24B37F8B0835}"/>
    <cellStyle name="Normal 10 2 4 2 2 3 2" xfId="22493" xr:uid="{BD785445-6D72-4ABB-936E-95E1DDC8677F}"/>
    <cellStyle name="Normal 10 2 4 2 2 4" xfId="22494" xr:uid="{78EF64D6-D9DD-472E-9E10-CCA83868F543}"/>
    <cellStyle name="Normal 10 2 4 2 2 4 2" xfId="22495" xr:uid="{BD1123BD-6996-4592-8379-74658DA12528}"/>
    <cellStyle name="Normal 10 2 4 2 2 5" xfId="22496" xr:uid="{921C678E-1294-464B-A4D2-E6E11C16CF05}"/>
    <cellStyle name="Normal 10 2 4 2 3" xfId="22497" xr:uid="{6A31492F-92FB-4F41-B776-446033054D9E}"/>
    <cellStyle name="Normal 10 2 4 2 3 2" xfId="22498" xr:uid="{0216DD38-1762-4152-975E-CB535D7F8BD2}"/>
    <cellStyle name="Normal 10 2 4 2 3 2 2" xfId="22499" xr:uid="{8D08BBD8-9DC9-4F49-9D75-ED2FFA6BE021}"/>
    <cellStyle name="Normal 10 2 4 2 3 3" xfId="22500" xr:uid="{34FE615B-9CFA-4162-BEB1-15749E0A8AEE}"/>
    <cellStyle name="Normal 10 2 4 2 4" xfId="22501" xr:uid="{7E8FDDB1-00F4-4338-8EC1-7F939647417C}"/>
    <cellStyle name="Normal 10 2 4 2 4 2" xfId="22502" xr:uid="{68ADB2FE-14F3-4713-82DA-DFD1BF1A8B2D}"/>
    <cellStyle name="Normal 10 2 4 2 5" xfId="22503" xr:uid="{969E37ED-9993-4ED9-A675-A05CA01D8CCA}"/>
    <cellStyle name="Normal 10 2 4 2 5 2" xfId="22504" xr:uid="{FD82EF14-53A8-483E-813E-7BBD092D87B0}"/>
    <cellStyle name="Normal 10 2 4 2 6" xfId="22505" xr:uid="{B60A92D6-6572-486B-91A1-119F5F9C452F}"/>
    <cellStyle name="Normal 10 2 4 3" xfId="22506" xr:uid="{4151DB12-8350-4B6B-B52E-854A3DC73F74}"/>
    <cellStyle name="Normal 10 2 4 3 2" xfId="22507" xr:uid="{91C353F6-E92E-4FE6-973D-482D963C34A9}"/>
    <cellStyle name="Normal 10 2 4 3 2 2" xfId="22508" xr:uid="{8B3B47A8-7848-4353-B859-02146F341036}"/>
    <cellStyle name="Normal 10 2 4 3 2 2 2" xfId="22509" xr:uid="{D2671213-6EC3-434F-9388-2BDD724ED811}"/>
    <cellStyle name="Normal 10 2 4 3 2 3" xfId="22510" xr:uid="{4A2701A9-6507-449C-8625-997279AD6457}"/>
    <cellStyle name="Normal 10 2 4 3 3" xfId="22511" xr:uid="{D379C179-BD2D-4793-8944-5AD6DF9000B1}"/>
    <cellStyle name="Normal 10 2 4 3 3 2" xfId="22512" xr:uid="{49466BD2-DA6B-402E-89EA-3ACD2C6A69AF}"/>
    <cellStyle name="Normal 10 2 4 3 4" xfId="22513" xr:uid="{6EB6D177-2775-4C6C-B2E4-D0563BCCA25A}"/>
    <cellStyle name="Normal 10 2 4 3 4 2" xfId="22514" xr:uid="{03078D2F-77B6-4EC8-AFCC-5742ED905913}"/>
    <cellStyle name="Normal 10 2 4 3 5" xfId="22515" xr:uid="{CD97DD39-A59F-4B5E-8172-640BA6F852CE}"/>
    <cellStyle name="Normal 10 2 4 4" xfId="22516" xr:uid="{CDCE7608-E19A-4EB7-BD34-512DACFB1F39}"/>
    <cellStyle name="Normal 10 2 4 4 2" xfId="22517" xr:uid="{AFA2BC49-C8DD-4AC6-82FD-CD95E89A5D97}"/>
    <cellStyle name="Normal 10 2 4 4 2 2" xfId="22518" xr:uid="{61560C54-A9EE-4356-BAE3-E2003F19CEE7}"/>
    <cellStyle name="Normal 10 2 4 4 3" xfId="22519" xr:uid="{5705C01F-F150-4648-AB97-D1EE6EB4E6F2}"/>
    <cellStyle name="Normal 10 2 4 5" xfId="22520" xr:uid="{2F85BCCD-BFEB-48AF-8438-70A8D0D077E4}"/>
    <cellStyle name="Normal 10 2 4 5 2" xfId="22521" xr:uid="{87902EC3-FBD7-4877-BED4-6E3377BC08F9}"/>
    <cellStyle name="Normal 10 2 4 6" xfId="22522" xr:uid="{B6C62A0F-8F54-4A9C-BD41-75E3A96E8464}"/>
    <cellStyle name="Normal 10 2 4 6 2" xfId="22523" xr:uid="{3E562417-5E87-4949-BA15-7E2794D97195}"/>
    <cellStyle name="Normal 10 2 4 7" xfId="22524" xr:uid="{BE91FF4A-C68B-4804-B3BC-E8E8146A809C}"/>
    <cellStyle name="Normal 10 2 5" xfId="22525" xr:uid="{F03C959E-F785-454B-ADB2-D85D75DDA374}"/>
    <cellStyle name="Normal 10 2 5 2" xfId="22526" xr:uid="{86E019B0-1DD8-4C2C-917E-B41CABC01C2B}"/>
    <cellStyle name="Normal 10 2 5 2 2" xfId="22527" xr:uid="{743E1720-38C8-4749-8BD6-E90439785972}"/>
    <cellStyle name="Normal 10 2 5 2 2 2" xfId="22528" xr:uid="{282D3A57-BBA8-4CA3-BABE-72D9D9E2B6FA}"/>
    <cellStyle name="Normal 10 2 5 2 2 2 2" xfId="22529" xr:uid="{CE7BAF18-721E-4100-89ED-3BD8BC9B1F61}"/>
    <cellStyle name="Normal 10 2 5 2 2 3" xfId="22530" xr:uid="{6953B048-03B8-4BFA-B8FB-09C938E53323}"/>
    <cellStyle name="Normal 10 2 5 2 3" xfId="22531" xr:uid="{2268D294-31D7-4205-BBC5-7861ED7DFCB0}"/>
    <cellStyle name="Normal 10 2 5 2 3 2" xfId="22532" xr:uid="{2610BC19-4DC1-4070-B1E0-09096F126C70}"/>
    <cellStyle name="Normal 10 2 5 2 4" xfId="22533" xr:uid="{5ABDD6D4-D2EF-41E0-B778-1D9E33C2B541}"/>
    <cellStyle name="Normal 10 2 5 2 4 2" xfId="22534" xr:uid="{1EF47751-469A-4A77-9A18-D26EDDBB9B67}"/>
    <cellStyle name="Normal 10 2 5 2 5" xfId="22535" xr:uid="{CD188EC8-744C-46C0-B54B-31E9BC4B25F7}"/>
    <cellStyle name="Normal 10 2 5 3" xfId="22536" xr:uid="{B4FC3EAB-2200-42F3-BB38-EBF5D22FD85F}"/>
    <cellStyle name="Normal 10 2 5 3 2" xfId="22537" xr:uid="{1BBCD9FE-10F0-4578-BF42-B9E0F5E7D3B2}"/>
    <cellStyle name="Normal 10 2 5 3 2 2" xfId="22538" xr:uid="{A6D289EB-10D9-4C03-B432-4B168913F6AF}"/>
    <cellStyle name="Normal 10 2 5 3 3" xfId="22539" xr:uid="{BC7AAAEE-3635-4C2C-8A84-84FA9C71F88E}"/>
    <cellStyle name="Normal 10 2 5 4" xfId="22540" xr:uid="{2881B404-CAC9-4C82-A75D-0595CD59A822}"/>
    <cellStyle name="Normal 10 2 5 4 2" xfId="22541" xr:uid="{F16595CC-40FC-466C-B822-3F9B9DD39857}"/>
    <cellStyle name="Normal 10 2 5 5" xfId="22542" xr:uid="{E3F348A3-634F-4887-898B-A40CEBB5D914}"/>
    <cellStyle name="Normal 10 2 5 5 2" xfId="22543" xr:uid="{76102921-49C5-4F47-9903-985BD4029DFB}"/>
    <cellStyle name="Normal 10 2 5 6" xfId="22544" xr:uid="{D8B1A42E-8A50-490B-9911-D16C34CF7B6A}"/>
    <cellStyle name="Normal 10 2 6" xfId="22545" xr:uid="{2221CBAB-AA26-430E-BE75-3F87E0B1E83C}"/>
    <cellStyle name="Normal 10 2 6 2" xfId="22546" xr:uid="{5EFB1E67-0DF9-489D-AAE0-F2319997993A}"/>
    <cellStyle name="Normal 10 2 6 2 2" xfId="22547" xr:uid="{82E3EF32-F51F-496D-9AA1-BDC158624E66}"/>
    <cellStyle name="Normal 10 2 6 2 2 2" xfId="22548" xr:uid="{C5BACAB8-B550-47C4-B12A-0376A0A4924E}"/>
    <cellStyle name="Normal 10 2 6 2 3" xfId="22549" xr:uid="{7561EE54-39D6-49E5-8F97-3E317DB329CD}"/>
    <cellStyle name="Normal 10 2 6 3" xfId="22550" xr:uid="{28EF63F9-414D-44AF-8D80-C198BCE5DF0C}"/>
    <cellStyle name="Normal 10 2 6 3 2" xfId="22551" xr:uid="{C0F88350-E368-40B6-80EA-B613985D0D8A}"/>
    <cellStyle name="Normal 10 2 6 4" xfId="22552" xr:uid="{04311682-C03C-4E2B-9C0D-C7AB91D4205E}"/>
    <cellStyle name="Normal 10 2 6 4 2" xfId="22553" xr:uid="{69F0936E-73A7-414A-8B66-F5E9C2CF544A}"/>
    <cellStyle name="Normal 10 2 6 5" xfId="22554" xr:uid="{92334DFB-6E01-438D-A6F5-929650F5125B}"/>
    <cellStyle name="Normal 10 2 7" xfId="22555" xr:uid="{A851D953-0A43-411A-B919-5A406FA42173}"/>
    <cellStyle name="Normal 10 2 7 2" xfId="22556" xr:uid="{4A987CAC-5195-47D8-AA50-524AD1109389}"/>
    <cellStyle name="Normal 10 2 7 2 2" xfId="22557" xr:uid="{37C17DB6-3D3C-4CB2-902A-98C1128D0616}"/>
    <cellStyle name="Normal 10 2 7 2 2 2" xfId="22558" xr:uid="{902F4E2B-6678-491C-94AE-473CBFEDD93B}"/>
    <cellStyle name="Normal 10 2 7 2 3" xfId="22559" xr:uid="{DD7663DA-242A-4FA4-8A3F-C2D8083C99B3}"/>
    <cellStyle name="Normal 10 2 7 3" xfId="22560" xr:uid="{596991C3-ABF7-4E93-A730-70143616E8B5}"/>
    <cellStyle name="Normal 10 2 7 3 2" xfId="22561" xr:uid="{56B96FDA-ED4F-4F5B-874D-2E247B7B5C9A}"/>
    <cellStyle name="Normal 10 2 7 4" xfId="22562" xr:uid="{72980F1D-B3CD-414E-973F-5FE493B8E66E}"/>
    <cellStyle name="Normal 10 2 7 4 2" xfId="22563" xr:uid="{B18E96CF-EF3F-42CE-B5FF-08845FE1345A}"/>
    <cellStyle name="Normal 10 2 7 5" xfId="22564" xr:uid="{93D6A891-173D-403C-9E42-D07936021117}"/>
    <cellStyle name="Normal 10 2 8" xfId="22565" xr:uid="{76105422-3989-465B-B301-CF652CA87929}"/>
    <cellStyle name="Normal 10 2 8 2" xfId="22566" xr:uid="{B4E48FAC-BFF1-4679-8D1B-2FCCF9879484}"/>
    <cellStyle name="Normal 10 2 8 2 2" xfId="22567" xr:uid="{ACE99EC1-9493-4E25-9C86-75777408FC3D}"/>
    <cellStyle name="Normal 10 2 8 3" xfId="22568" xr:uid="{E151F61F-285B-42D9-94F0-866788FE2AA3}"/>
    <cellStyle name="Normal 10 2 9" xfId="22569" xr:uid="{2B39E827-F220-4B17-9833-042FC06F22F3}"/>
    <cellStyle name="Normal 10 2 9 2" xfId="22570" xr:uid="{F783E8E8-BBE5-4D61-A874-C5C6E5F0BA77}"/>
    <cellStyle name="Normal 10 3" xfId="22571" xr:uid="{E3D2A34D-34C4-4E36-8FC9-D3679FAFE580}"/>
    <cellStyle name="Normal 10 3 10" xfId="22572" xr:uid="{A5D0537E-3383-4DF2-9C16-3175AA53CE00}"/>
    <cellStyle name="Normal 10 3 2" xfId="22573" xr:uid="{22D3F6D7-BCDD-4099-998A-AEBC3DDC18A5}"/>
    <cellStyle name="Normal 10 3 2 2" xfId="22574" xr:uid="{271CC0B9-F2DF-4736-A70F-12864F90EA67}"/>
    <cellStyle name="Normal 10 3 2 2 2" xfId="22575" xr:uid="{16655840-3764-44DC-BB2D-A18682E36EF6}"/>
    <cellStyle name="Normal 10 3 2 2 2 2" xfId="22576" xr:uid="{407F9BC1-7F1C-442D-B002-B6DD48D807B4}"/>
    <cellStyle name="Normal 10 3 2 2 2 2 2" xfId="22577" xr:uid="{62FC5487-EFE5-42F3-B047-B9EB96D8C7DF}"/>
    <cellStyle name="Normal 10 3 2 2 2 2 2 2" xfId="22578" xr:uid="{A7DCE24C-4C44-4A44-A06F-BB911F056D0F}"/>
    <cellStyle name="Normal 10 3 2 2 2 2 3" xfId="22579" xr:uid="{880614BA-A162-4BCC-A8A7-7132F798C0E3}"/>
    <cellStyle name="Normal 10 3 2 2 2 3" xfId="22580" xr:uid="{52FDC98D-9707-4243-BA62-CA31D437F0F5}"/>
    <cellStyle name="Normal 10 3 2 2 2 3 2" xfId="22581" xr:uid="{0019E723-26F9-4B3D-928A-760F520C3829}"/>
    <cellStyle name="Normal 10 3 2 2 2 4" xfId="22582" xr:uid="{17225BF5-E25E-4CE8-A79E-FAC7C456C9C1}"/>
    <cellStyle name="Normal 10 3 2 2 2 4 2" xfId="22583" xr:uid="{192AA778-5CA3-4F45-971B-4EA9DE9980FB}"/>
    <cellStyle name="Normal 10 3 2 2 2 5" xfId="22584" xr:uid="{B1306537-FB74-4801-9D52-C1232016DA9B}"/>
    <cellStyle name="Normal 10 3 2 2 3" xfId="22585" xr:uid="{EE2504BD-ABFD-4DAF-BF91-E8A09555DE30}"/>
    <cellStyle name="Normal 10 3 2 2 3 2" xfId="22586" xr:uid="{F154C2CB-3171-498A-BCCF-F91020344F04}"/>
    <cellStyle name="Normal 10 3 2 2 3 2 2" xfId="22587" xr:uid="{658C6B9A-AF80-4C90-832D-0EE43EDEC7A4}"/>
    <cellStyle name="Normal 10 3 2 2 3 3" xfId="22588" xr:uid="{801B1C7C-8483-4973-B7BA-2D33BACAE9AD}"/>
    <cellStyle name="Normal 10 3 2 2 4" xfId="22589" xr:uid="{FE5F0E7F-A7B4-41A6-9114-067FD6488775}"/>
    <cellStyle name="Normal 10 3 2 2 4 2" xfId="22590" xr:uid="{4BF8C449-FA47-45C6-97EC-A32F1482DC28}"/>
    <cellStyle name="Normal 10 3 2 2 5" xfId="22591" xr:uid="{88903FA6-C77F-4BA1-B74B-ECB42E78CEFB}"/>
    <cellStyle name="Normal 10 3 2 2 5 2" xfId="22592" xr:uid="{89C6AFBF-CB32-41CE-A40B-15D8053CFB56}"/>
    <cellStyle name="Normal 10 3 2 2 6" xfId="22593" xr:uid="{EDA8C538-6697-45BB-AE19-66B087B74AD2}"/>
    <cellStyle name="Normal 10 3 2 3" xfId="22594" xr:uid="{16E244AD-73C7-44FE-839A-21E4292DF427}"/>
    <cellStyle name="Normal 10 3 2 3 2" xfId="22595" xr:uid="{398B1BAE-8CCE-41EA-80B0-4259D9F58257}"/>
    <cellStyle name="Normal 10 3 2 3 2 2" xfId="22596" xr:uid="{F9C0AA1D-E7F5-4890-BA01-D6206D448CE4}"/>
    <cellStyle name="Normal 10 3 2 3 2 2 2" xfId="22597" xr:uid="{F6B51AA3-0C82-4F75-9DFA-5A41B5FFC653}"/>
    <cellStyle name="Normal 10 3 2 3 2 3" xfId="22598" xr:uid="{99125C10-3AE5-4D98-9881-634784744E55}"/>
    <cellStyle name="Normal 10 3 2 3 3" xfId="22599" xr:uid="{36FCE291-7B45-4960-ABD1-D237D6148578}"/>
    <cellStyle name="Normal 10 3 2 3 3 2" xfId="22600" xr:uid="{11926801-DF97-486F-9724-D84962ED0327}"/>
    <cellStyle name="Normal 10 3 2 3 4" xfId="22601" xr:uid="{2F3C8258-D8A5-478D-B1C6-91B785A62A4C}"/>
    <cellStyle name="Normal 10 3 2 3 4 2" xfId="22602" xr:uid="{77897E59-D687-4283-B7B6-80788F0EC24E}"/>
    <cellStyle name="Normal 10 3 2 3 5" xfId="22603" xr:uid="{172CFDA8-A4E0-41A0-A887-3067D5E30362}"/>
    <cellStyle name="Normal 10 3 2 4" xfId="22604" xr:uid="{BA3AF28E-2FF7-47E3-9E27-88B9CE58213D}"/>
    <cellStyle name="Normal 10 3 2 4 2" xfId="22605" xr:uid="{56FA40E9-5C8D-403D-B3BE-21DF7ED60AF6}"/>
    <cellStyle name="Normal 10 3 2 4 2 2" xfId="22606" xr:uid="{7E7AD238-379C-4F57-8592-CF830DB4096B}"/>
    <cellStyle name="Normal 10 3 2 4 3" xfId="22607" xr:uid="{1FE2B954-7A5B-42B3-BDC4-343B221EB2FB}"/>
    <cellStyle name="Normal 10 3 2 5" xfId="22608" xr:uid="{056B15F2-E538-431A-9440-150E8F52979F}"/>
    <cellStyle name="Normal 10 3 2 5 2" xfId="22609" xr:uid="{AAC34FB6-3DEF-4C95-A510-337A21FFCE5B}"/>
    <cellStyle name="Normal 10 3 2 6" xfId="22610" xr:uid="{23CDD075-0EA6-4141-9940-C5CFBEBCC4F5}"/>
    <cellStyle name="Normal 10 3 2 6 2" xfId="22611" xr:uid="{416A2DA5-4BA5-4C13-9F26-5DDBD7390034}"/>
    <cellStyle name="Normal 10 3 2 7" xfId="22612" xr:uid="{F0D868D1-04B0-4315-9F05-B1E000CE4140}"/>
    <cellStyle name="Normal 10 3 3" xfId="22613" xr:uid="{AEE9ACEA-3F06-4CCF-A2E4-2902D7257842}"/>
    <cellStyle name="Normal 10 3 3 2" xfId="22614" xr:uid="{E293505C-369B-4EBD-8EEF-9E1314E45DD6}"/>
    <cellStyle name="Normal 10 3 3 2 2" xfId="22615" xr:uid="{E93E9CD7-9ED4-4AE6-ADBA-0D9BF08127AA}"/>
    <cellStyle name="Normal 10 3 3 2 2 2" xfId="22616" xr:uid="{77A8ADE8-3E47-4F97-BE27-2F6D02E63D0A}"/>
    <cellStyle name="Normal 10 3 3 2 2 2 2" xfId="22617" xr:uid="{FC4FDB12-39BD-49CA-B275-0F1BB204C03D}"/>
    <cellStyle name="Normal 10 3 3 2 2 2 2 2" xfId="22618" xr:uid="{89699523-D326-47F6-88CA-3F155048CE68}"/>
    <cellStyle name="Normal 10 3 3 2 2 2 3" xfId="22619" xr:uid="{41BF6535-8C2F-4B32-83B5-C7F54EF9DB09}"/>
    <cellStyle name="Normal 10 3 3 2 2 3" xfId="22620" xr:uid="{ADB67B5C-2E4D-4056-9833-10058FE48F77}"/>
    <cellStyle name="Normal 10 3 3 2 2 3 2" xfId="22621" xr:uid="{BC024AF8-B257-4795-AE0E-1B267795E839}"/>
    <cellStyle name="Normal 10 3 3 2 2 4" xfId="22622" xr:uid="{F24E25E3-5C5E-485C-939C-5A9CC644A721}"/>
    <cellStyle name="Normal 10 3 3 2 2 4 2" xfId="22623" xr:uid="{61A55EA7-4702-43F4-8F88-07D1FFEBDF76}"/>
    <cellStyle name="Normal 10 3 3 2 2 5" xfId="22624" xr:uid="{65E83C1C-73DF-414C-9BBF-E7C15905CBD1}"/>
    <cellStyle name="Normal 10 3 3 2 3" xfId="22625" xr:uid="{84D18305-29F5-4DB9-A929-2BA38009C87F}"/>
    <cellStyle name="Normal 10 3 3 2 3 2" xfId="22626" xr:uid="{DE017477-CE7E-4387-9304-F45276A790C4}"/>
    <cellStyle name="Normal 10 3 3 2 3 2 2" xfId="22627" xr:uid="{E25D29BC-2F24-4CD5-9414-8F55FEE76892}"/>
    <cellStyle name="Normal 10 3 3 2 3 3" xfId="22628" xr:uid="{CEF764AE-AF34-4371-BF62-CDD7926EE153}"/>
    <cellStyle name="Normal 10 3 3 2 4" xfId="22629" xr:uid="{82FF192D-40B5-4B4A-AF03-7418B3AC6385}"/>
    <cellStyle name="Normal 10 3 3 2 4 2" xfId="22630" xr:uid="{46D44B40-91F1-414F-85F8-D5AD2CE1B863}"/>
    <cellStyle name="Normal 10 3 3 2 5" xfId="22631" xr:uid="{9EBC2D7D-52A3-4F3E-AE9E-4D4B40D37D9D}"/>
    <cellStyle name="Normal 10 3 3 2 5 2" xfId="22632" xr:uid="{8F55C554-B13B-4F3A-A75B-68D9123B5B4A}"/>
    <cellStyle name="Normal 10 3 3 2 6" xfId="22633" xr:uid="{82E9F37F-1B28-4443-9927-48171773A317}"/>
    <cellStyle name="Normal 10 3 3 3" xfId="22634" xr:uid="{8FFD1ED1-02FB-494A-B22D-F194880B238D}"/>
    <cellStyle name="Normal 10 3 3 3 2" xfId="22635" xr:uid="{7EA3FDE2-7C3C-4C50-B7EB-F91FA141C4A2}"/>
    <cellStyle name="Normal 10 3 3 3 2 2" xfId="22636" xr:uid="{71884858-4DB4-4AD7-98E5-2876C445C704}"/>
    <cellStyle name="Normal 10 3 3 3 2 2 2" xfId="22637" xr:uid="{3F128A2B-8287-46DC-9732-DD9A6F20AE86}"/>
    <cellStyle name="Normal 10 3 3 3 2 3" xfId="22638" xr:uid="{37FA12EC-CE9B-4D7E-BF53-FF9BB45C19B9}"/>
    <cellStyle name="Normal 10 3 3 3 3" xfId="22639" xr:uid="{9F0F38CB-7700-44D4-9BB5-15CA96D5D039}"/>
    <cellStyle name="Normal 10 3 3 3 3 2" xfId="22640" xr:uid="{1C3A6ACB-D4BC-4002-A06D-51C11455EDCD}"/>
    <cellStyle name="Normal 10 3 3 3 4" xfId="22641" xr:uid="{08E925EA-07EA-4B13-8BD1-D5C35C5A17F6}"/>
    <cellStyle name="Normal 10 3 3 3 4 2" xfId="22642" xr:uid="{C685F19E-9B6A-4635-96B0-9D5EE16E9D4F}"/>
    <cellStyle name="Normal 10 3 3 3 5" xfId="22643" xr:uid="{4FFACACD-0F08-4491-B734-4E0B049C447D}"/>
    <cellStyle name="Normal 10 3 3 4" xfId="22644" xr:uid="{D1B46CAC-B58E-417A-9839-4FF88938D7E2}"/>
    <cellStyle name="Normal 10 3 3 4 2" xfId="22645" xr:uid="{032D8800-9FE9-4519-90F8-DA4A2365F866}"/>
    <cellStyle name="Normal 10 3 3 4 2 2" xfId="22646" xr:uid="{70AC48F2-176B-4FFA-82B8-347B39402C03}"/>
    <cellStyle name="Normal 10 3 3 4 3" xfId="22647" xr:uid="{8355E076-E036-4DAF-9DA7-FC9DF5186544}"/>
    <cellStyle name="Normal 10 3 3 5" xfId="22648" xr:uid="{6F4C3AD5-C422-4E50-A864-999C5F78E3D9}"/>
    <cellStyle name="Normal 10 3 3 5 2" xfId="22649" xr:uid="{92F1CDBA-C3F6-4E6B-9520-C340354EFD6A}"/>
    <cellStyle name="Normal 10 3 3 6" xfId="22650" xr:uid="{E08EA118-6299-40BE-987C-F6CB3467D909}"/>
    <cellStyle name="Normal 10 3 3 6 2" xfId="22651" xr:uid="{0EAD603F-5CDE-4D6A-AE1E-A537B4468971}"/>
    <cellStyle name="Normal 10 3 3 7" xfId="22652" xr:uid="{EF314BD7-3289-4EC4-9434-5C8668B7A87F}"/>
    <cellStyle name="Normal 10 3 4" xfId="22653" xr:uid="{56E6B54E-265C-469B-B49A-9748E9FA87C3}"/>
    <cellStyle name="Normal 10 3 4 2" xfId="22654" xr:uid="{BB55024D-5901-4BFC-9EBE-229C45FC256A}"/>
    <cellStyle name="Normal 10 3 4 2 2" xfId="22655" xr:uid="{4BA830E0-9D7A-4E87-8863-365A5C4CD314}"/>
    <cellStyle name="Normal 10 3 4 2 2 2" xfId="22656" xr:uid="{75C74B6E-0D55-4B81-913C-50844EB57C33}"/>
    <cellStyle name="Normal 10 3 4 2 2 2 2" xfId="22657" xr:uid="{F774CBB5-617F-4FA9-A38E-82FA230532BE}"/>
    <cellStyle name="Normal 10 3 4 2 2 3" xfId="22658" xr:uid="{C46F3412-219B-4BF1-895A-8DCF855600FB}"/>
    <cellStyle name="Normal 10 3 4 2 3" xfId="22659" xr:uid="{3E87F116-3F26-4A96-B037-62426DB1A2BD}"/>
    <cellStyle name="Normal 10 3 4 2 3 2" xfId="22660" xr:uid="{5576ACDD-2456-43C0-B7C3-87EB0054D1FF}"/>
    <cellStyle name="Normal 10 3 4 2 4" xfId="22661" xr:uid="{CA45EED8-4198-4467-9FE0-BF4DDE7FA469}"/>
    <cellStyle name="Normal 10 3 4 2 4 2" xfId="22662" xr:uid="{609AE26F-46C0-4AC0-AA24-DE295C074FAF}"/>
    <cellStyle name="Normal 10 3 4 2 5" xfId="22663" xr:uid="{FBD303DC-ED68-4E63-AE27-C676ACAE5F6C}"/>
    <cellStyle name="Normal 10 3 4 3" xfId="22664" xr:uid="{528CD764-9781-4E91-980D-3EAEA7240AD0}"/>
    <cellStyle name="Normal 10 3 4 3 2" xfId="22665" xr:uid="{3D9B938C-EEF4-42DA-A3A8-E0C8590CF578}"/>
    <cellStyle name="Normal 10 3 4 3 2 2" xfId="22666" xr:uid="{4450B104-BE40-4A16-93C1-C48923A49230}"/>
    <cellStyle name="Normal 10 3 4 3 3" xfId="22667" xr:uid="{FBDD7D32-F08C-497D-8D1F-A7A78AA17784}"/>
    <cellStyle name="Normal 10 3 4 4" xfId="22668" xr:uid="{F23C1DD3-8895-4BE9-8C95-54E27445A53E}"/>
    <cellStyle name="Normal 10 3 4 4 2" xfId="22669" xr:uid="{267C7517-EE4A-4466-B328-0E1B7ADD7558}"/>
    <cellStyle name="Normal 10 3 4 5" xfId="22670" xr:uid="{33F5571A-75FE-4E94-8DB2-E39A280F202C}"/>
    <cellStyle name="Normal 10 3 4 5 2" xfId="22671" xr:uid="{5FCAB1A7-9A62-4CA0-95FB-933EE8BAA1ED}"/>
    <cellStyle name="Normal 10 3 4 6" xfId="22672" xr:uid="{563A41AA-9D0E-40A9-8517-9C832A05B400}"/>
    <cellStyle name="Normal 10 3 5" xfId="22673" xr:uid="{D73D4346-18C3-43D8-AB4F-4B57B1F943F5}"/>
    <cellStyle name="Normal 10 3 5 2" xfId="22674" xr:uid="{302C6FEC-58EB-4F63-BEF8-E32FEB6C3769}"/>
    <cellStyle name="Normal 10 3 5 2 2" xfId="22675" xr:uid="{D9D93BD8-C83B-4C2A-8B1F-4DE28701E8C1}"/>
    <cellStyle name="Normal 10 3 5 2 2 2" xfId="22676" xr:uid="{1032E498-0787-4BC4-A301-F050E65F5600}"/>
    <cellStyle name="Normal 10 3 5 2 3" xfId="22677" xr:uid="{BE60C991-4CD9-4ED6-B037-D8432504437F}"/>
    <cellStyle name="Normal 10 3 5 3" xfId="22678" xr:uid="{0F5256D4-797C-4ECA-9C84-466775BFF736}"/>
    <cellStyle name="Normal 10 3 5 3 2" xfId="22679" xr:uid="{502F5190-E19D-4992-B5C8-C3A32AF74741}"/>
    <cellStyle name="Normal 10 3 5 4" xfId="22680" xr:uid="{EBAFA806-6DB5-4F14-AE91-357913B34ADC}"/>
    <cellStyle name="Normal 10 3 5 4 2" xfId="22681" xr:uid="{7B98F7A8-A77E-4F1A-8E58-48D85793ABDA}"/>
    <cellStyle name="Normal 10 3 5 5" xfId="22682" xr:uid="{629AC21B-E5B0-4F15-9C15-1BE7DA853352}"/>
    <cellStyle name="Normal 10 3 6" xfId="22683" xr:uid="{6E6E89D4-9A4D-4F58-AD1D-C78FA99C860E}"/>
    <cellStyle name="Normal 10 3 6 2" xfId="22684" xr:uid="{F64FD43C-7796-4BA6-90AB-A06540B4F658}"/>
    <cellStyle name="Normal 10 3 6 2 2" xfId="22685" xr:uid="{65377EF6-8C35-4C1B-B109-A3DE369271EC}"/>
    <cellStyle name="Normal 10 3 6 2 2 2" xfId="22686" xr:uid="{14CE56E6-C7C8-4F24-AA24-777BF8950E59}"/>
    <cellStyle name="Normal 10 3 6 2 3" xfId="22687" xr:uid="{DE0A2984-0616-4928-8906-A4A2A37601BC}"/>
    <cellStyle name="Normal 10 3 6 3" xfId="22688" xr:uid="{0FDF0EEB-3936-4320-BDB7-E87BBA64CEC5}"/>
    <cellStyle name="Normal 10 3 6 3 2" xfId="22689" xr:uid="{013512F2-6EBB-44A5-B985-CB03A110BF21}"/>
    <cellStyle name="Normal 10 3 6 4" xfId="22690" xr:uid="{D29AACD0-4A12-44D5-AAF1-3190909AFBFD}"/>
    <cellStyle name="Normal 10 3 6 4 2" xfId="22691" xr:uid="{6DF9F1A5-CAFD-4012-94B8-C8AE85DB4C39}"/>
    <cellStyle name="Normal 10 3 6 5" xfId="22692" xr:uid="{05E53212-DD28-448D-8667-2D3E2AB965FA}"/>
    <cellStyle name="Normal 10 3 7" xfId="22693" xr:uid="{E7636F84-84BC-4757-A656-F6E143205F17}"/>
    <cellStyle name="Normal 10 3 7 2" xfId="22694" xr:uid="{8F86BB9A-BBD5-4DEB-A26F-4398D7AFDDF4}"/>
    <cellStyle name="Normal 10 3 7 2 2" xfId="22695" xr:uid="{EA452F37-58AB-4046-8804-FFF96DB3F989}"/>
    <cellStyle name="Normal 10 3 7 3" xfId="22696" xr:uid="{47748900-2934-4CA1-B61B-E162558C472C}"/>
    <cellStyle name="Normal 10 3 8" xfId="22697" xr:uid="{4B566773-5CFF-408C-B49C-3378640C478B}"/>
    <cellStyle name="Normal 10 3 8 2" xfId="22698" xr:uid="{B4496593-DEB4-49F4-B9B5-81F18BE19AEA}"/>
    <cellStyle name="Normal 10 3 9" xfId="22699" xr:uid="{652341DD-A9AF-4D63-B76B-A44B0BC4C8E7}"/>
    <cellStyle name="Normal 10 3 9 2" xfId="22700" xr:uid="{E3F14227-0D50-4D88-85EC-9C87E187C3BD}"/>
    <cellStyle name="Normal 10 4" xfId="22701" xr:uid="{308025F9-FFEE-459B-A27C-2571C1A3F8BD}"/>
    <cellStyle name="Normal 10 4 2" xfId="22702" xr:uid="{1301A3DA-2910-4294-90B4-13EDB7F5B84D}"/>
    <cellStyle name="Normal 10 4 2 2" xfId="22703" xr:uid="{DEB4CBF5-5981-4A00-ADA3-97483DDD10CB}"/>
    <cellStyle name="Normal 10 4 2 2 2" xfId="22704" xr:uid="{BCC66C0E-51A5-4183-A9EA-828F654CECFD}"/>
    <cellStyle name="Normal 10 4 2 2 2 2" xfId="22705" xr:uid="{28F7F043-8ABA-4404-B05E-77DD8CC07647}"/>
    <cellStyle name="Normal 10 4 2 2 2 2 2" xfId="22706" xr:uid="{0AF0B2A3-3C66-47CB-9DA8-1CBA0B971890}"/>
    <cellStyle name="Normal 10 4 2 2 2 3" xfId="22707" xr:uid="{4AE08A86-A86B-4FBD-9839-8EC62318F6CA}"/>
    <cellStyle name="Normal 10 4 2 2 3" xfId="22708" xr:uid="{D6183723-8152-4E07-B866-5FAC257F8D51}"/>
    <cellStyle name="Normal 10 4 2 2 3 2" xfId="22709" xr:uid="{753A7CE6-1513-4375-BB09-501FA56CBB6F}"/>
    <cellStyle name="Normal 10 4 2 2 4" xfId="22710" xr:uid="{00DFDFAE-5502-4405-BDC4-F4183F55FE90}"/>
    <cellStyle name="Normal 10 4 2 2 4 2" xfId="22711" xr:uid="{086E62CE-DDB8-437C-817C-8A68D2D77ECD}"/>
    <cellStyle name="Normal 10 4 2 2 5" xfId="22712" xr:uid="{301074EA-4654-43F9-8A49-F5BEC9918C9A}"/>
    <cellStyle name="Normal 10 4 2 3" xfId="22713" xr:uid="{2A4699DE-2ABD-4D89-8DCA-A573A6382392}"/>
    <cellStyle name="Normal 10 4 2 3 2" xfId="22714" xr:uid="{D29A8A54-9BCA-4BD1-82F7-EB4C8640E83E}"/>
    <cellStyle name="Normal 10 4 2 3 2 2" xfId="22715" xr:uid="{91CF6158-8BC9-4EFC-96EE-FC5A7689295B}"/>
    <cellStyle name="Normal 10 4 2 3 3" xfId="22716" xr:uid="{42B9631A-ACC4-44F0-B6DA-4924354CFAFE}"/>
    <cellStyle name="Normal 10 4 2 4" xfId="22717" xr:uid="{B35D9DA3-EC31-4904-A5D7-309A814129CD}"/>
    <cellStyle name="Normal 10 4 2 4 2" xfId="22718" xr:uid="{7E0AB5BE-DAA9-402A-AA09-A7CB78AA7E0A}"/>
    <cellStyle name="Normal 10 4 2 5" xfId="22719" xr:uid="{AFC6A42E-C8AD-4C61-8DA1-5625318344DE}"/>
    <cellStyle name="Normal 10 4 2 5 2" xfId="22720" xr:uid="{CC358CA6-B604-4B75-90B0-A6476BA043FF}"/>
    <cellStyle name="Normal 10 4 2 6" xfId="22721" xr:uid="{498FC70B-001D-4850-9114-30FAF2E3FC14}"/>
    <cellStyle name="Normal 10 4 3" xfId="22722" xr:uid="{FBB31240-CA21-4F8B-97C6-B0F16A55C3F5}"/>
    <cellStyle name="Normal 10 4 3 2" xfId="22723" xr:uid="{E5EDC912-34E5-4538-9E1A-8B773B27CD97}"/>
    <cellStyle name="Normal 10 4 3 2 2" xfId="22724" xr:uid="{06C19295-DF24-4365-B1FA-39057337529A}"/>
    <cellStyle name="Normal 10 4 3 2 2 2" xfId="22725" xr:uid="{9DA4AB4C-BE8A-4011-941E-A3EE85C0D32E}"/>
    <cellStyle name="Normal 10 4 3 2 3" xfId="22726" xr:uid="{C3D49258-AF07-4959-A9D9-254DF145664F}"/>
    <cellStyle name="Normal 10 4 3 3" xfId="22727" xr:uid="{F1ED22B6-1B54-4B6C-B1AF-2D5D05609F9B}"/>
    <cellStyle name="Normal 10 4 3 3 2" xfId="22728" xr:uid="{206B22C8-68F0-44CF-A9D7-279E7E1E18BF}"/>
    <cellStyle name="Normal 10 4 3 4" xfId="22729" xr:uid="{8B2507A0-1F46-46F4-A03D-FA6AB7E30B25}"/>
    <cellStyle name="Normal 10 4 3 4 2" xfId="22730" xr:uid="{FFE4C145-D7DC-4D3C-8F7B-6CD4B601876D}"/>
    <cellStyle name="Normal 10 4 3 5" xfId="22731" xr:uid="{EADEEDEF-2192-4ADD-A245-D99091C17EC4}"/>
    <cellStyle name="Normal 10 4 4" xfId="22732" xr:uid="{2775D5B2-BF66-43F0-8B66-2DB3C31A6D6E}"/>
    <cellStyle name="Normal 10 4 4 2" xfId="22733" xr:uid="{F30F18E3-1433-4029-9FD0-19B7826D7C24}"/>
    <cellStyle name="Normal 10 4 4 2 2" xfId="22734" xr:uid="{9160634F-EF27-409F-9A86-456EA26BEE03}"/>
    <cellStyle name="Normal 10 4 4 2 2 2" xfId="22735" xr:uid="{051D884F-DA01-4653-9B56-43C3276B7BEB}"/>
    <cellStyle name="Normal 10 4 4 2 3" xfId="22736" xr:uid="{04EB2F1D-6664-4863-90C5-D101602C8E6E}"/>
    <cellStyle name="Normal 10 4 4 3" xfId="22737" xr:uid="{634F5A25-6C9C-4F5C-86FE-0197A4262D6C}"/>
    <cellStyle name="Normal 10 4 4 3 2" xfId="22738" xr:uid="{8D823D11-BF10-483B-8C06-88F454B69724}"/>
    <cellStyle name="Normal 10 4 4 4" xfId="22739" xr:uid="{C35CB2C0-B67C-4639-9DF4-8E0452B9CB06}"/>
    <cellStyle name="Normal 10 4 4 4 2" xfId="22740" xr:uid="{13FF8A83-142D-4AC9-A57E-D4F0431BD34C}"/>
    <cellStyle name="Normal 10 4 4 5" xfId="22741" xr:uid="{8F582798-7EFD-4D08-BCB8-0D1529684F38}"/>
    <cellStyle name="Normal 10 4 5" xfId="22742" xr:uid="{0D7F7D51-BBF2-46E4-BDF0-E02864B15569}"/>
    <cellStyle name="Normal 10 4 5 2" xfId="22743" xr:uid="{5FED9303-ECD9-4055-912B-E0688D4AAD1D}"/>
    <cellStyle name="Normal 10 4 5 2 2" xfId="22744" xr:uid="{9695ED79-5D6F-484A-BF54-96E42EC32BE7}"/>
    <cellStyle name="Normal 10 4 5 3" xfId="22745" xr:uid="{4EAA1A4F-B6BC-4C59-95AB-38D560285EA3}"/>
    <cellStyle name="Normal 10 4 6" xfId="22746" xr:uid="{30FAC305-75E5-4807-B4F3-E42AD233B087}"/>
    <cellStyle name="Normal 10 4 6 2" xfId="22747" xr:uid="{282C2405-FA07-4578-9A42-1C5BD22787AA}"/>
    <cellStyle name="Normal 10 4 7" xfId="22748" xr:uid="{431D7D5B-22CC-4403-92FF-336148C903AA}"/>
    <cellStyle name="Normal 10 4 7 2" xfId="22749" xr:uid="{B15FA48B-B1D5-4C39-85BB-702250EF2E38}"/>
    <cellStyle name="Normal 10 4 8" xfId="22750" xr:uid="{23FA2D97-CE0F-426E-9423-AB38E235D8B9}"/>
    <cellStyle name="Normal 10 5" xfId="22751" xr:uid="{265AFF62-3E0F-4840-8E47-E7F4254E8A73}"/>
    <cellStyle name="Normal 10 5 2" xfId="22752" xr:uid="{9D7438B5-A26D-44BF-ABB0-CAE3996E2E07}"/>
    <cellStyle name="Normal 10 5 2 2" xfId="22753" xr:uid="{2B771D91-425E-4D3F-9238-B0728F22197B}"/>
    <cellStyle name="Normal 10 5 2 2 2" xfId="22754" xr:uid="{C51366C9-2465-46F0-B296-84731262E1A4}"/>
    <cellStyle name="Normal 10 5 2 2 2 2" xfId="22755" xr:uid="{A87831FD-3BED-4764-B5A9-7CD7CE0F9B0E}"/>
    <cellStyle name="Normal 10 5 2 2 2 2 2" xfId="22756" xr:uid="{7D0F4DF7-3543-4454-9801-6382E4733D3C}"/>
    <cellStyle name="Normal 10 5 2 2 2 3" xfId="22757" xr:uid="{B9AB26A7-0E97-4DA5-A6F6-638F5459D829}"/>
    <cellStyle name="Normal 10 5 2 2 3" xfId="22758" xr:uid="{29144664-CCBC-4392-96C5-F39867E265C3}"/>
    <cellStyle name="Normal 10 5 2 2 3 2" xfId="22759" xr:uid="{726C502F-1A43-4DDB-BADB-61C25532BEC4}"/>
    <cellStyle name="Normal 10 5 2 2 4" xfId="22760" xr:uid="{4DB864DA-7438-4515-A781-E7FCBBADFA9F}"/>
    <cellStyle name="Normal 10 5 2 2 4 2" xfId="22761" xr:uid="{ED66182A-015C-46CA-BB60-03089B8EAA31}"/>
    <cellStyle name="Normal 10 5 2 2 5" xfId="22762" xr:uid="{81800B1C-65C5-4444-ACB6-82ECF8316F70}"/>
    <cellStyle name="Normal 10 5 2 3" xfId="22763" xr:uid="{D1DC716F-1501-4869-841F-376644A21342}"/>
    <cellStyle name="Normal 10 5 2 3 2" xfId="22764" xr:uid="{4652632E-3247-4A2F-B970-77248A9880D9}"/>
    <cellStyle name="Normal 10 5 2 3 2 2" xfId="22765" xr:uid="{6F69D619-2716-4680-9226-FD5CEFC1D948}"/>
    <cellStyle name="Normal 10 5 2 3 3" xfId="22766" xr:uid="{C09DF11B-4DFC-4565-91FB-03E9FBA38367}"/>
    <cellStyle name="Normal 10 5 2 4" xfId="22767" xr:uid="{D798227D-AB3B-4ABD-A843-C4E354BD1447}"/>
    <cellStyle name="Normal 10 5 2 4 2" xfId="22768" xr:uid="{DB52E750-8853-4C90-9827-58CAD4A366A2}"/>
    <cellStyle name="Normal 10 5 2 5" xfId="22769" xr:uid="{F3C489BE-CEC7-4D45-8AF8-902FA8971F3C}"/>
    <cellStyle name="Normal 10 5 2 5 2" xfId="22770" xr:uid="{C59755AB-E0D0-4F9D-889E-7FD6C2615BD9}"/>
    <cellStyle name="Normal 10 5 2 6" xfId="22771" xr:uid="{AB1A3FD8-E79E-41AE-AAD1-863E5B0DEFCC}"/>
    <cellStyle name="Normal 10 5 3" xfId="22772" xr:uid="{588609C2-C726-48F0-9F43-90642BE7FACB}"/>
    <cellStyle name="Normal 10 5 3 2" xfId="22773" xr:uid="{E1DD2B5E-5B8D-4A1B-9D0E-7D9A010D6943}"/>
    <cellStyle name="Normal 10 5 3 2 2" xfId="22774" xr:uid="{8C26F2F1-EB65-4D37-BFE9-9B2CD37E420D}"/>
    <cellStyle name="Normal 10 5 3 2 2 2" xfId="22775" xr:uid="{144E70A2-2327-418A-BE5E-9E8AC1FFE070}"/>
    <cellStyle name="Normal 10 5 3 2 3" xfId="22776" xr:uid="{2E51F391-911C-495D-A8F4-E34BC5D3938C}"/>
    <cellStyle name="Normal 10 5 3 3" xfId="22777" xr:uid="{C659F939-DC0E-4455-A4F9-3BD165ECF290}"/>
    <cellStyle name="Normal 10 5 3 3 2" xfId="22778" xr:uid="{A30B0D58-10D9-4718-A540-0F92BE4E230E}"/>
    <cellStyle name="Normal 10 5 3 4" xfId="22779" xr:uid="{9A9252FC-893A-45DD-ADCC-341E28F4F2A0}"/>
    <cellStyle name="Normal 10 5 3 4 2" xfId="22780" xr:uid="{96ACAEF5-864D-4810-A48D-A79D44D1032D}"/>
    <cellStyle name="Normal 10 5 3 5" xfId="22781" xr:uid="{592931DB-9203-4855-8233-56DC91FC7645}"/>
    <cellStyle name="Normal 10 5 4" xfId="22782" xr:uid="{E23E61E3-E89D-4920-852E-0DCDA883C1E5}"/>
    <cellStyle name="Normal 10 5 4 2" xfId="22783" xr:uid="{E4B9A070-E4D6-4451-A804-233C90D59B8A}"/>
    <cellStyle name="Normal 10 5 4 2 2" xfId="22784" xr:uid="{193AA269-0084-45A6-A833-B565426AB7B3}"/>
    <cellStyle name="Normal 10 5 4 3" xfId="22785" xr:uid="{EE06E53C-EC71-49BD-8133-D92F6E70958C}"/>
    <cellStyle name="Normal 10 5 5" xfId="22786" xr:uid="{3A05E75A-CD99-4266-985B-D8725853B41E}"/>
    <cellStyle name="Normal 10 5 5 2" xfId="22787" xr:uid="{A912D058-1BE4-412E-8266-BFF670774A9A}"/>
    <cellStyle name="Normal 10 5 6" xfId="22788" xr:uid="{C3D91553-B523-4CDC-89BD-77839AE1A69A}"/>
    <cellStyle name="Normal 10 5 6 2" xfId="22789" xr:uid="{C0800E09-9EA9-4AE0-842D-0D513D6E29E0}"/>
    <cellStyle name="Normal 10 5 7" xfId="22790" xr:uid="{5E987CE1-01E8-4E8D-AB97-53215EDD7D34}"/>
    <cellStyle name="Normal 10 6" xfId="22791" xr:uid="{053A91AA-DD8E-4031-A3E0-38D22AF4F188}"/>
    <cellStyle name="Normal 10 6 2" xfId="22792" xr:uid="{953D71E2-44DE-4411-8C95-4238FE389AB1}"/>
    <cellStyle name="Normal 10 6 2 2" xfId="22793" xr:uid="{0E8B89ED-4560-4AEC-A49F-43B4F8DBDF66}"/>
    <cellStyle name="Normal 10 6 2 2 2" xfId="22794" xr:uid="{7B7136B3-19A4-4141-B467-93549BF0084F}"/>
    <cellStyle name="Normal 10 6 2 2 2 2" xfId="22795" xr:uid="{3C97A129-6B86-4874-8B6D-F20071D79122}"/>
    <cellStyle name="Normal 10 6 2 2 2 2 2" xfId="22796" xr:uid="{72CFB950-0859-48C3-A119-A8B931E21D64}"/>
    <cellStyle name="Normal 10 6 2 2 2 3" xfId="22797" xr:uid="{D79857A2-956F-4CD2-BA8D-778F21BD1698}"/>
    <cellStyle name="Normal 10 6 2 2 3" xfId="22798" xr:uid="{594AB85D-F702-4E0D-8CEE-77F641EFA7E1}"/>
    <cellStyle name="Normal 10 6 2 2 3 2" xfId="22799" xr:uid="{EA0F0959-6741-4D52-88B8-92BA87993FB8}"/>
    <cellStyle name="Normal 10 6 2 2 4" xfId="22800" xr:uid="{AF4E5984-A2F3-4242-99EB-B8F990D2CD58}"/>
    <cellStyle name="Normal 10 6 2 2 4 2" xfId="22801" xr:uid="{AFE2007A-FD28-4B7C-9A0B-91D2C6F2DB62}"/>
    <cellStyle name="Normal 10 6 2 2 5" xfId="22802" xr:uid="{519FBEFD-3FDA-463C-9FB1-5931493BFFBC}"/>
    <cellStyle name="Normal 10 6 2 3" xfId="22803" xr:uid="{1DC147C9-5735-4288-B6F0-ADE1D950634B}"/>
    <cellStyle name="Normal 10 6 2 3 2" xfId="22804" xr:uid="{1DB0B47B-BB6B-47E0-B9FB-7B7E1A454933}"/>
    <cellStyle name="Normal 10 6 2 3 2 2" xfId="22805" xr:uid="{4B5250A6-B367-4ADE-9358-BB34DC53C1D7}"/>
    <cellStyle name="Normal 10 6 2 3 3" xfId="22806" xr:uid="{B435B6C9-72F8-4FFF-A061-339EB9F62C33}"/>
    <cellStyle name="Normal 10 6 2 4" xfId="22807" xr:uid="{87850B3D-C204-46DB-AA8E-0A3E4BFC70BD}"/>
    <cellStyle name="Normal 10 6 2 4 2" xfId="22808" xr:uid="{79CC12DB-0C1B-41A0-936C-0D5F84D2B502}"/>
    <cellStyle name="Normal 10 6 2 5" xfId="22809" xr:uid="{097DC55E-5F86-4035-801E-755B1B13F791}"/>
    <cellStyle name="Normal 10 6 2 5 2" xfId="22810" xr:uid="{716184E2-5847-4E79-AA3A-351EBBF22FD4}"/>
    <cellStyle name="Normal 10 6 2 6" xfId="22811" xr:uid="{86DC02B4-E90B-4B0A-9A7F-616A287C46F4}"/>
    <cellStyle name="Normal 10 6 3" xfId="22812" xr:uid="{FD7692E3-0DFC-4F19-BC15-ECCC1F59E816}"/>
    <cellStyle name="Normal 10 6 3 2" xfId="22813" xr:uid="{4DD93C4D-6681-4BC0-A868-0F651CF9C04C}"/>
    <cellStyle name="Normal 10 6 3 2 2" xfId="22814" xr:uid="{EF0D59BE-361F-4C68-AD94-FAE0FCCB4C98}"/>
    <cellStyle name="Normal 10 6 3 2 2 2" xfId="22815" xr:uid="{AC30F86E-5B72-4D7C-BB22-F480E43D1D18}"/>
    <cellStyle name="Normal 10 6 3 2 3" xfId="22816" xr:uid="{9675AB24-800F-47FA-91C2-EFC4B880069F}"/>
    <cellStyle name="Normal 10 6 3 3" xfId="22817" xr:uid="{7BA52DEE-1031-4E13-A4A1-FA8BEE4BEA57}"/>
    <cellStyle name="Normal 10 6 3 3 2" xfId="22818" xr:uid="{5BB4D94B-5483-4BD2-ABF6-0916D21FC997}"/>
    <cellStyle name="Normal 10 6 3 4" xfId="22819" xr:uid="{74A1190A-BE0E-490A-B754-DD2672B75B06}"/>
    <cellStyle name="Normal 10 6 3 4 2" xfId="22820" xr:uid="{C982C29C-42A9-42D4-BCEC-2D7809DA76CF}"/>
    <cellStyle name="Normal 10 6 3 5" xfId="22821" xr:uid="{8903DC91-797B-4994-A09D-3D66C43A3C6C}"/>
    <cellStyle name="Normal 10 6 4" xfId="22822" xr:uid="{73891EAE-27F6-476D-85EC-C5E622E66113}"/>
    <cellStyle name="Normal 10 6 4 2" xfId="22823" xr:uid="{072DD2D2-2E94-445D-896F-6363F912AF47}"/>
    <cellStyle name="Normal 10 6 4 2 2" xfId="22824" xr:uid="{A75B159C-AF90-44B1-A475-13CF2BC3171C}"/>
    <cellStyle name="Normal 10 6 4 3" xfId="22825" xr:uid="{92D1BED1-3FFB-4C27-BCD4-FF71DDDC60D8}"/>
    <cellStyle name="Normal 10 6 5" xfId="22826" xr:uid="{B2E50006-AD80-4DBE-8D8A-625BA6EF97C5}"/>
    <cellStyle name="Normal 10 6 5 2" xfId="22827" xr:uid="{55284123-B324-4061-B273-ED9C800E5053}"/>
    <cellStyle name="Normal 10 6 6" xfId="22828" xr:uid="{92ECA14B-48DD-46F2-92A5-E9B150FC0267}"/>
    <cellStyle name="Normal 10 6 6 2" xfId="22829" xr:uid="{3795608C-33AF-4478-93D7-839C0358EAAE}"/>
    <cellStyle name="Normal 10 6 7" xfId="22830" xr:uid="{6204C5D5-DDB2-4C1E-9BF4-93F816387870}"/>
    <cellStyle name="Normal 10 7" xfId="22831" xr:uid="{DB725D14-9C02-466F-B0DD-1A2EDFDE6A9C}"/>
    <cellStyle name="Normal 10 7 2" xfId="22832" xr:uid="{1163F40C-BBB5-41A8-95B1-7B11052C91A2}"/>
    <cellStyle name="Normal 10 7 2 2" xfId="22833" xr:uid="{5B891C4F-188E-4070-8F4E-E856B11F2376}"/>
    <cellStyle name="Normal 10 7 2 2 2" xfId="22834" xr:uid="{8D3F18C8-A5D3-446A-926E-434274FDDE56}"/>
    <cellStyle name="Normal 10 7 2 2 2 2" xfId="22835" xr:uid="{FA18B4AD-8954-41FB-B302-87CFFD101084}"/>
    <cellStyle name="Normal 10 7 2 2 3" xfId="22836" xr:uid="{1F384C9C-EC65-4D40-A424-CB8FF51FFFFD}"/>
    <cellStyle name="Normal 10 7 2 3" xfId="22837" xr:uid="{A4360260-25B4-49A8-B868-822B58DEC170}"/>
    <cellStyle name="Normal 10 7 2 3 2" xfId="22838" xr:uid="{E95ED0DF-E8E4-43D8-B336-59488AD1DB21}"/>
    <cellStyle name="Normal 10 7 2 4" xfId="22839" xr:uid="{80B0AACD-BD1F-4890-8900-FB33A8469CEB}"/>
    <cellStyle name="Normal 10 7 2 4 2" xfId="22840" xr:uid="{A3E8B6CE-7A43-4BCB-95F0-8F8CA0EC3E60}"/>
    <cellStyle name="Normal 10 7 2 5" xfId="22841" xr:uid="{53DAFA3E-0EC7-483D-A3BD-9D1975B71791}"/>
    <cellStyle name="Normal 10 7 3" xfId="22842" xr:uid="{62327473-83A8-4BDD-B01C-BA80E76508AA}"/>
    <cellStyle name="Normal 10 7 3 2" xfId="22843" xr:uid="{EF3E559D-A382-4EF9-A9EF-162552EBFE94}"/>
    <cellStyle name="Normal 10 7 3 2 2" xfId="22844" xr:uid="{0C2A8AEC-A6DE-4151-8AD1-53775877F927}"/>
    <cellStyle name="Normal 10 7 3 3" xfId="22845" xr:uid="{6309480B-E116-4A51-9866-5129FFAE87A8}"/>
    <cellStyle name="Normal 10 7 4" xfId="22846" xr:uid="{EA0AB3D0-C1E4-4A55-9FD4-7DC15573D05D}"/>
    <cellStyle name="Normal 10 7 4 2" xfId="22847" xr:uid="{A05E72A2-D1E4-4775-B218-243EAD63D2F9}"/>
    <cellStyle name="Normal 10 7 5" xfId="22848" xr:uid="{7A2EA612-144A-4F12-BD94-95BB5685B6A6}"/>
    <cellStyle name="Normal 10 7 5 2" xfId="22849" xr:uid="{AB924AE7-F08A-4871-9F2D-05AC17F76731}"/>
    <cellStyle name="Normal 10 7 6" xfId="22850" xr:uid="{2A075948-EC20-43BC-BC71-C206A319E4EE}"/>
    <cellStyle name="Normal 10 8" xfId="22851" xr:uid="{3EB813B9-6EF4-4EB0-B58D-02E179A8AF23}"/>
    <cellStyle name="Normal 10 8 2" xfId="22852" xr:uid="{EBF9828D-A365-48A3-A1B8-77C0475EEB43}"/>
    <cellStyle name="Normal 10 8 2 2" xfId="22853" xr:uid="{DA173857-DE2B-4B83-9A01-46511145A274}"/>
    <cellStyle name="Normal 10 8 2 2 2" xfId="22854" xr:uid="{20388880-3CCA-4016-A640-A1752E298B8E}"/>
    <cellStyle name="Normal 10 8 2 3" xfId="22855" xr:uid="{220BD5AF-FDCA-4960-A45B-1FEC98CAF8B5}"/>
    <cellStyle name="Normal 10 8 3" xfId="22856" xr:uid="{19172F19-3D31-4D18-8311-8BCA56AAE878}"/>
    <cellStyle name="Normal 10 8 3 2" xfId="22857" xr:uid="{CD865401-6E58-45F9-9939-629138058058}"/>
    <cellStyle name="Normal 10 8 4" xfId="22858" xr:uid="{739D1BB9-6EB3-4794-AA16-C2A2F8DC402F}"/>
    <cellStyle name="Normal 10 8 4 2" xfId="22859" xr:uid="{2E82CBBF-A410-4E09-B1C9-03E24FF5433E}"/>
    <cellStyle name="Normal 10 8 5" xfId="22860" xr:uid="{112D5299-6C35-4D2E-AE85-8BAA187FB068}"/>
    <cellStyle name="Normal 10 9" xfId="22861" xr:uid="{0349A58D-8AC6-4A27-AABE-442B0C34A06B}"/>
    <cellStyle name="Normal 10 9 2" xfId="22862" xr:uid="{9F0730DF-CF26-490F-8F6D-EAE2B1C5EF19}"/>
    <cellStyle name="Normal 10 9 2 2" xfId="22863" xr:uid="{5B7CD4A9-961F-400D-926A-31284A86196A}"/>
    <cellStyle name="Normal 10 9 2 2 2" xfId="22864" xr:uid="{585E93F8-1081-4149-9210-44491734BC79}"/>
    <cellStyle name="Normal 10 9 2 3" xfId="22865" xr:uid="{2B13FE94-4F59-4DF6-B829-4550CDB326A6}"/>
    <cellStyle name="Normal 10 9 3" xfId="22866" xr:uid="{306C6A93-80A2-48B3-BC2E-7E3222B6D9E1}"/>
    <cellStyle name="Normal 10 9 3 2" xfId="22867" xr:uid="{BA3A43BF-5808-47D0-8A32-518A7BA1C15C}"/>
    <cellStyle name="Normal 10 9 4" xfId="22868" xr:uid="{8DCE0F2A-02BE-4638-8CBC-D0020EDD583F}"/>
    <cellStyle name="Normal 10 9 4 2" xfId="22869" xr:uid="{48AE8313-F3E2-4669-B558-7F677B385394}"/>
    <cellStyle name="Normal 10 9 5" xfId="22870" xr:uid="{DA310680-E296-48FD-89A2-BC8919E320CA}"/>
    <cellStyle name="Normal 100" xfId="22871" xr:uid="{38E39662-8330-4DE1-A508-5E7C76D41E77}"/>
    <cellStyle name="Normal 100 2" xfId="22872" xr:uid="{044F0DA9-7094-48A2-9CF2-F129D0C0BE18}"/>
    <cellStyle name="Normal 100 2 2" xfId="22873" xr:uid="{29727141-3972-49E9-8028-2E4FC1C99C2A}"/>
    <cellStyle name="Normal 100 2 2 2" xfId="22874" xr:uid="{122DCA8C-C672-495E-BCF1-51A6917685B2}"/>
    <cellStyle name="Normal 100 2 2 2 2" xfId="22875" xr:uid="{1702908F-A233-4C27-96EC-4D4CFA6B941F}"/>
    <cellStyle name="Normal 100 2 2 2 2 2" xfId="22876" xr:uid="{3BF720E1-89AD-4A2E-922F-11A24AB4F5BE}"/>
    <cellStyle name="Normal 100 2 2 2 3" xfId="22877" xr:uid="{82F898E3-6698-47BB-9B3A-134327DEA4EA}"/>
    <cellStyle name="Normal 100 2 2 3" xfId="22878" xr:uid="{72F40F00-6151-4030-97B3-A9FDDD4BB3B2}"/>
    <cellStyle name="Normal 100 2 2 3 2" xfId="22879" xr:uid="{EE7A6F7A-D85A-41DE-934F-488485B75300}"/>
    <cellStyle name="Normal 100 2 2 4" xfId="22880" xr:uid="{43ED0430-5F16-4B6D-AC1F-A8AF64FA9159}"/>
    <cellStyle name="Normal 100 2 2 4 2" xfId="22881" xr:uid="{1B51C7C5-F050-4EB3-81AA-3CB243E82DE6}"/>
    <cellStyle name="Normal 100 2 2 5" xfId="22882" xr:uid="{96EC149A-17D0-4741-B3F9-3D0AEDD65BC0}"/>
    <cellStyle name="Normal 100 2 3" xfId="22883" xr:uid="{9887E0DE-1700-4004-8E8C-E2B18E1238E6}"/>
    <cellStyle name="Normal 100 2 3 2" xfId="22884" xr:uid="{FC79B2BB-402F-4DC9-BCF8-1A2989D4DFCE}"/>
    <cellStyle name="Normal 100 2 3 2 2" xfId="22885" xr:uid="{50B88E1F-49C3-4C86-8BA1-7F5386729B39}"/>
    <cellStyle name="Normal 100 2 3 3" xfId="22886" xr:uid="{A5FA3F09-F7DE-4ABF-B75A-8591EC4F7845}"/>
    <cellStyle name="Normal 100 2 4" xfId="22887" xr:uid="{6078857B-8807-469E-A322-DA6703F5998C}"/>
    <cellStyle name="Normal 100 2 4 2" xfId="22888" xr:uid="{F3300B21-9CA6-450E-B2F7-7190CE34EA40}"/>
    <cellStyle name="Normal 100 2 5" xfId="22889" xr:uid="{E04E22D7-FA86-4358-86EE-12A1EDCAB490}"/>
    <cellStyle name="Normal 100 2 5 2" xfId="22890" xr:uid="{9668D8AF-4032-41BF-A1A3-63B13708C64F}"/>
    <cellStyle name="Normal 100 2 6" xfId="22891" xr:uid="{F18498F2-F046-4B8F-BC92-7A4826A429FA}"/>
    <cellStyle name="Normal 100 3" xfId="22892" xr:uid="{BE56DB20-C7AB-44C9-A75A-E86478E0291C}"/>
    <cellStyle name="Normal 100 3 2" xfId="22893" xr:uid="{2A7FEB4D-1663-41F1-AFDA-D3D7C02E712B}"/>
    <cellStyle name="Normal 100 3 2 2" xfId="22894" xr:uid="{9C8EE174-0DB3-4E7A-8A1D-F31E41C84D54}"/>
    <cellStyle name="Normal 100 3 2 2 2" xfId="22895" xr:uid="{6B371C47-5D8A-4C52-A78E-1294DCADB344}"/>
    <cellStyle name="Normal 100 3 2 3" xfId="22896" xr:uid="{F0B40B01-E551-442E-8927-B1794D73C169}"/>
    <cellStyle name="Normal 100 3 3" xfId="22897" xr:uid="{676C1D28-A04F-4A85-BDED-1980710BFF52}"/>
    <cellStyle name="Normal 100 3 3 2" xfId="22898" xr:uid="{E605AFA7-FF07-47E3-8072-99FC2BA270C6}"/>
    <cellStyle name="Normal 100 3 4" xfId="22899" xr:uid="{CD4E8414-592D-43DA-898A-FF5ED37DCDF9}"/>
    <cellStyle name="Normal 100 3 4 2" xfId="22900" xr:uid="{4A56399B-5580-4FB7-A927-BFFA0DA14B12}"/>
    <cellStyle name="Normal 100 3 5" xfId="22901" xr:uid="{81F0D18C-BBE8-4B29-B8C3-DD36B667A0C3}"/>
    <cellStyle name="Normal 100 4" xfId="22902" xr:uid="{84B73B95-5F16-4C59-B41B-EA2026947CD5}"/>
    <cellStyle name="Normal 100 4 2" xfId="22903" xr:uid="{79A149CE-C488-4B15-93EB-1445BF9137BB}"/>
    <cellStyle name="Normal 100 4 2 2" xfId="22904" xr:uid="{FF67E12A-7BAD-4352-95EC-77A556D69F5F}"/>
    <cellStyle name="Normal 100 4 3" xfId="22905" xr:uid="{81D0FEE3-10B2-4342-9EEF-C6F146C17BA1}"/>
    <cellStyle name="Normal 100 5" xfId="22906" xr:uid="{4DC36140-8BD3-4709-97FA-C96A52894D99}"/>
    <cellStyle name="Normal 100 5 2" xfId="22907" xr:uid="{8FD4361A-E7B6-4237-B03C-72052A8D6125}"/>
    <cellStyle name="Normal 100 6" xfId="22908" xr:uid="{F1D707EF-F60F-4948-96A7-012BB60C0930}"/>
    <cellStyle name="Normal 100 6 2" xfId="22909" xr:uid="{C8036B6F-5FB9-4F73-BAF1-046BD0367B9F}"/>
    <cellStyle name="Normal 100 7" xfId="22910" xr:uid="{9D7CE401-99E8-4C9A-A8D2-425410C9A36B}"/>
    <cellStyle name="Normal 101" xfId="22911" xr:uid="{233DF8DA-6C17-480C-9EA2-67096ED10CB1}"/>
    <cellStyle name="Normal 101 2" xfId="22912" xr:uid="{7812F015-E3A4-46FC-9AE6-DC7FFFA42065}"/>
    <cellStyle name="Normal 101 3" xfId="22913" xr:uid="{F7FE4A9B-244E-4CD7-A0EA-FE4D29EF43D9}"/>
    <cellStyle name="Normal 101 3 2" xfId="22914" xr:uid="{E569E616-AEBE-400A-89A2-F55E00E357DD}"/>
    <cellStyle name="Normal 101 4" xfId="22915" xr:uid="{D5EEC418-E615-426C-B2FD-DF745DC8C7A8}"/>
    <cellStyle name="Normal 102" xfId="22916" xr:uid="{3EF67EBE-27D6-450B-87E7-4BCE91693EF2}"/>
    <cellStyle name="Normal 102 2" xfId="22917" xr:uid="{C5A95F8B-A78F-48B2-96F0-31642FEED466}"/>
    <cellStyle name="Normal 102 2 2" xfId="22918" xr:uid="{05877586-DA47-4828-86A7-2C3959A84F6A}"/>
    <cellStyle name="Normal 102 2 2 2" xfId="22919" xr:uid="{D8E51006-8E9C-4BA6-906A-B43130571748}"/>
    <cellStyle name="Normal 102 2 2 2 2" xfId="22920" xr:uid="{3167C984-F3E4-4467-BFD4-19DE90CB33B1}"/>
    <cellStyle name="Normal 102 2 2 3" xfId="22921" xr:uid="{260242BF-02D5-4F5E-85A3-6D0B75222329}"/>
    <cellStyle name="Normal 102 2 3" xfId="22922" xr:uid="{8CA53E3B-7392-4156-819E-9F76D74D3D13}"/>
    <cellStyle name="Normal 102 2 3 2" xfId="22923" xr:uid="{C9DCE6B6-6E44-4C01-89B1-E5C7A0140019}"/>
    <cellStyle name="Normal 102 2 4" xfId="22924" xr:uid="{34B30E49-0A94-45DC-9AFF-2DAECCF29D60}"/>
    <cellStyle name="Normal 102 2 4 2" xfId="22925" xr:uid="{672AF4B6-6A76-4267-9742-63DD928A6F97}"/>
    <cellStyle name="Normal 102 2 5" xfId="22926" xr:uid="{69FF1AC7-42E2-4E11-860D-7EB8C06CF93A}"/>
    <cellStyle name="Normal 102 3" xfId="22927" xr:uid="{580E8126-F63A-4B98-8DD3-306EEBDAD2B1}"/>
    <cellStyle name="Normal 102 3 2" xfId="22928" xr:uid="{C554AA66-E03A-4B4A-9BBB-D18C3891774D}"/>
    <cellStyle name="Normal 102 3 2 2" xfId="22929" xr:uid="{682A2192-0427-401E-9649-4B27BBD7C985}"/>
    <cellStyle name="Normal 102 3 3" xfId="22930" xr:uid="{0728D214-4F50-470E-BCA4-3687B62D694C}"/>
    <cellStyle name="Normal 102 3 3 2" xfId="22931" xr:uid="{19533C6D-B992-475C-A2FA-3490438C0943}"/>
    <cellStyle name="Normal 102 3 4" xfId="22932" xr:uid="{45173C67-0275-433A-8E3F-3377E58479D5}"/>
    <cellStyle name="Normal 102 4" xfId="22933" xr:uid="{37CF4D7B-F068-4AB0-A48C-8B74DF334C29}"/>
    <cellStyle name="Normal 102 4 2" xfId="22934" xr:uid="{BFAA7B52-72E6-405B-968D-A737BB435C06}"/>
    <cellStyle name="Normal 102 4 3" xfId="22935" xr:uid="{70ED37D4-BD1C-4BA3-93EE-226E493A3CB0}"/>
    <cellStyle name="Normal 102 5" xfId="22936" xr:uid="{535F41CC-77E6-48E3-80FE-55BEAEE01C5B}"/>
    <cellStyle name="Normal 102 5 2" xfId="22937" xr:uid="{C71C1511-CB1C-408C-AB10-68151AB8FC9E}"/>
    <cellStyle name="Normal 102 6" xfId="22938" xr:uid="{1CC1F2F7-1FE4-47E7-AA54-15CC4EC933F6}"/>
    <cellStyle name="Normal 102 7" xfId="22939" xr:uid="{52E3CAE0-4C7A-41A8-807B-78E1208F39AF}"/>
    <cellStyle name="Normal 103" xfId="22940" xr:uid="{4AA51B6F-D0D1-4EE5-876C-E90F5E62ECB2}"/>
    <cellStyle name="Normal 103 2" xfId="22941" xr:uid="{C498EEAD-452D-483E-A6F3-D6C8EB02523D}"/>
    <cellStyle name="Normal 103 2 2" xfId="22942" xr:uid="{8F20A067-37AA-42B0-B21A-5558146C6E01}"/>
    <cellStyle name="Normal 103 2 2 2" xfId="22943" xr:uid="{EA3A6B65-B0B0-450A-8CDD-028D02489E03}"/>
    <cellStyle name="Normal 103 2 2 2 2" xfId="22944" xr:uid="{AD5B7F81-D3CF-48C8-A9B2-3101FC5DADBF}"/>
    <cellStyle name="Normal 103 2 2 3" xfId="22945" xr:uid="{35A32538-D4C0-4148-BCB9-FD6BD7493A77}"/>
    <cellStyle name="Normal 103 2 3" xfId="22946" xr:uid="{5D743F61-2788-4BA1-895C-FE31DAF52E75}"/>
    <cellStyle name="Normal 103 2 3 2" xfId="22947" xr:uid="{7B7A17C0-94AD-4F9E-9398-A90FD9B41BCD}"/>
    <cellStyle name="Normal 103 2 4" xfId="22948" xr:uid="{885AE8D4-40D3-44DD-9254-460DCBA21E59}"/>
    <cellStyle name="Normal 103 2 4 2" xfId="22949" xr:uid="{F96DCF10-FC07-4DDB-8B5B-875554DCF0A8}"/>
    <cellStyle name="Normal 103 2 5" xfId="22950" xr:uid="{1CF0C4F3-4C41-4897-8E70-2C3344C3DC85}"/>
    <cellStyle name="Normal 103 3" xfId="22951" xr:uid="{660706CF-E125-454F-BC19-5BBE72B503AF}"/>
    <cellStyle name="Normal 103 3 2" xfId="22952" xr:uid="{9AC1DADB-B3E3-43F3-B3D5-DAEB1BD71C18}"/>
    <cellStyle name="Normal 103 3 2 2" xfId="22953" xr:uid="{5249115B-E756-4909-8478-ACBBEBEF42F0}"/>
    <cellStyle name="Normal 103 3 3" xfId="22954" xr:uid="{339AE75A-AFD7-4D96-A052-FB92257FDF8D}"/>
    <cellStyle name="Normal 103 3 3 2" xfId="22955" xr:uid="{C801BBA7-E599-406D-8F45-DDE384827837}"/>
    <cellStyle name="Normal 103 3 4" xfId="22956" xr:uid="{48B7C1D2-9424-48F1-803D-281FEB1C6421}"/>
    <cellStyle name="Normal 103 4" xfId="22957" xr:uid="{27B118E1-FEB1-4415-9AC9-94F299F8BC4C}"/>
    <cellStyle name="Normal 103 4 2" xfId="22958" xr:uid="{BCF2D42B-66D7-4D52-A946-98B6B14A3EC1}"/>
    <cellStyle name="Normal 103 4 3" xfId="22959" xr:uid="{C1BA0EC4-F814-4196-910B-3D7B4A0AD96A}"/>
    <cellStyle name="Normal 103 5" xfId="22960" xr:uid="{1D4E83A7-3251-4FA5-AF97-5FCA3533FBE5}"/>
    <cellStyle name="Normal 103 5 2" xfId="22961" xr:uid="{74CA9D64-E57C-46F5-AB99-C353FE038163}"/>
    <cellStyle name="Normal 103 6" xfId="22962" xr:uid="{FEC0F7B0-E1C4-474B-9FD4-BCE38C0AE60B}"/>
    <cellStyle name="Normal 103 7" xfId="22963" xr:uid="{8C2707C8-5ED3-405F-8182-8CAB49C8C65A}"/>
    <cellStyle name="Normal 104" xfId="22964" xr:uid="{BFDC8D2E-7A4D-4F9C-BD80-584FEC1270AE}"/>
    <cellStyle name="Normal 104 2" xfId="22965" xr:uid="{9B96CE7F-6629-4B12-8495-EE5AF487D073}"/>
    <cellStyle name="Normal 104 2 2" xfId="22966" xr:uid="{F053571B-CE03-4BDE-91FF-4CD7427FBCAC}"/>
    <cellStyle name="Normal 104 2 2 2" xfId="22967" xr:uid="{85CE3786-ED10-4B28-B420-9C8011FA1D6E}"/>
    <cellStyle name="Normal 104 2 2 2 2" xfId="22968" xr:uid="{80EE2929-9175-4110-BFF6-46D06691B043}"/>
    <cellStyle name="Normal 104 2 2 3" xfId="22969" xr:uid="{1DA1C91E-5966-46DD-A93E-D7C7F7492FCF}"/>
    <cellStyle name="Normal 104 2 3" xfId="22970" xr:uid="{974867CA-29E5-4416-B1EB-5D989CB1E613}"/>
    <cellStyle name="Normal 104 2 3 2" xfId="22971" xr:uid="{57788637-76EE-47E1-8A41-A18BE132CB85}"/>
    <cellStyle name="Normal 104 2 4" xfId="22972" xr:uid="{223B5B64-504A-4354-AF83-4081E318DA78}"/>
    <cellStyle name="Normal 104 2 4 2" xfId="22973" xr:uid="{302C786D-3D72-470B-87CE-A8AF130E0C36}"/>
    <cellStyle name="Normal 104 2 5" xfId="22974" xr:uid="{90A4B59D-B538-4999-BC3E-7AA8376FA035}"/>
    <cellStyle name="Normal 104 3" xfId="22975" xr:uid="{A9C16741-072D-4CC1-9BFC-35608BEF281C}"/>
    <cellStyle name="Normal 104 3 2" xfId="22976" xr:uid="{0F070400-9208-4A6F-934A-BF5CFF5E6EF1}"/>
    <cellStyle name="Normal 104 3 2 2" xfId="22977" xr:uid="{04FACC7F-EEE5-4EA2-AA1F-795320DF25E5}"/>
    <cellStyle name="Normal 104 3 3" xfId="22978" xr:uid="{F22AF035-1B8B-47AE-B78B-90A1C58CE99A}"/>
    <cellStyle name="Normal 104 3 3 2" xfId="22979" xr:uid="{75A0B778-1B7C-42E9-9BB3-0DF30E09DBCF}"/>
    <cellStyle name="Normal 104 3 4" xfId="22980" xr:uid="{EB6F26FF-EA24-49A7-88ED-AB36621ABEC9}"/>
    <cellStyle name="Normal 104 4" xfId="22981" xr:uid="{3060BB3E-E381-4A5D-B6B1-B140302BC643}"/>
    <cellStyle name="Normal 104 4 2" xfId="22982" xr:uid="{A277DBD3-4EC9-4EA0-937A-EA90DBE22B06}"/>
    <cellStyle name="Normal 104 5" xfId="22983" xr:uid="{15622D9F-AE2D-4CF0-BBD0-AE68546CCDB6}"/>
    <cellStyle name="Normal 104 5 2" xfId="22984" xr:uid="{E9CBBD15-D05F-4A1A-83E3-BCEE6B738003}"/>
    <cellStyle name="Normal 104 6" xfId="22985" xr:uid="{CF93D8CD-8773-46A5-87C6-2B3C4610B510}"/>
    <cellStyle name="Normal 104 7" xfId="22986" xr:uid="{44596C42-499A-4E37-86A1-685F0F9849E3}"/>
    <cellStyle name="Normal 105" xfId="22987" xr:uid="{6FDB8765-5CBB-4E5C-A9A3-3AD111627975}"/>
    <cellStyle name="Normal 106" xfId="22988" xr:uid="{340FEDF2-E20E-475A-B31B-38D3FF513D13}"/>
    <cellStyle name="Normal 107" xfId="22989" xr:uid="{9B1CE63F-4570-4593-B10B-95A0129559CA}"/>
    <cellStyle name="Normal 108" xfId="22990" xr:uid="{094D3512-3C9E-4B2D-B976-16019EE9643E}"/>
    <cellStyle name="Normal 108 2" xfId="22991" xr:uid="{7AFBCCFA-77FD-4FD9-9AAD-E373C85054B7}"/>
    <cellStyle name="Normal 109" xfId="22992" xr:uid="{5EB57CFF-4D38-4632-A8CC-C8A4AF8FEA79}"/>
    <cellStyle name="Normal 11" xfId="30" xr:uid="{E84E969B-B850-4577-B768-1EE1C75ED639}"/>
    <cellStyle name="Normal 11 10" xfId="22993" xr:uid="{5D266552-E2F5-4C70-BC28-B68E25DE8AFD}"/>
    <cellStyle name="Normal 11 10 2" xfId="22994" xr:uid="{448C86E1-80AA-40DF-AF69-B9F0799BEFC8}"/>
    <cellStyle name="Normal 11 10 2 2" xfId="22995" xr:uid="{966D9D1C-2584-4DBD-B66E-E78C80DF1868}"/>
    <cellStyle name="Normal 11 10 3" xfId="22996" xr:uid="{13B2F540-2846-4E7D-BE48-716A5963FDC6}"/>
    <cellStyle name="Normal 11 11" xfId="22997" xr:uid="{0AA6290A-4BBB-4631-8563-74C10760FBCF}"/>
    <cellStyle name="Normal 11 11 2" xfId="22998" xr:uid="{9E3DF8B2-3254-4412-8ECF-8D0675CB1AF3}"/>
    <cellStyle name="Normal 11 12" xfId="22999" xr:uid="{E6D9AE8C-08F7-4225-92FE-76CBDCA93741}"/>
    <cellStyle name="Normal 11 13" xfId="23000" xr:uid="{D05FEDE0-1C0B-4602-8606-D8FAB855A0E2}"/>
    <cellStyle name="Normal 11 13 2" xfId="23001" xr:uid="{E29FBBF9-0F32-4E14-819D-685F0ED434A6}"/>
    <cellStyle name="Normal 11 14" xfId="23002" xr:uid="{1B8124EF-B684-4F5A-8E4A-3E12299CDBE2}"/>
    <cellStyle name="Normal 11 15" xfId="23003" xr:uid="{8A1E43B5-127B-43BC-AB01-01D1CFBA04F8}"/>
    <cellStyle name="Normal 11 2" xfId="23004" xr:uid="{5D688C43-0484-4096-B697-3B45894CBAB2}"/>
    <cellStyle name="Normal 11 2 10" xfId="23005" xr:uid="{A0EF9667-0192-4746-8E3C-BC16BE2FF248}"/>
    <cellStyle name="Normal 11 2 10 2" xfId="23006" xr:uid="{BB511560-D15F-4355-833B-3F2135D464DA}"/>
    <cellStyle name="Normal 11 2 11" xfId="23007" xr:uid="{72A23D88-30E4-48F6-A8B6-E05664E5265D}"/>
    <cellStyle name="Normal 11 2 2" xfId="23008" xr:uid="{BE099B4C-5499-4646-A244-ACD259178190}"/>
    <cellStyle name="Normal 11 2 2 10" xfId="23009" xr:uid="{C2E66B1C-C1DD-4007-A4F3-3A0FD7F5C688}"/>
    <cellStyle name="Normal 11 2 2 2" xfId="23010" xr:uid="{96AC42C1-E559-407A-9722-044EE3326923}"/>
    <cellStyle name="Normal 11 2 2 2 2" xfId="23011" xr:uid="{F285E602-C1E4-4EE2-A4A4-20011D4915B6}"/>
    <cellStyle name="Normal 11 2 2 2 2 2" xfId="23012" xr:uid="{54D7D097-C6B9-44A7-8827-6B37263EC745}"/>
    <cellStyle name="Normal 11 2 2 2 2 2 2" xfId="23013" xr:uid="{56388D7C-BCC7-4A04-8FD2-7E49C3B2EA2B}"/>
    <cellStyle name="Normal 11 2 2 2 2 2 2 2" xfId="23014" xr:uid="{8A01A412-2974-4D91-9203-D2E7D206A628}"/>
    <cellStyle name="Normal 11 2 2 2 2 2 2 2 2" xfId="23015" xr:uid="{C3F10BDB-E74F-4266-8C3F-ED96121C69B5}"/>
    <cellStyle name="Normal 11 2 2 2 2 2 2 3" xfId="23016" xr:uid="{01E654C7-AE51-4671-ADF6-64DDD4A9B1F6}"/>
    <cellStyle name="Normal 11 2 2 2 2 2 3" xfId="23017" xr:uid="{DC236A6A-1290-4F45-9AF8-DF37D3A2609F}"/>
    <cellStyle name="Normal 11 2 2 2 2 2 3 2" xfId="23018" xr:uid="{B186CCB3-8D84-429B-8BD3-F41146B62465}"/>
    <cellStyle name="Normal 11 2 2 2 2 2 4" xfId="23019" xr:uid="{8867C596-1B1C-4EBA-AC9D-0AF5F9423F99}"/>
    <cellStyle name="Normal 11 2 2 2 2 2 4 2" xfId="23020" xr:uid="{B12F85CB-B2AC-466A-92B1-9C6DFFFF058B}"/>
    <cellStyle name="Normal 11 2 2 2 2 2 5" xfId="23021" xr:uid="{DC6C2844-964A-4AED-80DF-14133EC657F5}"/>
    <cellStyle name="Normal 11 2 2 2 2 3" xfId="23022" xr:uid="{7A47321D-1929-49F2-85C6-26904BE6E86B}"/>
    <cellStyle name="Normal 11 2 2 2 2 3 2" xfId="23023" xr:uid="{4C8F4903-9970-4274-9FEC-5DD904073224}"/>
    <cellStyle name="Normal 11 2 2 2 2 3 2 2" xfId="23024" xr:uid="{A6CC78B8-DBB1-4B25-808E-754756E0A32D}"/>
    <cellStyle name="Normal 11 2 2 2 2 3 3" xfId="23025" xr:uid="{0DADD860-D217-49F6-8761-7ADC3ECA16AA}"/>
    <cellStyle name="Normal 11 2 2 2 2 4" xfId="23026" xr:uid="{00132BD9-6EDF-4E03-8FC5-0E6960F98E23}"/>
    <cellStyle name="Normal 11 2 2 2 2 4 2" xfId="23027" xr:uid="{95F7F41E-3D59-4642-B018-BAF86D3B66B1}"/>
    <cellStyle name="Normal 11 2 2 2 2 5" xfId="23028" xr:uid="{D2474E06-0DF7-4BFF-AFE1-6B126C4FF58B}"/>
    <cellStyle name="Normal 11 2 2 2 2 5 2" xfId="23029" xr:uid="{BB232848-E9F6-43F3-BDC1-8F4E40BA84A6}"/>
    <cellStyle name="Normal 11 2 2 2 2 6" xfId="23030" xr:uid="{EA2316B3-7EB5-4509-89CB-CE17F0F762BA}"/>
    <cellStyle name="Normal 11 2 2 2 3" xfId="23031" xr:uid="{F9BCE350-A152-4624-B392-97E10193AB63}"/>
    <cellStyle name="Normal 11 2 2 2 3 2" xfId="23032" xr:uid="{B27E0B1A-0678-40A8-BB0E-99F3BC39A2C0}"/>
    <cellStyle name="Normal 11 2 2 2 3 2 2" xfId="23033" xr:uid="{02113E6B-CBB5-4284-9715-EF0233C32C30}"/>
    <cellStyle name="Normal 11 2 2 2 3 2 2 2" xfId="23034" xr:uid="{3EA111CB-E0CF-40FC-BA1A-9BBA100BBC3D}"/>
    <cellStyle name="Normal 11 2 2 2 3 2 3" xfId="23035" xr:uid="{552A3558-D451-418A-822C-6CDBCBDC5FDE}"/>
    <cellStyle name="Normal 11 2 2 2 3 3" xfId="23036" xr:uid="{4110E6F9-F955-409B-A4B6-7C92FE206285}"/>
    <cellStyle name="Normal 11 2 2 2 3 3 2" xfId="23037" xr:uid="{82819215-22F7-4EA7-ADA2-5682CAE019FA}"/>
    <cellStyle name="Normal 11 2 2 2 3 4" xfId="23038" xr:uid="{F4F514F3-9470-4964-926C-A4B762844F87}"/>
    <cellStyle name="Normal 11 2 2 2 3 4 2" xfId="23039" xr:uid="{5F33C833-73E6-42F2-B81C-DDB2E900D9A6}"/>
    <cellStyle name="Normal 11 2 2 2 3 5" xfId="23040" xr:uid="{E0E40072-F7D2-4445-86CC-E1A67B93AD88}"/>
    <cellStyle name="Normal 11 2 2 2 4" xfId="23041" xr:uid="{E6D849EF-362F-4053-AC77-E6D24F59FD0F}"/>
    <cellStyle name="Normal 11 2 2 2 4 2" xfId="23042" xr:uid="{59153BA3-5BB4-4461-8F64-4044C3540F11}"/>
    <cellStyle name="Normal 11 2 2 2 4 2 2" xfId="23043" xr:uid="{DA0E4D76-13A8-4426-84DB-C02AE7A55B7E}"/>
    <cellStyle name="Normal 11 2 2 2 4 3" xfId="23044" xr:uid="{3DB31C18-5778-4145-A5A7-F2E8FC4AB148}"/>
    <cellStyle name="Normal 11 2 2 2 5" xfId="23045" xr:uid="{9780DA2D-50CE-4FBF-8688-74F4F45B01F8}"/>
    <cellStyle name="Normal 11 2 2 2 5 2" xfId="23046" xr:uid="{3B38F47A-BF17-4949-9482-F81D53C9E340}"/>
    <cellStyle name="Normal 11 2 2 2 6" xfId="23047" xr:uid="{835F35C4-5BC9-4CD7-9932-A3F726AF42C4}"/>
    <cellStyle name="Normal 11 2 2 2 6 2" xfId="23048" xr:uid="{1E39AC51-6EA8-44A9-98CA-96A10860D41E}"/>
    <cellStyle name="Normal 11 2 2 2 7" xfId="23049" xr:uid="{766C3657-820F-499A-931D-C2E21E305CC8}"/>
    <cellStyle name="Normal 11 2 2 3" xfId="23050" xr:uid="{61C68A7F-6435-4451-B176-D8A4887B60E0}"/>
    <cellStyle name="Normal 11 2 2 3 2" xfId="23051" xr:uid="{5CC28A36-265E-4C9C-B09B-C195BFD67A37}"/>
    <cellStyle name="Normal 11 2 2 3 2 2" xfId="23052" xr:uid="{1F567182-844E-4BE8-9B09-C85E8EE35678}"/>
    <cellStyle name="Normal 11 2 2 3 2 2 2" xfId="23053" xr:uid="{4125BB06-6383-4EB7-992A-B12011073193}"/>
    <cellStyle name="Normal 11 2 2 3 2 2 2 2" xfId="23054" xr:uid="{4E498781-6130-425E-8AC3-D288E31164F4}"/>
    <cellStyle name="Normal 11 2 2 3 2 2 2 2 2" xfId="23055" xr:uid="{69AF9B9D-5C10-4B5C-82BE-D1A69EA0FB58}"/>
    <cellStyle name="Normal 11 2 2 3 2 2 2 3" xfId="23056" xr:uid="{984A8C40-F0CC-446A-979C-8D37BB971072}"/>
    <cellStyle name="Normal 11 2 2 3 2 2 3" xfId="23057" xr:uid="{FEC558A4-2136-40A5-9CD9-AAE9D87481B8}"/>
    <cellStyle name="Normal 11 2 2 3 2 2 3 2" xfId="23058" xr:uid="{8DB797DA-6F78-45C4-B97B-A0F5BFC6B755}"/>
    <cellStyle name="Normal 11 2 2 3 2 2 4" xfId="23059" xr:uid="{BF150EC0-3E26-4455-9A6E-71A961C86BC5}"/>
    <cellStyle name="Normal 11 2 2 3 2 2 4 2" xfId="23060" xr:uid="{DF88F515-A599-4310-9EF2-B783DA014320}"/>
    <cellStyle name="Normal 11 2 2 3 2 2 5" xfId="23061" xr:uid="{C904C6E7-C046-48CA-9CF6-548A256C903B}"/>
    <cellStyle name="Normal 11 2 2 3 2 3" xfId="23062" xr:uid="{C31561CF-571E-486D-941B-BC58FF0D2C7A}"/>
    <cellStyle name="Normal 11 2 2 3 2 3 2" xfId="23063" xr:uid="{A7674096-9226-4055-9A7A-0428D2E91A92}"/>
    <cellStyle name="Normal 11 2 2 3 2 3 2 2" xfId="23064" xr:uid="{C7FAA567-67AE-4560-B379-924B0CCF20FF}"/>
    <cellStyle name="Normal 11 2 2 3 2 3 3" xfId="23065" xr:uid="{407E808B-F714-4414-B9F9-725972A61B75}"/>
    <cellStyle name="Normal 11 2 2 3 2 4" xfId="23066" xr:uid="{6593E46E-F3C2-47BF-87D0-012E7C1497B5}"/>
    <cellStyle name="Normal 11 2 2 3 2 4 2" xfId="23067" xr:uid="{96839372-E64B-4B3E-9DEA-60054B86C49D}"/>
    <cellStyle name="Normal 11 2 2 3 2 5" xfId="23068" xr:uid="{7F87E5D2-1D85-419F-982E-788DC5F32DE8}"/>
    <cellStyle name="Normal 11 2 2 3 2 5 2" xfId="23069" xr:uid="{DF3063BC-A522-4C6F-A3D5-0659DD8AFFAD}"/>
    <cellStyle name="Normal 11 2 2 3 2 6" xfId="23070" xr:uid="{0B1917FB-F4A3-4ADA-BA8E-1F55ADD916A2}"/>
    <cellStyle name="Normal 11 2 2 3 3" xfId="23071" xr:uid="{54FC0F6D-6934-4CB5-96A6-ABAFFEF7874B}"/>
    <cellStyle name="Normal 11 2 2 3 3 2" xfId="23072" xr:uid="{A9F149FA-EDCC-4EBC-8D56-06C255C3BD30}"/>
    <cellStyle name="Normal 11 2 2 3 3 2 2" xfId="23073" xr:uid="{E897BB24-F651-40F5-B973-DC74C2963595}"/>
    <cellStyle name="Normal 11 2 2 3 3 2 2 2" xfId="23074" xr:uid="{177372CB-D11A-4F8F-9449-CF834369982B}"/>
    <cellStyle name="Normal 11 2 2 3 3 2 3" xfId="23075" xr:uid="{671FA760-907B-440A-97F3-4B89EC6C3B6D}"/>
    <cellStyle name="Normal 11 2 2 3 3 3" xfId="23076" xr:uid="{1749ED10-3934-4A65-A423-054AE3B4E704}"/>
    <cellStyle name="Normal 11 2 2 3 3 3 2" xfId="23077" xr:uid="{CA86C995-27E6-4BB6-9175-EB8A811E4871}"/>
    <cellStyle name="Normal 11 2 2 3 3 4" xfId="23078" xr:uid="{F100EB6B-BFEF-4880-866C-C3A701158DF2}"/>
    <cellStyle name="Normal 11 2 2 3 3 4 2" xfId="23079" xr:uid="{B4FD66F9-0841-4B25-9917-FE98023B67F4}"/>
    <cellStyle name="Normal 11 2 2 3 3 5" xfId="23080" xr:uid="{53571BE5-AB92-461F-95AE-9DD550110EBA}"/>
    <cellStyle name="Normal 11 2 2 3 4" xfId="23081" xr:uid="{4DD3BE21-163C-46EE-A6B0-12EC7E54CFA8}"/>
    <cellStyle name="Normal 11 2 2 3 4 2" xfId="23082" xr:uid="{DCCB2241-D7F6-4E6F-AD21-B409691587EF}"/>
    <cellStyle name="Normal 11 2 2 3 4 2 2" xfId="23083" xr:uid="{E648F9A6-EC56-48A0-BFF0-BE0097D9867A}"/>
    <cellStyle name="Normal 11 2 2 3 4 3" xfId="23084" xr:uid="{0B19F4BE-38B6-4FDB-B181-7B59BA1B2878}"/>
    <cellStyle name="Normal 11 2 2 3 5" xfId="23085" xr:uid="{F204615F-DDEC-4DE1-BCB3-E0715E98DC1B}"/>
    <cellStyle name="Normal 11 2 2 3 5 2" xfId="23086" xr:uid="{E65EB3A1-54BA-4F70-B0EC-BE4F6D018282}"/>
    <cellStyle name="Normal 11 2 2 3 6" xfId="23087" xr:uid="{1125CC6A-0290-4315-8F66-B6BAFFE050A1}"/>
    <cellStyle name="Normal 11 2 2 3 6 2" xfId="23088" xr:uid="{D94C03D7-9987-450B-AA18-67B1C6B0F672}"/>
    <cellStyle name="Normal 11 2 2 3 7" xfId="23089" xr:uid="{057006FF-9CDA-4885-86C1-238251AC69A7}"/>
    <cellStyle name="Normal 11 2 2 4" xfId="23090" xr:uid="{363330FF-FEED-46E6-B6BE-51A1BAE1D503}"/>
    <cellStyle name="Normal 11 2 2 4 2" xfId="23091" xr:uid="{499499FF-B924-44BF-9617-4597561F6102}"/>
    <cellStyle name="Normal 11 2 2 4 2 2" xfId="23092" xr:uid="{D79525E1-1511-4874-B000-406A04FD56ED}"/>
    <cellStyle name="Normal 11 2 2 4 2 2 2" xfId="23093" xr:uid="{16B215AE-77DC-4692-B17C-F8D6CB514036}"/>
    <cellStyle name="Normal 11 2 2 4 2 2 2 2" xfId="23094" xr:uid="{581F9AFC-98C8-482E-A0C7-543F75E907EE}"/>
    <cellStyle name="Normal 11 2 2 4 2 2 3" xfId="23095" xr:uid="{61CDBCDD-D694-43BE-A655-EC2C17DA8144}"/>
    <cellStyle name="Normal 11 2 2 4 2 3" xfId="23096" xr:uid="{081EFAE6-20CB-4820-91DB-7D53E3C1F919}"/>
    <cellStyle name="Normal 11 2 2 4 2 3 2" xfId="23097" xr:uid="{3C31CB35-A3EB-4E19-A48F-A19E8ACCA810}"/>
    <cellStyle name="Normal 11 2 2 4 2 4" xfId="23098" xr:uid="{4804B79D-75DB-43D9-8605-0468AE7B2D6D}"/>
    <cellStyle name="Normal 11 2 2 4 2 4 2" xfId="23099" xr:uid="{17869716-23D5-4F2C-820F-5787956D784D}"/>
    <cellStyle name="Normal 11 2 2 4 2 5" xfId="23100" xr:uid="{A749E75A-8DE1-46B6-971F-8E4B7A72F17C}"/>
    <cellStyle name="Normal 11 2 2 4 3" xfId="23101" xr:uid="{6D6B473B-19F4-4DCC-A7F8-1E84FD75177F}"/>
    <cellStyle name="Normal 11 2 2 4 3 2" xfId="23102" xr:uid="{140B56A6-CB92-4FB5-9939-BAF2A249CA3E}"/>
    <cellStyle name="Normal 11 2 2 4 3 2 2" xfId="23103" xr:uid="{37E7339A-8955-4B93-8D10-7EAC013FB3C4}"/>
    <cellStyle name="Normal 11 2 2 4 3 3" xfId="23104" xr:uid="{0BD6E97A-38BB-4ADB-AC97-2795CAA10A83}"/>
    <cellStyle name="Normal 11 2 2 4 4" xfId="23105" xr:uid="{8560F53C-0418-4D1E-A8B1-28285F3D36D5}"/>
    <cellStyle name="Normal 11 2 2 4 4 2" xfId="23106" xr:uid="{010D2070-19C7-41F2-ACCB-45CA9E5EB054}"/>
    <cellStyle name="Normal 11 2 2 4 5" xfId="23107" xr:uid="{E0746750-8E3E-4F3A-9842-6FB3E39D5FC9}"/>
    <cellStyle name="Normal 11 2 2 4 5 2" xfId="23108" xr:uid="{726DD682-CD86-47C3-85AD-31CA4523B56C}"/>
    <cellStyle name="Normal 11 2 2 4 6" xfId="23109" xr:uid="{25076960-C4D7-4FEF-9693-4D6FA89F6428}"/>
    <cellStyle name="Normal 11 2 2 5" xfId="23110" xr:uid="{B81275C2-7896-4DDD-AB80-85B5166FA7B5}"/>
    <cellStyle name="Normal 11 2 2 5 2" xfId="23111" xr:uid="{BBB72B1D-F7CF-44A0-8C56-154EA48ED31F}"/>
    <cellStyle name="Normal 11 2 2 5 2 2" xfId="23112" xr:uid="{5D8EC6BB-FBB6-44AB-B9C0-02992F966ECB}"/>
    <cellStyle name="Normal 11 2 2 5 2 2 2" xfId="23113" xr:uid="{C5600265-4AB5-4971-8FFB-09F3DDDA92A4}"/>
    <cellStyle name="Normal 11 2 2 5 2 3" xfId="23114" xr:uid="{75C36CF4-CB36-43C8-8B81-20F597480FDB}"/>
    <cellStyle name="Normal 11 2 2 5 3" xfId="23115" xr:uid="{F8C63447-9E17-4F41-9DD8-E665AB1521D3}"/>
    <cellStyle name="Normal 11 2 2 5 3 2" xfId="23116" xr:uid="{6F1963A7-D54A-4FCF-9D0F-14BC8DA9BD25}"/>
    <cellStyle name="Normal 11 2 2 5 4" xfId="23117" xr:uid="{26D3BC82-B048-4F4B-A3A9-1B3238C84060}"/>
    <cellStyle name="Normal 11 2 2 5 4 2" xfId="23118" xr:uid="{FEACDD9A-5733-4B5F-BFF9-D0341F3CDF60}"/>
    <cellStyle name="Normal 11 2 2 5 5" xfId="23119" xr:uid="{ECEB8AED-A96D-4B5C-B3A9-CA2FFCD5C5CB}"/>
    <cellStyle name="Normal 11 2 2 6" xfId="23120" xr:uid="{C35FC85E-0170-49F1-B1FB-43E669517EB1}"/>
    <cellStyle name="Normal 11 2 2 6 2" xfId="23121" xr:uid="{A4D6E668-6EA9-4D93-8469-747AF87BF064}"/>
    <cellStyle name="Normal 11 2 2 6 2 2" xfId="23122" xr:uid="{B95350EE-9D50-4015-A772-884361747E3B}"/>
    <cellStyle name="Normal 11 2 2 6 2 2 2" xfId="23123" xr:uid="{4B1EBDAC-FACF-4D4C-862E-A270D73067D7}"/>
    <cellStyle name="Normal 11 2 2 6 2 3" xfId="23124" xr:uid="{7553280F-330C-47DF-9D19-C8B5982FD59F}"/>
    <cellStyle name="Normal 11 2 2 6 3" xfId="23125" xr:uid="{325DF645-DD8B-4939-AA71-F82C3D92CA20}"/>
    <cellStyle name="Normal 11 2 2 6 3 2" xfId="23126" xr:uid="{0DC13FB6-F7B3-4BDE-A167-B652AB6C00A9}"/>
    <cellStyle name="Normal 11 2 2 6 4" xfId="23127" xr:uid="{50E7C7D0-1966-4F87-8453-8E348FE87427}"/>
    <cellStyle name="Normal 11 2 2 6 4 2" xfId="23128" xr:uid="{ADA60B8B-DEEC-4332-93FD-8D7FC1E3D94C}"/>
    <cellStyle name="Normal 11 2 2 6 5" xfId="23129" xr:uid="{C8D17661-4860-41FB-B82E-469102198AF7}"/>
    <cellStyle name="Normal 11 2 2 7" xfId="23130" xr:uid="{B42FF964-C38C-4F94-B978-ACB29B088763}"/>
    <cellStyle name="Normal 11 2 2 7 2" xfId="23131" xr:uid="{AEC9F60E-54B8-4B34-93A2-8757625EE745}"/>
    <cellStyle name="Normal 11 2 2 7 2 2" xfId="23132" xr:uid="{6BAE898E-43B4-43EF-8492-AD14F0C2099A}"/>
    <cellStyle name="Normal 11 2 2 7 3" xfId="23133" xr:uid="{84AC5EF4-E4FE-4C8D-933B-7A94ADA641E3}"/>
    <cellStyle name="Normal 11 2 2 8" xfId="23134" xr:uid="{34C645C0-A028-4B8B-8D97-BB278FF5DB97}"/>
    <cellStyle name="Normal 11 2 2 8 2" xfId="23135" xr:uid="{484DC2D4-D104-4008-81C3-82F0B644A622}"/>
    <cellStyle name="Normal 11 2 2 9" xfId="23136" xr:uid="{E9F0BB3E-F18C-45B7-A027-F978D8F9B119}"/>
    <cellStyle name="Normal 11 2 2 9 2" xfId="23137" xr:uid="{BF924337-71AA-4C8C-8FAD-17422A099C78}"/>
    <cellStyle name="Normal 11 2 3" xfId="23138" xr:uid="{51697385-CD1B-4D03-97DB-21BCEF01AD71}"/>
    <cellStyle name="Normal 11 2 3 2" xfId="23139" xr:uid="{8A402051-027E-418E-8FE1-222C117D3567}"/>
    <cellStyle name="Normal 11 2 3 2 2" xfId="23140" xr:uid="{1E9758F8-75F3-4C00-BA78-0E8A4ACCB5AE}"/>
    <cellStyle name="Normal 11 2 3 2 2 2" xfId="23141" xr:uid="{1C02F4D8-D057-4B08-BCBE-0A63204B7F27}"/>
    <cellStyle name="Normal 11 2 3 2 2 2 2" xfId="23142" xr:uid="{92EC5BBD-F8BB-408F-BB94-4E4D7471B13D}"/>
    <cellStyle name="Normal 11 2 3 2 2 2 2 2" xfId="23143" xr:uid="{145872F2-0BD8-4FA9-B060-BBED875A139D}"/>
    <cellStyle name="Normal 11 2 3 2 2 2 3" xfId="23144" xr:uid="{77655C8C-5264-4160-99CA-5A4D02FC59D5}"/>
    <cellStyle name="Normal 11 2 3 2 2 3" xfId="23145" xr:uid="{63FABD0E-D1B2-43AE-8761-B110EC6F85FB}"/>
    <cellStyle name="Normal 11 2 3 2 2 3 2" xfId="23146" xr:uid="{9EEB22A7-8425-43F2-89BB-DD459DAB383D}"/>
    <cellStyle name="Normal 11 2 3 2 2 4" xfId="23147" xr:uid="{83B35ABF-1BA8-4C8D-9D38-4995C7DA1B1D}"/>
    <cellStyle name="Normal 11 2 3 2 2 4 2" xfId="23148" xr:uid="{3A6BA9DC-ADF9-423A-897C-FB4D98AED222}"/>
    <cellStyle name="Normal 11 2 3 2 2 5" xfId="23149" xr:uid="{9350878E-7844-4D98-909E-3B15BCE54179}"/>
    <cellStyle name="Normal 11 2 3 2 3" xfId="23150" xr:uid="{8E958183-0E7B-4CA0-8356-E48293529228}"/>
    <cellStyle name="Normal 11 2 3 2 3 2" xfId="23151" xr:uid="{4FF28C1D-3FCB-4016-B1CA-3F3DB45BCB0F}"/>
    <cellStyle name="Normal 11 2 3 2 3 2 2" xfId="23152" xr:uid="{6E31C96F-22E9-40A9-AE6D-21A5A1EF310E}"/>
    <cellStyle name="Normal 11 2 3 2 3 3" xfId="23153" xr:uid="{95C00951-CABB-4E57-8AFA-2815EB87EDC4}"/>
    <cellStyle name="Normal 11 2 3 2 4" xfId="23154" xr:uid="{8B1D3806-373A-4DB8-BEDF-FD1985F666E6}"/>
    <cellStyle name="Normal 11 2 3 2 4 2" xfId="23155" xr:uid="{50643B51-8A8B-4C09-B908-F9628475B992}"/>
    <cellStyle name="Normal 11 2 3 2 5" xfId="23156" xr:uid="{96BC3C8A-028E-47C8-B874-332DFCD33C61}"/>
    <cellStyle name="Normal 11 2 3 2 5 2" xfId="23157" xr:uid="{9D7E44CA-46B8-43D7-81B6-2B4CC2619E96}"/>
    <cellStyle name="Normal 11 2 3 2 6" xfId="23158" xr:uid="{466F23EF-4D76-40B2-B413-899C1F75819F}"/>
    <cellStyle name="Normal 11 2 3 3" xfId="23159" xr:uid="{4AD014AC-A5FF-4D7A-AE56-364F2A9F46F9}"/>
    <cellStyle name="Normal 11 2 3 3 2" xfId="23160" xr:uid="{3D72F0B4-0997-4053-AE6C-D6B280B386F2}"/>
    <cellStyle name="Normal 11 2 3 3 2 2" xfId="23161" xr:uid="{19E830E0-4B8B-4B5E-BF44-AB165A97EE12}"/>
    <cellStyle name="Normal 11 2 3 3 2 2 2" xfId="23162" xr:uid="{28F05DB4-4DBB-4D30-AA77-CD6089D88BC1}"/>
    <cellStyle name="Normal 11 2 3 3 2 3" xfId="23163" xr:uid="{691C2BA5-443C-407B-B6FE-CF6BE238404B}"/>
    <cellStyle name="Normal 11 2 3 3 3" xfId="23164" xr:uid="{0B7B932B-EC88-486F-AC3A-72A28C0344B7}"/>
    <cellStyle name="Normal 11 2 3 3 3 2" xfId="23165" xr:uid="{531394C9-C7B7-46DF-B403-FC4004E86843}"/>
    <cellStyle name="Normal 11 2 3 3 4" xfId="23166" xr:uid="{2E0D4BB1-0EF9-4140-B3F7-B18276A2D1EF}"/>
    <cellStyle name="Normal 11 2 3 3 4 2" xfId="23167" xr:uid="{4B85D07C-FF15-4AAC-9D0B-4685E9179CE4}"/>
    <cellStyle name="Normal 11 2 3 3 5" xfId="23168" xr:uid="{C87761EB-A6D3-4E7A-BD3C-F759906BBB4B}"/>
    <cellStyle name="Normal 11 2 3 4" xfId="23169" xr:uid="{80DE94A6-FFA9-48EB-A9B6-E93AA5999095}"/>
    <cellStyle name="Normal 11 2 3 4 2" xfId="23170" xr:uid="{D42DA842-9C35-4AF4-91AC-02A26814498D}"/>
    <cellStyle name="Normal 11 2 3 4 2 2" xfId="23171" xr:uid="{8A281194-7980-4639-BED3-92D23035CADE}"/>
    <cellStyle name="Normal 11 2 3 4 3" xfId="23172" xr:uid="{27CCE4FF-089D-4034-8536-344D17EF4437}"/>
    <cellStyle name="Normal 11 2 3 5" xfId="23173" xr:uid="{681F19D5-61EE-40DA-A70A-D1EEB6BE7834}"/>
    <cellStyle name="Normal 11 2 3 5 2" xfId="23174" xr:uid="{A00AED50-B4A9-46C3-A65B-5D692B15504A}"/>
    <cellStyle name="Normal 11 2 3 6" xfId="23175" xr:uid="{C34B2EE3-2234-4B16-9110-27891E858E39}"/>
    <cellStyle name="Normal 11 2 3 6 2" xfId="23176" xr:uid="{49CF6D13-571F-468D-9B56-EAC40E506870}"/>
    <cellStyle name="Normal 11 2 3 7" xfId="23177" xr:uid="{6BB45C9B-2441-4461-A852-76A2294864A4}"/>
    <cellStyle name="Normal 11 2 4" xfId="23178" xr:uid="{11C89A09-3FB4-4D1B-969C-A65416ED22C6}"/>
    <cellStyle name="Normal 11 2 4 2" xfId="23179" xr:uid="{F874BD6B-82B0-4F27-8220-35675E5610AC}"/>
    <cellStyle name="Normal 11 2 4 2 2" xfId="23180" xr:uid="{6FC61F25-DB07-473F-9793-8201FF2AAC97}"/>
    <cellStyle name="Normal 11 2 4 2 2 2" xfId="23181" xr:uid="{DDCEB768-4237-4C69-AD00-7D7B755D7039}"/>
    <cellStyle name="Normal 11 2 4 2 2 2 2" xfId="23182" xr:uid="{19E7C617-6482-47A8-84E4-AD555DF4BE46}"/>
    <cellStyle name="Normal 11 2 4 2 2 2 2 2" xfId="23183" xr:uid="{523DF13F-E5D9-491A-B9B1-0296D19FD247}"/>
    <cellStyle name="Normal 11 2 4 2 2 2 3" xfId="23184" xr:uid="{BFF94FC3-49B8-4291-A906-A9D47311BC12}"/>
    <cellStyle name="Normal 11 2 4 2 2 3" xfId="23185" xr:uid="{2C82B601-F522-447A-9462-57D331E2164E}"/>
    <cellStyle name="Normal 11 2 4 2 2 3 2" xfId="23186" xr:uid="{74148D31-B7DF-47C0-B158-003491DAFD9F}"/>
    <cellStyle name="Normal 11 2 4 2 2 4" xfId="23187" xr:uid="{905D8A93-7732-4606-9C0A-89BB5857D9A5}"/>
    <cellStyle name="Normal 11 2 4 2 2 4 2" xfId="23188" xr:uid="{6120DDF4-0C00-4C37-AFE4-90C33002D57F}"/>
    <cellStyle name="Normal 11 2 4 2 2 5" xfId="23189" xr:uid="{38EE0150-EBBD-4379-8F8C-C9C8C2593597}"/>
    <cellStyle name="Normal 11 2 4 2 3" xfId="23190" xr:uid="{041A6569-35FC-4B87-A52F-26E2759AF489}"/>
    <cellStyle name="Normal 11 2 4 2 3 2" xfId="23191" xr:uid="{B6A108D9-8ACA-43BC-8522-64D1CE004D8E}"/>
    <cellStyle name="Normal 11 2 4 2 3 2 2" xfId="23192" xr:uid="{24A826B8-6AF9-49E0-9101-2FA2746F16D8}"/>
    <cellStyle name="Normal 11 2 4 2 3 3" xfId="23193" xr:uid="{50A4C870-2D5E-447A-9232-7962DDFBA8B4}"/>
    <cellStyle name="Normal 11 2 4 2 4" xfId="23194" xr:uid="{F9ED968F-D7E8-4D28-A70A-FFCC769B26DB}"/>
    <cellStyle name="Normal 11 2 4 2 4 2" xfId="23195" xr:uid="{9F0CF063-D6F3-40FC-A719-80D1CDA588D2}"/>
    <cellStyle name="Normal 11 2 4 2 5" xfId="23196" xr:uid="{6F0BA5CE-54FC-410A-BC1D-8F1C8505C781}"/>
    <cellStyle name="Normal 11 2 4 2 5 2" xfId="23197" xr:uid="{D9628669-F664-465E-A7BF-8B95FD822A51}"/>
    <cellStyle name="Normal 11 2 4 2 6" xfId="23198" xr:uid="{D8983778-F9BC-499A-8C0B-335147C76CFD}"/>
    <cellStyle name="Normal 11 2 4 3" xfId="23199" xr:uid="{2F9C0522-0C7F-4B95-A88B-11F17EABA8FC}"/>
    <cellStyle name="Normal 11 2 4 3 2" xfId="23200" xr:uid="{31B9A901-02D1-40B4-8FEB-ACEFFACCD086}"/>
    <cellStyle name="Normal 11 2 4 3 2 2" xfId="23201" xr:uid="{63768DB0-71FA-4F88-8120-0FD62458A7DE}"/>
    <cellStyle name="Normal 11 2 4 3 2 2 2" xfId="23202" xr:uid="{B31A97A2-86E9-4120-BB90-2350F9F3498F}"/>
    <cellStyle name="Normal 11 2 4 3 2 3" xfId="23203" xr:uid="{4D2061DB-3B36-453A-84D6-A5287C72A8B1}"/>
    <cellStyle name="Normal 11 2 4 3 3" xfId="23204" xr:uid="{4CDC80C1-EBAB-4012-8823-AAE6BB127421}"/>
    <cellStyle name="Normal 11 2 4 3 3 2" xfId="23205" xr:uid="{15691271-16BC-4C51-BF1D-DDD928874AA2}"/>
    <cellStyle name="Normal 11 2 4 3 4" xfId="23206" xr:uid="{C98AFD08-CB83-4FD6-8A3F-870F9952CC70}"/>
    <cellStyle name="Normal 11 2 4 3 4 2" xfId="23207" xr:uid="{D0511CF4-125C-41BC-BE6B-97091571AD2B}"/>
    <cellStyle name="Normal 11 2 4 3 5" xfId="23208" xr:uid="{519CFC00-B671-4503-A406-4917EE127E44}"/>
    <cellStyle name="Normal 11 2 4 4" xfId="23209" xr:uid="{F0AB7AB7-B1A2-4A6C-AB97-9B7271F0B8A7}"/>
    <cellStyle name="Normal 11 2 4 4 2" xfId="23210" xr:uid="{0B5A2C3F-F6B7-455D-9676-89F288FEF384}"/>
    <cellStyle name="Normal 11 2 4 4 2 2" xfId="23211" xr:uid="{B825E16F-48D0-470A-975D-2672470EEDDE}"/>
    <cellStyle name="Normal 11 2 4 4 3" xfId="23212" xr:uid="{3ED99748-C0DC-47D4-91F0-8709D204F709}"/>
    <cellStyle name="Normal 11 2 4 5" xfId="23213" xr:uid="{0C0F3802-8FC9-444A-918C-3EEF22BC5B7B}"/>
    <cellStyle name="Normal 11 2 4 5 2" xfId="23214" xr:uid="{3886D1AC-81CE-4A0E-87E1-A7C2C7A792CC}"/>
    <cellStyle name="Normal 11 2 4 6" xfId="23215" xr:uid="{37692FA6-2522-40F0-838C-3750989EC56B}"/>
    <cellStyle name="Normal 11 2 4 6 2" xfId="23216" xr:uid="{B4BE74D6-4DA4-4F6A-A55F-6E2CB6F946E3}"/>
    <cellStyle name="Normal 11 2 4 7" xfId="23217" xr:uid="{CD377E2E-83E2-42FF-9B22-74CFA5E0B775}"/>
    <cellStyle name="Normal 11 2 5" xfId="23218" xr:uid="{87D742AB-85DA-4C9C-93A4-CC3EFAB14D31}"/>
    <cellStyle name="Normal 11 2 5 2" xfId="23219" xr:uid="{C54242E3-AC0B-4080-8B44-831B06B7C036}"/>
    <cellStyle name="Normal 11 2 5 2 2" xfId="23220" xr:uid="{564C8C6F-B36D-45B5-9EE1-7E8A5269E122}"/>
    <cellStyle name="Normal 11 2 5 2 2 2" xfId="23221" xr:uid="{D7DDAEAE-021F-4A02-ACBE-F85C16495906}"/>
    <cellStyle name="Normal 11 2 5 2 2 2 2" xfId="23222" xr:uid="{DD22804E-123E-41C2-9E49-17A13F7541C8}"/>
    <cellStyle name="Normal 11 2 5 2 2 3" xfId="23223" xr:uid="{A57F2A2C-8BC9-4E97-9B46-D05C0687FD5F}"/>
    <cellStyle name="Normal 11 2 5 2 3" xfId="23224" xr:uid="{A853E5B1-7A49-40F0-B74B-D6ECD1F331A1}"/>
    <cellStyle name="Normal 11 2 5 2 3 2" xfId="23225" xr:uid="{87C2F3DE-902C-49BD-BD2B-38054F91BF0C}"/>
    <cellStyle name="Normal 11 2 5 2 4" xfId="23226" xr:uid="{C2BC688F-3752-458F-B58C-3A6360169490}"/>
    <cellStyle name="Normal 11 2 5 2 4 2" xfId="23227" xr:uid="{F44EA56D-5B65-43B2-BC56-A7B2E6608AFE}"/>
    <cellStyle name="Normal 11 2 5 2 5" xfId="23228" xr:uid="{4A273B6C-F8C2-44BA-91B0-CAC52648CE68}"/>
    <cellStyle name="Normal 11 2 5 3" xfId="23229" xr:uid="{FAF55E9B-A5B5-494D-AFB2-FFC4BC75BBC8}"/>
    <cellStyle name="Normal 11 2 5 3 2" xfId="23230" xr:uid="{85A166DD-721E-4A01-827C-462FD0D2537A}"/>
    <cellStyle name="Normal 11 2 5 3 2 2" xfId="23231" xr:uid="{4871F39F-8484-452E-8412-1FD41E81B212}"/>
    <cellStyle name="Normal 11 2 5 3 3" xfId="23232" xr:uid="{B3163D23-E82A-4E71-80CE-C523DE7941EE}"/>
    <cellStyle name="Normal 11 2 5 4" xfId="23233" xr:uid="{E56893B5-C917-4C01-9089-222C1A5217C5}"/>
    <cellStyle name="Normal 11 2 5 4 2" xfId="23234" xr:uid="{92E5591E-67F4-4F78-888C-D5FCF22B9820}"/>
    <cellStyle name="Normal 11 2 5 5" xfId="23235" xr:uid="{0E554AA5-4632-4E64-8C83-5B19117DAA29}"/>
    <cellStyle name="Normal 11 2 5 5 2" xfId="23236" xr:uid="{83032A43-62CE-4115-8C2D-D2A2A272EF5F}"/>
    <cellStyle name="Normal 11 2 5 6" xfId="23237" xr:uid="{F7FC0115-4353-4387-8D96-4AA348159981}"/>
    <cellStyle name="Normal 11 2 6" xfId="23238" xr:uid="{76DBB545-8785-431F-B863-F12A18ED6C40}"/>
    <cellStyle name="Normal 11 2 6 2" xfId="23239" xr:uid="{079A3FEA-8B9C-42CB-9B86-5868DCD3DEBD}"/>
    <cellStyle name="Normal 11 2 6 2 2" xfId="23240" xr:uid="{65A1C01D-36B5-4697-9561-F932703D93B5}"/>
    <cellStyle name="Normal 11 2 6 2 2 2" xfId="23241" xr:uid="{29692326-C86A-4728-8FCB-DF8C8018B0EE}"/>
    <cellStyle name="Normal 11 2 6 2 3" xfId="23242" xr:uid="{866A1D94-AAF4-4A9F-8684-FC931A5A79B4}"/>
    <cellStyle name="Normal 11 2 6 3" xfId="23243" xr:uid="{76AEB6A5-7E0B-4A8B-B10F-16E4C60116EA}"/>
    <cellStyle name="Normal 11 2 6 3 2" xfId="23244" xr:uid="{7DCAFB5C-1181-4D7B-A7A1-50F67C0AB344}"/>
    <cellStyle name="Normal 11 2 6 4" xfId="23245" xr:uid="{90E0B818-796D-4FD9-AF8F-77207427B951}"/>
    <cellStyle name="Normal 11 2 6 4 2" xfId="23246" xr:uid="{C090975F-1EF7-48CE-86AE-327D01549B17}"/>
    <cellStyle name="Normal 11 2 6 5" xfId="23247" xr:uid="{F522855C-CEC8-4DD2-8CD8-0E05DF1D1C94}"/>
    <cellStyle name="Normal 11 2 7" xfId="23248" xr:uid="{EC47E317-B8E1-4452-B743-522CD806AA17}"/>
    <cellStyle name="Normal 11 2 7 2" xfId="23249" xr:uid="{431DCADB-9D18-4DB9-BCF2-F7376675CCAD}"/>
    <cellStyle name="Normal 11 2 7 2 2" xfId="23250" xr:uid="{65FE3E93-4760-4DE0-B4B3-4724BD5C3542}"/>
    <cellStyle name="Normal 11 2 7 2 2 2" xfId="23251" xr:uid="{304E6062-341A-4A5A-B93C-CA0D5B2DD1AF}"/>
    <cellStyle name="Normal 11 2 7 2 3" xfId="23252" xr:uid="{3404ED0F-78B1-4C6F-BF17-014A58B4BD12}"/>
    <cellStyle name="Normal 11 2 7 3" xfId="23253" xr:uid="{84377B55-F1AC-4668-A176-B3D42B5444E2}"/>
    <cellStyle name="Normal 11 2 7 3 2" xfId="23254" xr:uid="{E6CC6339-E7DC-444D-93B5-58643ED5FA08}"/>
    <cellStyle name="Normal 11 2 7 4" xfId="23255" xr:uid="{67168FCA-8CCF-483A-B88D-B8BB9C5AFA47}"/>
    <cellStyle name="Normal 11 2 7 4 2" xfId="23256" xr:uid="{FF034181-DE2F-4C56-8B53-1F70B145803A}"/>
    <cellStyle name="Normal 11 2 7 5" xfId="23257" xr:uid="{477385A0-9B74-4A49-95DD-7B2DF0F89EC3}"/>
    <cellStyle name="Normal 11 2 8" xfId="23258" xr:uid="{5EE4F0ED-B7D8-4387-96CC-43AA645C59F2}"/>
    <cellStyle name="Normal 11 2 8 2" xfId="23259" xr:uid="{87272D30-0822-41C0-9936-C562676FD9FA}"/>
    <cellStyle name="Normal 11 2 8 2 2" xfId="23260" xr:uid="{67B5F20D-B6E8-46D4-9028-72A3E61478B4}"/>
    <cellStyle name="Normal 11 2 8 3" xfId="23261" xr:uid="{AAFBD67D-3E64-4A4F-B51E-6A60E262F247}"/>
    <cellStyle name="Normal 11 2 9" xfId="23262" xr:uid="{1A042024-1C3B-4062-91E1-A90FA718CAA9}"/>
    <cellStyle name="Normal 11 2 9 2" xfId="23263" xr:uid="{2ED3879B-4ED6-49E8-86BD-7F0A9D07416F}"/>
    <cellStyle name="Normal 11 3" xfId="23264" xr:uid="{582DA3EC-9CD2-4AB5-A614-1736B04789F1}"/>
    <cellStyle name="Normal 11 3 10" xfId="23265" xr:uid="{54BD944F-2AD9-4C49-BE05-D53E70974A32}"/>
    <cellStyle name="Normal 11 3 2" xfId="23266" xr:uid="{457AAE13-3651-4CF1-A128-FDB6FED8C08A}"/>
    <cellStyle name="Normal 11 3 2 2" xfId="23267" xr:uid="{51E94D9E-5F5C-488C-81C9-BB44163820EA}"/>
    <cellStyle name="Normal 11 3 2 2 2" xfId="23268" xr:uid="{2A8D005E-5D74-496F-990A-62DE7362E16E}"/>
    <cellStyle name="Normal 11 3 2 2 2 2" xfId="23269" xr:uid="{79654B82-96FE-457F-836E-9824206C64BC}"/>
    <cellStyle name="Normal 11 3 2 2 2 2 2" xfId="23270" xr:uid="{2EE8263C-5F2F-45EC-86C4-CD38A73D1F3A}"/>
    <cellStyle name="Normal 11 3 2 2 2 2 2 2" xfId="23271" xr:uid="{E8AFB058-CBD1-4B3A-ACDD-C6E9F7D56C9C}"/>
    <cellStyle name="Normal 11 3 2 2 2 2 3" xfId="23272" xr:uid="{A757648D-1CD3-461A-865D-0CDB35037B06}"/>
    <cellStyle name="Normal 11 3 2 2 2 3" xfId="23273" xr:uid="{28A0B724-3F6D-441B-8FD6-27CB331A322F}"/>
    <cellStyle name="Normal 11 3 2 2 2 3 2" xfId="23274" xr:uid="{8A6A6105-5B54-41CF-8A92-89B2955FBD36}"/>
    <cellStyle name="Normal 11 3 2 2 2 4" xfId="23275" xr:uid="{CECB5481-379B-4753-B25C-096BF85B555C}"/>
    <cellStyle name="Normal 11 3 2 2 2 4 2" xfId="23276" xr:uid="{D4BDF571-C6D4-4DA1-A661-4FC2B7E2DAF5}"/>
    <cellStyle name="Normal 11 3 2 2 2 5" xfId="23277" xr:uid="{9A8FB714-C186-4770-8C39-9E07E48C0CDF}"/>
    <cellStyle name="Normal 11 3 2 2 3" xfId="23278" xr:uid="{619418C9-30ED-45E5-8E55-3BCC2A5864ED}"/>
    <cellStyle name="Normal 11 3 2 2 3 2" xfId="23279" xr:uid="{A31F58A1-F0DC-426A-BBCE-90ABDD831E0C}"/>
    <cellStyle name="Normal 11 3 2 2 3 2 2" xfId="23280" xr:uid="{E3F0AE67-4771-403A-853F-024BB8A019C9}"/>
    <cellStyle name="Normal 11 3 2 2 3 3" xfId="23281" xr:uid="{8E69A235-DE77-41FF-A551-E8BABA3B3D40}"/>
    <cellStyle name="Normal 11 3 2 2 4" xfId="23282" xr:uid="{A4A5BFAB-F553-4993-8A62-9B1D21B920D8}"/>
    <cellStyle name="Normal 11 3 2 2 4 2" xfId="23283" xr:uid="{501BE5BA-3F1E-431D-B24C-A4238D7C64F6}"/>
    <cellStyle name="Normal 11 3 2 2 5" xfId="23284" xr:uid="{748C2863-C887-4631-982E-42019D542DA1}"/>
    <cellStyle name="Normal 11 3 2 2 5 2" xfId="23285" xr:uid="{E4ADA3AE-A899-463E-817D-95861EA0A276}"/>
    <cellStyle name="Normal 11 3 2 2 6" xfId="23286" xr:uid="{7C79BCCC-E4BE-4642-A605-54F625D5D7D5}"/>
    <cellStyle name="Normal 11 3 2 3" xfId="23287" xr:uid="{4AD49BA3-0F26-4984-B960-147762DF06FB}"/>
    <cellStyle name="Normal 11 3 2 3 2" xfId="23288" xr:uid="{333EF168-EAE8-469F-8853-5AADCBE6167C}"/>
    <cellStyle name="Normal 11 3 2 3 2 2" xfId="23289" xr:uid="{6EC4DA2C-F46B-4AA4-A4E1-CB44D37F8806}"/>
    <cellStyle name="Normal 11 3 2 3 2 2 2" xfId="23290" xr:uid="{EA671D41-94B8-4B2C-980A-4F53F57F554F}"/>
    <cellStyle name="Normal 11 3 2 3 2 3" xfId="23291" xr:uid="{823FB38A-1F7D-47FB-BA59-E2CC8CCDF453}"/>
    <cellStyle name="Normal 11 3 2 3 3" xfId="23292" xr:uid="{42375116-F066-444A-A44D-6A2424F8F7B9}"/>
    <cellStyle name="Normal 11 3 2 3 3 2" xfId="23293" xr:uid="{B1A1B381-7B3A-4F22-9D9A-268C0E4A26BC}"/>
    <cellStyle name="Normal 11 3 2 3 4" xfId="23294" xr:uid="{D90421FE-FEF5-4927-B728-D093C1B6FCC0}"/>
    <cellStyle name="Normal 11 3 2 3 4 2" xfId="23295" xr:uid="{0EE8178C-AFE4-4F37-A96A-5DE12931D7CC}"/>
    <cellStyle name="Normal 11 3 2 3 5" xfId="23296" xr:uid="{2B76A8EB-B492-4CAA-A53F-E21B220C9D50}"/>
    <cellStyle name="Normal 11 3 2 4" xfId="23297" xr:uid="{33EA029D-6DD8-4762-91D9-28DC0481739D}"/>
    <cellStyle name="Normal 11 3 2 4 2" xfId="23298" xr:uid="{E14D7399-368A-4CAF-869F-F2FB1D0B20EA}"/>
    <cellStyle name="Normal 11 3 2 4 2 2" xfId="23299" xr:uid="{EA3678E7-66DB-4995-A323-DE3F3045DCEB}"/>
    <cellStyle name="Normal 11 3 2 4 3" xfId="23300" xr:uid="{3489F829-6411-492F-B48B-8C436EA0FA3C}"/>
    <cellStyle name="Normal 11 3 2 5" xfId="23301" xr:uid="{D923D94B-D279-4B08-B452-B8B56A0E5B9F}"/>
    <cellStyle name="Normal 11 3 2 5 2" xfId="23302" xr:uid="{5D2EB804-6F99-4CC8-B4A0-2E0EFB3978F8}"/>
    <cellStyle name="Normal 11 3 2 6" xfId="23303" xr:uid="{6A212217-E53C-44C4-AB58-130E283BD9E2}"/>
    <cellStyle name="Normal 11 3 2 6 2" xfId="23304" xr:uid="{08E21214-031E-4A33-86EE-1A5A320BB8C1}"/>
    <cellStyle name="Normal 11 3 2 7" xfId="23305" xr:uid="{A1ECE13B-0962-490B-8FD6-7C2D9FF6A326}"/>
    <cellStyle name="Normal 11 3 3" xfId="23306" xr:uid="{D7DAE787-AB00-4930-A4CF-058191023772}"/>
    <cellStyle name="Normal 11 3 3 2" xfId="23307" xr:uid="{FCD5EDFA-4BEB-440F-882D-A27560253A4C}"/>
    <cellStyle name="Normal 11 3 3 2 2" xfId="23308" xr:uid="{F7944E1C-AE50-42FF-AB54-697F3B1526A0}"/>
    <cellStyle name="Normal 11 3 3 2 2 2" xfId="23309" xr:uid="{B5891D9F-98B0-48FE-A76A-04EA09D4987E}"/>
    <cellStyle name="Normal 11 3 3 2 2 2 2" xfId="23310" xr:uid="{54842257-4CBC-4FCD-9D73-8DC7CF83174A}"/>
    <cellStyle name="Normal 11 3 3 2 2 2 2 2" xfId="23311" xr:uid="{1B0B96E2-832E-41C7-B567-7FF5D5441BD2}"/>
    <cellStyle name="Normal 11 3 3 2 2 2 3" xfId="23312" xr:uid="{C5F961AF-0B47-4098-95E0-CE6F587FCDD6}"/>
    <cellStyle name="Normal 11 3 3 2 2 3" xfId="23313" xr:uid="{12CBE04A-D3F1-493E-B834-38462D596421}"/>
    <cellStyle name="Normal 11 3 3 2 2 3 2" xfId="23314" xr:uid="{017E7618-1AE2-4AED-A133-42B28EA7CB28}"/>
    <cellStyle name="Normal 11 3 3 2 2 4" xfId="23315" xr:uid="{9EF60192-C328-47F4-9ED7-39B033C17723}"/>
    <cellStyle name="Normal 11 3 3 2 2 4 2" xfId="23316" xr:uid="{D13C0236-7D97-4F8E-9CE8-5E6671855C9A}"/>
    <cellStyle name="Normal 11 3 3 2 2 5" xfId="23317" xr:uid="{E04F0B00-A15B-40C4-91BC-CB213345713D}"/>
    <cellStyle name="Normal 11 3 3 2 3" xfId="23318" xr:uid="{33B05A5B-FAFD-4928-97D5-77832CDF02B5}"/>
    <cellStyle name="Normal 11 3 3 2 3 2" xfId="23319" xr:uid="{7BD45F62-0C85-4C6E-837E-68776E6AA5F7}"/>
    <cellStyle name="Normal 11 3 3 2 3 2 2" xfId="23320" xr:uid="{5020F7EC-7F2E-4DA9-A434-5F8FE2AAA437}"/>
    <cellStyle name="Normal 11 3 3 2 3 3" xfId="23321" xr:uid="{A74C314C-FB5E-4FAD-B9DA-6FE99A755886}"/>
    <cellStyle name="Normal 11 3 3 2 4" xfId="23322" xr:uid="{9B50CECD-3925-4FFD-9D54-A71C40B41E66}"/>
    <cellStyle name="Normal 11 3 3 2 4 2" xfId="23323" xr:uid="{E73C42D6-4A5A-49D3-8A5A-4A0DCB6DE975}"/>
    <cellStyle name="Normal 11 3 3 2 5" xfId="23324" xr:uid="{39C53D83-4DFE-4FE9-ACEA-EBCB0D8979A6}"/>
    <cellStyle name="Normal 11 3 3 2 5 2" xfId="23325" xr:uid="{13A1D435-7FD1-4F40-98B4-DA4E2906CB7C}"/>
    <cellStyle name="Normal 11 3 3 2 6" xfId="23326" xr:uid="{54E9A314-B76C-40F5-90F0-64D85E5E7B30}"/>
    <cellStyle name="Normal 11 3 3 3" xfId="23327" xr:uid="{DB4EDE4B-918F-46FC-B4D0-14815EAE8A11}"/>
    <cellStyle name="Normal 11 3 3 3 2" xfId="23328" xr:uid="{D3B9AF53-23BD-441B-A5A2-727BA3971F74}"/>
    <cellStyle name="Normal 11 3 3 3 2 2" xfId="23329" xr:uid="{CACF463C-2F95-456A-BCFE-BC011DDE4A60}"/>
    <cellStyle name="Normal 11 3 3 3 2 2 2" xfId="23330" xr:uid="{C1E768F9-1C5F-4A41-B46F-EC59AEF628ED}"/>
    <cellStyle name="Normal 11 3 3 3 2 3" xfId="23331" xr:uid="{575D9BF4-FC85-42AD-B170-2B5FCF1D977F}"/>
    <cellStyle name="Normal 11 3 3 3 3" xfId="23332" xr:uid="{FAE2750D-38FE-4C06-AEDD-E54756EB53BC}"/>
    <cellStyle name="Normal 11 3 3 3 3 2" xfId="23333" xr:uid="{A614D213-7096-4EF3-8FA8-80A93996FD73}"/>
    <cellStyle name="Normal 11 3 3 3 4" xfId="23334" xr:uid="{DE3CB9AD-9672-468E-AE23-2A66474A741F}"/>
    <cellStyle name="Normal 11 3 3 3 4 2" xfId="23335" xr:uid="{FAF53C0C-0EA0-41D2-8093-87AA77FF1408}"/>
    <cellStyle name="Normal 11 3 3 3 5" xfId="23336" xr:uid="{097F43AD-9922-4449-9960-58B2EEF89DC4}"/>
    <cellStyle name="Normal 11 3 3 4" xfId="23337" xr:uid="{DD73485E-B552-44E5-ADC9-2F4D6E1494C8}"/>
    <cellStyle name="Normal 11 3 3 4 2" xfId="23338" xr:uid="{34B54592-1940-43ED-B825-88AE7EBB35B5}"/>
    <cellStyle name="Normal 11 3 3 4 2 2" xfId="23339" xr:uid="{0CD6C892-9D70-4ABD-9C27-1CC3BF35D787}"/>
    <cellStyle name="Normal 11 3 3 4 3" xfId="23340" xr:uid="{9F198037-F50E-4B85-8319-69BCACF8FECC}"/>
    <cellStyle name="Normal 11 3 3 5" xfId="23341" xr:uid="{6780A1E4-CDBF-42AF-992A-7E5C4FA328BB}"/>
    <cellStyle name="Normal 11 3 3 5 2" xfId="23342" xr:uid="{0F65735E-9F7B-4426-8518-2EF206948223}"/>
    <cellStyle name="Normal 11 3 3 6" xfId="23343" xr:uid="{18F9CCD8-98B7-457D-BCE6-42C755EBEC45}"/>
    <cellStyle name="Normal 11 3 3 6 2" xfId="23344" xr:uid="{569D56E9-2FFD-4BFE-8DDF-5FA0A154194F}"/>
    <cellStyle name="Normal 11 3 3 7" xfId="23345" xr:uid="{2C67247D-8581-49AB-BA7E-65AACE67E686}"/>
    <cellStyle name="Normal 11 3 4" xfId="23346" xr:uid="{A256485B-E1E4-4CE9-BDC3-F8AE33592ADC}"/>
    <cellStyle name="Normal 11 3 4 2" xfId="23347" xr:uid="{1FD7BC9D-95E1-4C90-9C10-37E9349147D7}"/>
    <cellStyle name="Normal 11 3 4 2 2" xfId="23348" xr:uid="{F5504C14-E897-4A1C-9246-C503A6076A26}"/>
    <cellStyle name="Normal 11 3 4 2 2 2" xfId="23349" xr:uid="{94433922-F20B-495D-9AFD-674A15CB9206}"/>
    <cellStyle name="Normal 11 3 4 2 2 2 2" xfId="23350" xr:uid="{987B665B-1D7E-4CF1-B86F-941E104DB07C}"/>
    <cellStyle name="Normal 11 3 4 2 2 3" xfId="23351" xr:uid="{E38A4FE8-1958-487F-805E-B3AA3DAF0795}"/>
    <cellStyle name="Normal 11 3 4 2 3" xfId="23352" xr:uid="{A7E65493-B554-4F5D-8182-DAEDB1CC7A40}"/>
    <cellStyle name="Normal 11 3 4 2 3 2" xfId="23353" xr:uid="{497FCE0C-188B-4A06-A850-57203622FA07}"/>
    <cellStyle name="Normal 11 3 4 2 4" xfId="23354" xr:uid="{DE09A7C4-4B1E-4BB5-9E9E-E9814EBC7D91}"/>
    <cellStyle name="Normal 11 3 4 2 4 2" xfId="23355" xr:uid="{4D682591-43AB-4B78-94C8-E726193D7B4B}"/>
    <cellStyle name="Normal 11 3 4 2 5" xfId="23356" xr:uid="{19BE2D25-0882-497D-9037-E4592EDF72DB}"/>
    <cellStyle name="Normal 11 3 4 3" xfId="23357" xr:uid="{B859442A-0DB6-4F0C-B2D5-675149A7C98B}"/>
    <cellStyle name="Normal 11 3 4 3 2" xfId="23358" xr:uid="{057F50A2-74AB-4E73-AECC-79CF368EF40D}"/>
    <cellStyle name="Normal 11 3 4 3 2 2" xfId="23359" xr:uid="{5814B0C0-F2F6-4317-BCCC-9091D6164979}"/>
    <cellStyle name="Normal 11 3 4 3 3" xfId="23360" xr:uid="{C25EFFF6-54BB-4461-B2DC-CABDAF561609}"/>
    <cellStyle name="Normal 11 3 4 4" xfId="23361" xr:uid="{924F48F8-040C-45CA-B37B-B244102FCCEF}"/>
    <cellStyle name="Normal 11 3 4 4 2" xfId="23362" xr:uid="{C2DAA90C-E76E-40ED-9752-82EAF86F6AEA}"/>
    <cellStyle name="Normal 11 3 4 5" xfId="23363" xr:uid="{C8F22F5E-A4F1-421F-9FD1-2FA807E2DD90}"/>
    <cellStyle name="Normal 11 3 4 5 2" xfId="23364" xr:uid="{9D00C9B4-6D5C-4204-9316-7444B83B5290}"/>
    <cellStyle name="Normal 11 3 4 6" xfId="23365" xr:uid="{B4F03477-C697-4710-9EF5-3F2B725B2C2D}"/>
    <cellStyle name="Normal 11 3 5" xfId="23366" xr:uid="{DCFFD32D-111E-4C16-878F-B571FFD8A956}"/>
    <cellStyle name="Normal 11 3 5 2" xfId="23367" xr:uid="{27EACEDD-CD94-47AF-9E6A-1FC4A77115D1}"/>
    <cellStyle name="Normal 11 3 5 2 2" xfId="23368" xr:uid="{370691E5-5462-4308-B83B-7B4A49019898}"/>
    <cellStyle name="Normal 11 3 5 2 2 2" xfId="23369" xr:uid="{7D80277B-AE72-4BC9-AF02-B9F292AAF173}"/>
    <cellStyle name="Normal 11 3 5 2 3" xfId="23370" xr:uid="{E15F76CF-8FA3-46E3-AFBE-16B7BF01D179}"/>
    <cellStyle name="Normal 11 3 5 3" xfId="23371" xr:uid="{55A13EAF-4902-48B6-A4FC-4A8B998D7C8E}"/>
    <cellStyle name="Normal 11 3 5 3 2" xfId="23372" xr:uid="{D52ADF3B-2B7D-4F0F-A378-76723EBB275B}"/>
    <cellStyle name="Normal 11 3 5 4" xfId="23373" xr:uid="{EA87AA30-0D2D-46AD-A84A-2E5F2A8323AD}"/>
    <cellStyle name="Normal 11 3 5 4 2" xfId="23374" xr:uid="{9FD8839E-EE83-47A2-9A14-A19082E4F007}"/>
    <cellStyle name="Normal 11 3 5 5" xfId="23375" xr:uid="{7C3910CF-D7B8-4DF3-B8BE-647C921C510F}"/>
    <cellStyle name="Normal 11 3 6" xfId="23376" xr:uid="{7489E379-1D46-4B44-9B03-FFB22050A207}"/>
    <cellStyle name="Normal 11 3 6 2" xfId="23377" xr:uid="{E3E26FCB-55BF-47B0-BB57-4D40DFA76A76}"/>
    <cellStyle name="Normal 11 3 6 2 2" xfId="23378" xr:uid="{866D968B-41AF-4FCB-B5D4-DFE2639972A2}"/>
    <cellStyle name="Normal 11 3 6 2 2 2" xfId="23379" xr:uid="{88BA0681-E10F-4F5E-8E9F-AD7EBF48CECA}"/>
    <cellStyle name="Normal 11 3 6 2 3" xfId="23380" xr:uid="{1ED47561-08F6-481A-B0B7-A984D17922BA}"/>
    <cellStyle name="Normal 11 3 6 3" xfId="23381" xr:uid="{8B3600FD-6E6B-43C5-8F28-61FFA8D03C8A}"/>
    <cellStyle name="Normal 11 3 6 3 2" xfId="23382" xr:uid="{E551EF94-BC4C-4378-9B80-CF3BD3B7A03E}"/>
    <cellStyle name="Normal 11 3 6 4" xfId="23383" xr:uid="{5EDD609D-D488-4010-8F24-988CEDF7B25C}"/>
    <cellStyle name="Normal 11 3 6 4 2" xfId="23384" xr:uid="{67B870D7-4463-49D8-BF8D-D7A4F66ADC7A}"/>
    <cellStyle name="Normal 11 3 6 5" xfId="23385" xr:uid="{5AFD04DC-5523-4D16-9B63-465C559965E0}"/>
    <cellStyle name="Normal 11 3 7" xfId="23386" xr:uid="{34190013-4216-448B-BCA3-EF7CA358A4D1}"/>
    <cellStyle name="Normal 11 3 7 2" xfId="23387" xr:uid="{ECB0A141-BD7C-4027-BDBB-3C66D6DA8EA1}"/>
    <cellStyle name="Normal 11 3 7 2 2" xfId="23388" xr:uid="{F508B654-1225-4B5D-944D-50E51BC8101E}"/>
    <cellStyle name="Normal 11 3 7 3" xfId="23389" xr:uid="{A8B4B78F-EB39-4F8F-9B52-1E433DC43C42}"/>
    <cellStyle name="Normal 11 3 8" xfId="23390" xr:uid="{F42284BE-6405-47D7-B65F-448FD363178B}"/>
    <cellStyle name="Normal 11 3 8 2" xfId="23391" xr:uid="{51904050-CCE5-4D0B-AD2F-7693FF2E26D9}"/>
    <cellStyle name="Normal 11 3 9" xfId="23392" xr:uid="{9DAA9732-DCA2-4C3A-B86D-C09758BEB2D4}"/>
    <cellStyle name="Normal 11 3 9 2" xfId="23393" xr:uid="{BD1588CD-1CB6-4E4A-878B-129BDCB6FB64}"/>
    <cellStyle name="Normal 11 4" xfId="23394" xr:uid="{B2897665-5708-4F51-8436-663FF88D53AC}"/>
    <cellStyle name="Normal 11 4 2" xfId="23395" xr:uid="{685F6BE6-EF50-4D5C-AD96-1B74F72826E6}"/>
    <cellStyle name="Normal 11 4 2 2" xfId="23396" xr:uid="{71AEBB47-1110-4C14-B32D-C2F69AC9A72B}"/>
    <cellStyle name="Normal 11 4 2 2 2" xfId="23397" xr:uid="{BEC69210-2426-4A31-A422-ACD806AA6BDE}"/>
    <cellStyle name="Normal 11 4 2 2 2 2" xfId="23398" xr:uid="{C41A7A15-0299-490A-ACA9-69B2CEB473BD}"/>
    <cellStyle name="Normal 11 4 2 2 2 2 2" xfId="23399" xr:uid="{8E658C47-8DE5-457F-95A4-008965CFF193}"/>
    <cellStyle name="Normal 11 4 2 2 2 3" xfId="23400" xr:uid="{B59C2FE9-E441-4506-8899-A82788A1E456}"/>
    <cellStyle name="Normal 11 4 2 2 3" xfId="23401" xr:uid="{90D2AFF7-7F03-4E5A-8E08-E1F45E25391F}"/>
    <cellStyle name="Normal 11 4 2 2 3 2" xfId="23402" xr:uid="{A77C5C17-EF56-4DBD-9294-0FEB0FF4B372}"/>
    <cellStyle name="Normal 11 4 2 2 4" xfId="23403" xr:uid="{F58E8537-4760-49F2-884B-E48761E540C8}"/>
    <cellStyle name="Normal 11 4 2 2 4 2" xfId="23404" xr:uid="{EFE84DE2-B9BC-4D6C-9846-6FEDCFD71B64}"/>
    <cellStyle name="Normal 11 4 2 2 5" xfId="23405" xr:uid="{9D89A6C0-1677-475E-BBE8-D14B2FCB1640}"/>
    <cellStyle name="Normal 11 4 2 3" xfId="23406" xr:uid="{D2C583F8-1FC2-42F0-9A7E-EA1535CCB25B}"/>
    <cellStyle name="Normal 11 4 2 3 2" xfId="23407" xr:uid="{2CCB8E5C-9E57-47E4-89A7-71B48BE67A11}"/>
    <cellStyle name="Normal 11 4 2 3 2 2" xfId="23408" xr:uid="{F876AFB2-7B57-4757-A22F-C3FEE209E976}"/>
    <cellStyle name="Normal 11 4 2 3 3" xfId="23409" xr:uid="{6EE56966-F092-43A4-ACC9-1DCC2F842302}"/>
    <cellStyle name="Normal 11 4 2 4" xfId="23410" xr:uid="{0CB9E1C5-5B7A-424D-B5E9-3FF2A96100B7}"/>
    <cellStyle name="Normal 11 4 2 4 2" xfId="23411" xr:uid="{B5F21FDF-E791-462F-80BF-2D691B5301D5}"/>
    <cellStyle name="Normal 11 4 2 5" xfId="23412" xr:uid="{51074768-A2A4-4B44-B484-863EE323A51C}"/>
    <cellStyle name="Normal 11 4 2 5 2" xfId="23413" xr:uid="{440CCB7C-8D41-4C17-913F-E328F5C9EBB1}"/>
    <cellStyle name="Normal 11 4 2 6" xfId="23414" xr:uid="{4CDC25F5-B21D-4548-A7A9-BA03BEE0F3AE}"/>
    <cellStyle name="Normal 11 4 3" xfId="23415" xr:uid="{DCE8C17D-E42E-4151-95BF-F26D6709DB83}"/>
    <cellStyle name="Normal 11 4 3 2" xfId="23416" xr:uid="{DB2F9AEF-F59D-4A78-AD8A-6688948A2CD1}"/>
    <cellStyle name="Normal 11 4 3 2 2" xfId="23417" xr:uid="{CF2132CC-796F-4D17-867A-FD0B30FB7CC5}"/>
    <cellStyle name="Normal 11 4 3 2 2 2" xfId="23418" xr:uid="{A2D415DD-055D-43EA-9BC6-B62C1551A169}"/>
    <cellStyle name="Normal 11 4 3 2 3" xfId="23419" xr:uid="{7EDB0694-72DA-4527-8B72-A03396037C9F}"/>
    <cellStyle name="Normal 11 4 3 3" xfId="23420" xr:uid="{4E6E1C90-FB8C-403D-B73F-BCA0BB3E2D11}"/>
    <cellStyle name="Normal 11 4 3 3 2" xfId="23421" xr:uid="{D51A107A-B262-4843-950C-E51EEEBB0299}"/>
    <cellStyle name="Normal 11 4 3 4" xfId="23422" xr:uid="{4E436D32-9366-4CFC-970F-10375EEC1362}"/>
    <cellStyle name="Normal 11 4 3 4 2" xfId="23423" xr:uid="{35C1066E-C9F3-4158-9D62-687C0631F4A2}"/>
    <cellStyle name="Normal 11 4 3 5" xfId="23424" xr:uid="{1E9EC15A-1CCD-4103-8491-06F99A82DA7C}"/>
    <cellStyle name="Normal 11 4 4" xfId="23425" xr:uid="{2CCDA09A-1FBA-4E1C-BE3B-04F10576935E}"/>
    <cellStyle name="Normal 11 4 4 2" xfId="23426" xr:uid="{B01DAE9A-2BB4-4993-A053-EC035E8A2DE6}"/>
    <cellStyle name="Normal 11 4 4 2 2" xfId="23427" xr:uid="{DDAB2BE9-7655-45D9-816E-696EFC60F0AB}"/>
    <cellStyle name="Normal 11 4 4 2 2 2" xfId="23428" xr:uid="{FB3228FB-EB8D-4B51-9782-AC7329F4FAF7}"/>
    <cellStyle name="Normal 11 4 4 2 3" xfId="23429" xr:uid="{58955CDA-C8DA-4C45-A528-44B1658CC01B}"/>
    <cellStyle name="Normal 11 4 4 3" xfId="23430" xr:uid="{0471CB7F-315C-4CA0-8752-9B8117FF5695}"/>
    <cellStyle name="Normal 11 4 4 3 2" xfId="23431" xr:uid="{13BB7AF0-F677-4C3F-B038-F125531A05E9}"/>
    <cellStyle name="Normal 11 4 4 4" xfId="23432" xr:uid="{CC0E43EF-C2C2-4241-B0BD-FFF3F7368AD0}"/>
    <cellStyle name="Normal 11 4 4 4 2" xfId="23433" xr:uid="{6FB3FC43-E5D8-406D-9EA2-46C60BC00F6D}"/>
    <cellStyle name="Normal 11 4 4 5" xfId="23434" xr:uid="{0B08D5F4-FAED-47F9-B152-4F517085A4FE}"/>
    <cellStyle name="Normal 11 4 5" xfId="23435" xr:uid="{7FF21E48-D0FF-4710-AE59-938F34737DC2}"/>
    <cellStyle name="Normal 11 4 5 2" xfId="23436" xr:uid="{98374D17-7933-4540-8C25-A8152625B03B}"/>
    <cellStyle name="Normal 11 4 5 2 2" xfId="23437" xr:uid="{24AD2221-88E2-4B09-8075-0E70BF8A631B}"/>
    <cellStyle name="Normal 11 4 5 3" xfId="23438" xr:uid="{55FA5CC5-9CD8-4751-99C1-3F3BD1E5E492}"/>
    <cellStyle name="Normal 11 4 6" xfId="23439" xr:uid="{A694828F-9B4F-4C99-8233-FA9B7B154E15}"/>
    <cellStyle name="Normal 11 4 6 2" xfId="23440" xr:uid="{858705B9-26FD-47DF-9C1F-90AF7F2D6551}"/>
    <cellStyle name="Normal 11 4 7" xfId="23441" xr:uid="{545788D5-9691-47E8-854C-A2D877A59352}"/>
    <cellStyle name="Normal 11 4 7 2" xfId="23442" xr:uid="{D93A68E9-D920-4C70-9DE3-F906564A2DBA}"/>
    <cellStyle name="Normal 11 4 8" xfId="23443" xr:uid="{4AA5251B-7071-4A1F-916B-E165CFF9863E}"/>
    <cellStyle name="Normal 11 5" xfId="23444" xr:uid="{06AC53CA-BDF1-4A1A-B7F4-BC70ECA10636}"/>
    <cellStyle name="Normal 11 5 2" xfId="23445" xr:uid="{4130DF2A-F9F2-4D4F-85DA-CB8FD69B08DD}"/>
    <cellStyle name="Normal 11 5 2 2" xfId="23446" xr:uid="{9D0997C5-0A60-4C27-B39D-EFB5DEBC02FE}"/>
    <cellStyle name="Normal 11 5 2 2 2" xfId="23447" xr:uid="{E6B7BC8D-1279-4C02-8C61-E9347A0C23EE}"/>
    <cellStyle name="Normal 11 5 2 2 2 2" xfId="23448" xr:uid="{A22FB87C-57EB-40EF-8D3C-5FB0D59F8311}"/>
    <cellStyle name="Normal 11 5 2 2 2 2 2" xfId="23449" xr:uid="{8B804FCF-723E-495B-969F-67F0B5579816}"/>
    <cellStyle name="Normal 11 5 2 2 2 3" xfId="23450" xr:uid="{DF6967ED-572E-45AF-B02C-65C731D77DD5}"/>
    <cellStyle name="Normal 11 5 2 2 3" xfId="23451" xr:uid="{CAD80CAF-8FA6-44C6-9553-5B271D2E4266}"/>
    <cellStyle name="Normal 11 5 2 2 3 2" xfId="23452" xr:uid="{B57DE5BD-297A-45C2-81D3-0C28A26D257B}"/>
    <cellStyle name="Normal 11 5 2 2 4" xfId="23453" xr:uid="{DC0A7935-EDE2-49F2-959C-647F39D13158}"/>
    <cellStyle name="Normal 11 5 2 2 4 2" xfId="23454" xr:uid="{CADF8BA6-C103-4DA1-ADAE-79A8B0FCFBA9}"/>
    <cellStyle name="Normal 11 5 2 2 5" xfId="23455" xr:uid="{452C77ED-3930-4CBD-B8A9-9BD65A428F26}"/>
    <cellStyle name="Normal 11 5 2 3" xfId="23456" xr:uid="{ECA8EA3D-9C68-448C-9457-AF9C412AF70F}"/>
    <cellStyle name="Normal 11 5 2 3 2" xfId="23457" xr:uid="{0000931C-C44B-4EA6-A2F6-CBE48C9633CF}"/>
    <cellStyle name="Normal 11 5 2 3 2 2" xfId="23458" xr:uid="{36CB312C-722A-48C5-837A-FE0DC06D5D88}"/>
    <cellStyle name="Normal 11 5 2 3 3" xfId="23459" xr:uid="{BA2B3D2A-63FD-44EF-B1AA-1A8295DE1F45}"/>
    <cellStyle name="Normal 11 5 2 4" xfId="23460" xr:uid="{09295AAC-97E4-40EB-BBC1-38A59CB081D9}"/>
    <cellStyle name="Normal 11 5 2 4 2" xfId="23461" xr:uid="{03F5682C-B751-401C-A2DC-F9B733732544}"/>
    <cellStyle name="Normal 11 5 2 5" xfId="23462" xr:uid="{191DE3B7-FBAB-4144-A98E-C48189EB54C2}"/>
    <cellStyle name="Normal 11 5 2 5 2" xfId="23463" xr:uid="{5758F043-5736-4AAC-8F87-947047DB6E42}"/>
    <cellStyle name="Normal 11 5 2 6" xfId="23464" xr:uid="{4C991ABB-1EA6-4D8D-98E3-365A8368C421}"/>
    <cellStyle name="Normal 11 5 3" xfId="23465" xr:uid="{B68FBFB4-503B-4FC4-B2FE-2B1F375479A3}"/>
    <cellStyle name="Normal 11 5 3 2" xfId="23466" xr:uid="{1650AB7F-229D-40B5-A5A5-C39B585CA396}"/>
    <cellStyle name="Normal 11 5 3 2 2" xfId="23467" xr:uid="{3C088EDA-88A0-4EAB-82F9-7083AFF8EC6F}"/>
    <cellStyle name="Normal 11 5 3 2 2 2" xfId="23468" xr:uid="{DA4294C1-394E-4B5F-B7F2-43994CFF77CA}"/>
    <cellStyle name="Normal 11 5 3 2 3" xfId="23469" xr:uid="{66B2DC73-1503-4F0F-BA19-E88878DCBF4B}"/>
    <cellStyle name="Normal 11 5 3 3" xfId="23470" xr:uid="{19F4253B-E3F7-43EF-9D22-F71B5CAE3504}"/>
    <cellStyle name="Normal 11 5 3 3 2" xfId="23471" xr:uid="{0CA156BD-8F01-45DC-B8CC-5E59E1DBEE3B}"/>
    <cellStyle name="Normal 11 5 3 4" xfId="23472" xr:uid="{40D74CEC-DCDB-428D-9A7A-577D6E96A0D5}"/>
    <cellStyle name="Normal 11 5 3 4 2" xfId="23473" xr:uid="{91A75208-DE74-44CB-B085-97BEA5D40A4F}"/>
    <cellStyle name="Normal 11 5 3 5" xfId="23474" xr:uid="{6F2020F8-7850-4EE7-9257-34E477E1B388}"/>
    <cellStyle name="Normal 11 5 4" xfId="23475" xr:uid="{C722DD59-FF18-4F58-B783-C1A17B77289C}"/>
    <cellStyle name="Normal 11 5 4 2" xfId="23476" xr:uid="{6AA4470F-B0F6-44C8-A0B4-C69DA9A8102F}"/>
    <cellStyle name="Normal 11 5 4 2 2" xfId="23477" xr:uid="{6A062A0A-58FC-4C8B-B189-9EC06D7EC3BF}"/>
    <cellStyle name="Normal 11 5 4 3" xfId="23478" xr:uid="{9BAB330F-B647-4D25-887F-64013A4FED90}"/>
    <cellStyle name="Normal 11 5 5" xfId="23479" xr:uid="{A22E7109-EA5A-4395-A5B9-0A1EED922881}"/>
    <cellStyle name="Normal 11 5 5 2" xfId="23480" xr:uid="{E797FD53-A3A7-4D62-A347-417CC340EF6A}"/>
    <cellStyle name="Normal 11 5 6" xfId="23481" xr:uid="{82192D2C-6B3A-4769-B076-1BA88E3EF2CB}"/>
    <cellStyle name="Normal 11 5 6 2" xfId="23482" xr:uid="{F75C233F-86D0-44A4-807B-6D8969CB0F7E}"/>
    <cellStyle name="Normal 11 5 7" xfId="23483" xr:uid="{EFE3BD1C-2419-454B-9D53-DDBB2DB39F1F}"/>
    <cellStyle name="Normal 11 6" xfId="23484" xr:uid="{476945AE-549E-439B-9C35-6270D3476714}"/>
    <cellStyle name="Normal 11 6 2" xfId="23485" xr:uid="{AA99492E-2B6E-4488-8B77-5529AB522224}"/>
    <cellStyle name="Normal 11 6 2 2" xfId="23486" xr:uid="{F39DCE71-9F98-410A-AA2D-1D4E1837C174}"/>
    <cellStyle name="Normal 11 6 2 2 2" xfId="23487" xr:uid="{E39C5400-B7AC-4627-BEC7-AE611E6650E4}"/>
    <cellStyle name="Normal 11 6 2 2 2 2" xfId="23488" xr:uid="{54109BAE-EFF7-4DD7-8A60-4BCF8F50DACC}"/>
    <cellStyle name="Normal 11 6 2 2 2 2 2" xfId="23489" xr:uid="{B3C28162-09DB-4A6F-AB44-CDA6D4F8519E}"/>
    <cellStyle name="Normal 11 6 2 2 2 3" xfId="23490" xr:uid="{71407354-8669-45EA-9AC9-F6ED7F45363F}"/>
    <cellStyle name="Normal 11 6 2 2 3" xfId="23491" xr:uid="{EC65C0C6-BF93-4947-82F7-E670C57E5CDC}"/>
    <cellStyle name="Normal 11 6 2 2 3 2" xfId="23492" xr:uid="{F391CDDF-862F-4CA3-9438-9F803C2478F2}"/>
    <cellStyle name="Normal 11 6 2 2 4" xfId="23493" xr:uid="{60B64A15-CA73-472E-8F97-7E436FD1D4DF}"/>
    <cellStyle name="Normal 11 6 2 2 4 2" xfId="23494" xr:uid="{74D07495-DEFB-4F40-84C4-258B85A2E624}"/>
    <cellStyle name="Normal 11 6 2 2 5" xfId="23495" xr:uid="{21EEA327-4D64-4C85-B9C8-DEB639B8909A}"/>
    <cellStyle name="Normal 11 6 2 3" xfId="23496" xr:uid="{A6EB8EB4-DBBF-415F-ADA6-D49A8844A718}"/>
    <cellStyle name="Normal 11 6 2 3 2" xfId="23497" xr:uid="{4F391E49-919C-4C82-9A3D-FF33F1888A2B}"/>
    <cellStyle name="Normal 11 6 2 3 2 2" xfId="23498" xr:uid="{FB4506BB-4E3A-4408-B08D-0EAFB158BBDF}"/>
    <cellStyle name="Normal 11 6 2 3 3" xfId="23499" xr:uid="{EB76D108-15C6-41D4-9CD5-2B03676AD1CA}"/>
    <cellStyle name="Normal 11 6 2 4" xfId="23500" xr:uid="{ED61C4DF-F64E-40AA-96AE-9C8D274D6596}"/>
    <cellStyle name="Normal 11 6 2 4 2" xfId="23501" xr:uid="{E79DD553-FD54-46E8-870F-A1165B5DF912}"/>
    <cellStyle name="Normal 11 6 2 5" xfId="23502" xr:uid="{9B680ADE-A243-4111-86EF-AA632C956611}"/>
    <cellStyle name="Normal 11 6 2 5 2" xfId="23503" xr:uid="{C70A7BA3-C6EC-4ABD-B3FC-6ABFEB7ED3CE}"/>
    <cellStyle name="Normal 11 6 2 6" xfId="23504" xr:uid="{78C80C0A-83ED-4386-A7CC-851EE2ADE42F}"/>
    <cellStyle name="Normal 11 6 3" xfId="23505" xr:uid="{A32D44BB-6179-42D2-A316-B8ACE9369D24}"/>
    <cellStyle name="Normal 11 6 3 2" xfId="23506" xr:uid="{DB4EABD2-7306-4FAF-BB17-F0694FA7FD18}"/>
    <cellStyle name="Normal 11 6 3 2 2" xfId="23507" xr:uid="{9B9B91F0-222B-4E43-97C4-8C29CF0F7655}"/>
    <cellStyle name="Normal 11 6 3 2 2 2" xfId="23508" xr:uid="{1080F455-4039-4B33-A310-F820EAC5A46E}"/>
    <cellStyle name="Normal 11 6 3 2 3" xfId="23509" xr:uid="{CD332BB3-41C9-47BE-8FF6-6C7B41D059DF}"/>
    <cellStyle name="Normal 11 6 3 3" xfId="23510" xr:uid="{A4E21BAD-8BB2-45C9-8FA2-1196D24C67A5}"/>
    <cellStyle name="Normal 11 6 3 3 2" xfId="23511" xr:uid="{F1F3ED44-B1CD-40BA-B502-C72C0BF6F92C}"/>
    <cellStyle name="Normal 11 6 3 4" xfId="23512" xr:uid="{8E46EC61-2677-4C36-BF90-361EA368D6C2}"/>
    <cellStyle name="Normal 11 6 3 4 2" xfId="23513" xr:uid="{1DA9CF04-B7C1-4A53-9F71-15507EDCF73D}"/>
    <cellStyle name="Normal 11 6 3 5" xfId="23514" xr:uid="{70573485-B8DC-4F38-8C21-1EC3271C0FE3}"/>
    <cellStyle name="Normal 11 6 4" xfId="23515" xr:uid="{92D4719F-CA1E-4875-AEF0-E41F3BE7BA29}"/>
    <cellStyle name="Normal 11 6 4 2" xfId="23516" xr:uid="{FEFA2C1F-6658-419C-878F-0BBF7A0B52BB}"/>
    <cellStyle name="Normal 11 6 4 2 2" xfId="23517" xr:uid="{068AAC64-DAB4-4684-92B3-8411FD8F1648}"/>
    <cellStyle name="Normal 11 6 4 3" xfId="23518" xr:uid="{68755CFA-488D-4AA5-B482-252800F52271}"/>
    <cellStyle name="Normal 11 6 5" xfId="23519" xr:uid="{23F0C188-4AB0-43FF-A375-C0E83618306F}"/>
    <cellStyle name="Normal 11 6 5 2" xfId="23520" xr:uid="{11ABC087-5408-45BA-AA56-D949BFD84B39}"/>
    <cellStyle name="Normal 11 6 6" xfId="23521" xr:uid="{DEE5D400-F182-4BE3-AEA2-57232EA740DE}"/>
    <cellStyle name="Normal 11 6 6 2" xfId="23522" xr:uid="{A4EE5E4E-5EB9-4969-980D-B8863D7EA2BE}"/>
    <cellStyle name="Normal 11 6 7" xfId="23523" xr:uid="{8C39432E-F8B2-419C-BC0A-652DF4DE6066}"/>
    <cellStyle name="Normal 11 7" xfId="23524" xr:uid="{89D6F00E-99F0-41A6-AB2A-911ED4DD0244}"/>
    <cellStyle name="Normal 11 7 2" xfId="23525" xr:uid="{986EB4F5-076A-4A0A-A086-BA1C8796D9D1}"/>
    <cellStyle name="Normal 11 7 2 2" xfId="23526" xr:uid="{6406964D-85A1-4FF7-912E-30EF6504F323}"/>
    <cellStyle name="Normal 11 7 2 2 2" xfId="23527" xr:uid="{CCBD0275-1D9B-4EA0-8A17-57B186C92E92}"/>
    <cellStyle name="Normal 11 7 2 2 2 2" xfId="23528" xr:uid="{42D9DA5A-34FD-4413-A84E-0D2E38DDA07D}"/>
    <cellStyle name="Normal 11 7 2 2 3" xfId="23529" xr:uid="{6CC5BC21-BF81-48DF-A029-0B8606EE3AEA}"/>
    <cellStyle name="Normal 11 7 2 3" xfId="23530" xr:uid="{60B9383B-80C2-43A7-A493-CBDDC9E4EBAD}"/>
    <cellStyle name="Normal 11 7 2 3 2" xfId="23531" xr:uid="{C751008A-C6DC-45CA-83C0-6DEB6579BEC6}"/>
    <cellStyle name="Normal 11 7 2 4" xfId="23532" xr:uid="{0477DDF3-ABB8-4769-921D-D1A94D22F62F}"/>
    <cellStyle name="Normal 11 7 2 4 2" xfId="23533" xr:uid="{AA564A92-EE6E-424C-9877-0F73DCF71CEE}"/>
    <cellStyle name="Normal 11 7 2 5" xfId="23534" xr:uid="{3976E7BF-1477-404D-AECA-49DB6DA610BF}"/>
    <cellStyle name="Normal 11 7 3" xfId="23535" xr:uid="{E86DC858-4FF2-4A53-B432-82437767DEE4}"/>
    <cellStyle name="Normal 11 7 3 2" xfId="23536" xr:uid="{8AF9050C-9BC9-4382-AAD8-6E26BCB6C704}"/>
    <cellStyle name="Normal 11 7 3 2 2" xfId="23537" xr:uid="{79C08D4E-6009-42C6-9F68-C58A53ECE7B4}"/>
    <cellStyle name="Normal 11 7 3 3" xfId="23538" xr:uid="{6FE28299-4127-4B6F-9CBE-B1F40809542E}"/>
    <cellStyle name="Normal 11 7 4" xfId="23539" xr:uid="{F2421A64-CA8E-4113-BF70-2D08530146D3}"/>
    <cellStyle name="Normal 11 7 4 2" xfId="23540" xr:uid="{E51BCBAC-B759-40CA-B893-2169B496676D}"/>
    <cellStyle name="Normal 11 7 5" xfId="23541" xr:uid="{1ECD9B7C-9ACE-4317-919C-35C407C81F50}"/>
    <cellStyle name="Normal 11 7 5 2" xfId="23542" xr:uid="{C2520083-9CE2-4503-A902-58EA083E43D2}"/>
    <cellStyle name="Normal 11 7 6" xfId="23543" xr:uid="{CE6607F4-9BC6-417A-A976-A61995867FDF}"/>
    <cellStyle name="Normal 11 8" xfId="23544" xr:uid="{8C4CD857-6F5F-4F85-87B2-F1B518F2D269}"/>
    <cellStyle name="Normal 11 8 2" xfId="23545" xr:uid="{840EE027-194C-4191-ACAB-18A6705AE199}"/>
    <cellStyle name="Normal 11 8 2 2" xfId="23546" xr:uid="{8812DFB6-3706-4F52-BA16-2BB0B65C3699}"/>
    <cellStyle name="Normal 11 8 2 2 2" xfId="23547" xr:uid="{744A7450-977C-48F4-9513-B9472108020E}"/>
    <cellStyle name="Normal 11 8 2 3" xfId="23548" xr:uid="{65A8C6E6-F0FC-4DB4-82F1-CB5028CF6B99}"/>
    <cellStyle name="Normal 11 8 3" xfId="23549" xr:uid="{3EBB3C0B-20EC-4576-A93F-FEF3CCB8454F}"/>
    <cellStyle name="Normal 11 8 3 2" xfId="23550" xr:uid="{1D27427F-F97B-405A-842C-F0969E9C4D8D}"/>
    <cellStyle name="Normal 11 8 4" xfId="23551" xr:uid="{05437E06-C33B-4DC8-BE53-C7A28804A966}"/>
    <cellStyle name="Normal 11 8 4 2" xfId="23552" xr:uid="{1CEB42EB-6B9F-4AFD-A711-30D227766B11}"/>
    <cellStyle name="Normal 11 8 5" xfId="23553" xr:uid="{4E99494E-D78C-489F-832A-0DACFD966F8A}"/>
    <cellStyle name="Normal 11 9" xfId="23554" xr:uid="{07FE4CFD-8223-40CA-BAE3-D6446B088D54}"/>
    <cellStyle name="Normal 11 9 2" xfId="23555" xr:uid="{18F0F084-EE19-44D8-978F-8DA7DC53DFCE}"/>
    <cellStyle name="Normal 11 9 2 2" xfId="23556" xr:uid="{056601AA-8990-47C7-9FAE-0C70A5037035}"/>
    <cellStyle name="Normal 11 9 2 2 2" xfId="23557" xr:uid="{C30D9529-1725-44AC-A510-620202DC8FCD}"/>
    <cellStyle name="Normal 11 9 2 3" xfId="23558" xr:uid="{73485B3A-574F-410F-B838-42DC69D27F23}"/>
    <cellStyle name="Normal 11 9 3" xfId="23559" xr:uid="{489CEA8E-2A10-4D2E-8DAA-55ADF1A6AA0B}"/>
    <cellStyle name="Normal 11 9 3 2" xfId="23560" xr:uid="{C5F1389C-57C9-4492-9953-B6278A56F1FE}"/>
    <cellStyle name="Normal 11 9 4" xfId="23561" xr:uid="{D708E3E1-6D4D-442A-B632-9705369235D2}"/>
    <cellStyle name="Normal 11 9 4 2" xfId="23562" xr:uid="{0B99021F-CBEC-43B3-BB75-378C045D938D}"/>
    <cellStyle name="Normal 11 9 5" xfId="23563" xr:uid="{C5B2792A-DB18-4642-B1C3-8092D114047B}"/>
    <cellStyle name="Normal 110" xfId="23564" xr:uid="{14A78F6D-8E4E-48A7-937E-3D88180335F2}"/>
    <cellStyle name="Normal 111" xfId="23565" xr:uid="{E40AFFD0-85F6-4E7B-9D4E-9DF2B0F3165D}"/>
    <cellStyle name="Normal 111 2" xfId="23566" xr:uid="{2F6ACB2E-1E1A-49AD-9257-B65117E0A42F}"/>
    <cellStyle name="Normal 111 2 2" xfId="23567" xr:uid="{7B6D8282-DFFD-4A3D-B4DC-B2C18780C5FF}"/>
    <cellStyle name="Normal 111 2 2 2" xfId="23568" xr:uid="{DE23EF99-3C0A-4CAF-8DA1-B328E96154ED}"/>
    <cellStyle name="Normal 111 2 3" xfId="23569" xr:uid="{0D7A5595-6812-4C3D-BFBB-041D52DDF3B9}"/>
    <cellStyle name="Normal 111 3" xfId="23570" xr:uid="{C010AFCB-0409-4C46-9E2F-6FA6CA02383F}"/>
    <cellStyle name="Normal 111 3 2" xfId="23571" xr:uid="{CA706CCD-31FD-4793-80F0-969A27EC60CF}"/>
    <cellStyle name="Normal 111 4" xfId="23572" xr:uid="{91765835-1718-404B-9D25-9C9AD36AD9C1}"/>
    <cellStyle name="Normal 111 4 2" xfId="23573" xr:uid="{CAD05137-33D2-4830-92D2-2C1C08E7C583}"/>
    <cellStyle name="Normal 111 5" xfId="23574" xr:uid="{BC2250AC-4D9C-43E0-AE4A-D4B14132AD5D}"/>
    <cellStyle name="Normal 112" xfId="23575" xr:uid="{F50536A3-5463-41A4-9803-ED2320563779}"/>
    <cellStyle name="Normal 112 2" xfId="23576" xr:uid="{B8291926-CE25-4B01-AE2A-F9194F192746}"/>
    <cellStyle name="Normal 112 2 2" xfId="23577" xr:uid="{7255753C-D105-45AA-92B4-7E2509972C3D}"/>
    <cellStyle name="Normal 112 2 2 2" xfId="23578" xr:uid="{339F9DAD-FB98-4852-B254-B0476CBF24D8}"/>
    <cellStyle name="Normal 112 2 3" xfId="23579" xr:uid="{591CCD7A-959D-4F2E-9438-95744A27C68F}"/>
    <cellStyle name="Normal 112 3" xfId="23580" xr:uid="{D981DC08-E2B6-4EE0-BF34-65CCCD306C0B}"/>
    <cellStyle name="Normal 112 3 2" xfId="23581" xr:uid="{F80C01E3-C04B-4B79-815D-566523FA6DD8}"/>
    <cellStyle name="Normal 112 4" xfId="23582" xr:uid="{A869C623-861E-4DDC-A748-CA6FE91D1759}"/>
    <cellStyle name="Normal 112 4 2" xfId="23583" xr:uid="{7F745A9C-4392-4763-9EDE-6C2088970703}"/>
    <cellStyle name="Normal 112 5" xfId="23584" xr:uid="{A3299D15-5B27-4265-BC00-48AC959E03D1}"/>
    <cellStyle name="Normal 113" xfId="23585" xr:uid="{9DA8396B-A5B5-4B66-80DA-9E8B41E709B3}"/>
    <cellStyle name="Normal 113 2" xfId="23586" xr:uid="{6E15AE27-EF27-4E6A-9C6E-FACEC47B2AD4}"/>
    <cellStyle name="Normal 113 2 2" xfId="23587" xr:uid="{7FF497B5-969C-43CE-AF5B-427853332D69}"/>
    <cellStyle name="Normal 113 2 2 2" xfId="23588" xr:uid="{47A3916C-99CB-453D-AECE-3F4D701E8481}"/>
    <cellStyle name="Normal 113 2 3" xfId="23589" xr:uid="{32076BC1-CFF3-4557-87E3-AA7C1C6C8843}"/>
    <cellStyle name="Normal 113 3" xfId="23590" xr:uid="{4590FFC1-A243-4E60-90AF-F375671F521D}"/>
    <cellStyle name="Normal 113 3 2" xfId="23591" xr:uid="{0A8A16E9-A8B5-4455-A566-A9CC77A5187E}"/>
    <cellStyle name="Normal 113 4" xfId="23592" xr:uid="{BC501C28-4D06-4BF8-9117-6E1AA7D20328}"/>
    <cellStyle name="Normal 113 4 2" xfId="23593" xr:uid="{48540911-82A0-4705-B771-6B547A70FFBB}"/>
    <cellStyle name="Normal 113 5" xfId="23594" xr:uid="{889A46BD-6294-403D-ABCB-BC2A4FBF481F}"/>
    <cellStyle name="Normal 114" xfId="23595" xr:uid="{5971E0E5-BDA9-42E8-843E-D2B74AEFC5AE}"/>
    <cellStyle name="Normal 114 2" xfId="23596" xr:uid="{BD5AB799-A317-4DA6-9337-7B003BAD9916}"/>
    <cellStyle name="Normal 114 2 2" xfId="23597" xr:uid="{F5619445-20F2-498C-A403-4585A3284CBD}"/>
    <cellStyle name="Normal 114 2 2 2" xfId="23598" xr:uid="{CCA9FEBE-2610-40A3-BB70-40FAB1A19A03}"/>
    <cellStyle name="Normal 114 2 3" xfId="23599" xr:uid="{F1EB64D4-C080-40A9-804C-6741451B21CC}"/>
    <cellStyle name="Normal 114 3" xfId="23600" xr:uid="{7266E7B8-D2E9-4679-B188-C4706C5E13AA}"/>
    <cellStyle name="Normal 114 3 2" xfId="23601" xr:uid="{7E999A28-8ED9-41E2-AD61-3FA048DF687B}"/>
    <cellStyle name="Normal 114 4" xfId="23602" xr:uid="{15A75209-6F4E-4BEC-9310-795F113C3CC7}"/>
    <cellStyle name="Normal 114 4 2" xfId="23603" xr:uid="{93F6B65B-D2CF-475B-958D-63F418647112}"/>
    <cellStyle name="Normal 114 5" xfId="23604" xr:uid="{4FB87707-A5AB-461C-BDFE-1824273C2A21}"/>
    <cellStyle name="Normal 115" xfId="23605" xr:uid="{3D842ED6-E0F1-43ED-9B73-31AD7D1E7127}"/>
    <cellStyle name="Normal 115 2" xfId="23606" xr:uid="{0938FB58-FEAA-4578-9F54-4404CBCAA8A0}"/>
    <cellStyle name="Normal 115 2 2" xfId="23607" xr:uid="{E526E561-D240-47DF-98B1-B8E4777393D0}"/>
    <cellStyle name="Normal 115 2 2 2" xfId="23608" xr:uid="{A3E573A9-F432-48E5-81A1-34C7DC2D3BC6}"/>
    <cellStyle name="Normal 115 2 3" xfId="23609" xr:uid="{CFD0C25B-DFBE-4440-9218-FA5D1F33CB63}"/>
    <cellStyle name="Normal 115 3" xfId="23610" xr:uid="{651AF5A8-8E50-48C6-850A-F3B23E44211A}"/>
    <cellStyle name="Normal 115 3 2" xfId="23611" xr:uid="{5D920501-3B7C-44DA-96B1-8DE5FBD1D22A}"/>
    <cellStyle name="Normal 115 4" xfId="23612" xr:uid="{6BD96289-EE34-48C1-992D-7602FB4A52E0}"/>
    <cellStyle name="Normal 115 4 2" xfId="23613" xr:uid="{11C2F57D-EEC1-4279-9A06-2772247E39C1}"/>
    <cellStyle name="Normal 115 5" xfId="23614" xr:uid="{15BAEA79-D385-40D8-BCCF-1D38D4E8E7E2}"/>
    <cellStyle name="Normal 116" xfId="23615" xr:uid="{82BCB4F0-50F1-4F61-B276-4BF4461A7123}"/>
    <cellStyle name="Normal 116 2" xfId="23616" xr:uid="{8C3363B1-2F4F-48F8-8744-D8FF5C91C2C6}"/>
    <cellStyle name="Normal 116 2 2" xfId="23617" xr:uid="{6477EBF8-7B9A-42B7-AED1-3A0761D071EB}"/>
    <cellStyle name="Normal 116 2 2 2" xfId="23618" xr:uid="{6CD27527-3E5C-40AA-ABAE-BFC91B3DEEA9}"/>
    <cellStyle name="Normal 116 2 3" xfId="23619" xr:uid="{5838E68A-82AB-4EB3-8495-E65803FEF436}"/>
    <cellStyle name="Normal 116 3" xfId="23620" xr:uid="{BDC5D11B-2A32-40FD-B7F6-978657B8F9B3}"/>
    <cellStyle name="Normal 116 3 2" xfId="23621" xr:uid="{948E694A-210B-40F5-8E7C-38CF545D9471}"/>
    <cellStyle name="Normal 116 4" xfId="23622" xr:uid="{73BF24C4-FB05-445D-B7E9-63B086A0306C}"/>
    <cellStyle name="Normal 116 4 2" xfId="23623" xr:uid="{FE39922C-2E4A-4B3F-BBA1-0887164F3236}"/>
    <cellStyle name="Normal 116 5" xfId="23624" xr:uid="{4CFF56AB-C61A-4914-907F-A7DD5560B8A8}"/>
    <cellStyle name="Normal 117" xfId="23625" xr:uid="{1E69032A-E5F1-442B-9CA8-E19D0B458244}"/>
    <cellStyle name="Normal 117 2" xfId="23626" xr:uid="{26F57448-1785-4247-A759-57CADD6B6108}"/>
    <cellStyle name="Normal 117 2 2" xfId="23627" xr:uid="{13C8EBEE-7220-49FD-A3DB-97FB6449013F}"/>
    <cellStyle name="Normal 117 2 2 2" xfId="23628" xr:uid="{381DEFF1-9F21-471C-BF65-23DF44EB1DE1}"/>
    <cellStyle name="Normal 117 2 3" xfId="23629" xr:uid="{B388A1E8-7B57-41AE-B7BA-419DBEAB6F6F}"/>
    <cellStyle name="Normal 117 3" xfId="23630" xr:uid="{54B27774-0DCD-4FB8-ACC8-632A0983CF69}"/>
    <cellStyle name="Normal 117 3 2" xfId="23631" xr:uid="{821C6E31-9029-436E-A285-31813785B6A0}"/>
    <cellStyle name="Normal 117 4" xfId="23632" xr:uid="{BEFB199F-F72E-4770-B68A-BC67F50E559C}"/>
    <cellStyle name="Normal 117 4 2" xfId="23633" xr:uid="{7568C95F-FCA8-4BF2-A72C-1AA74B798CC5}"/>
    <cellStyle name="Normal 117 5" xfId="23634" xr:uid="{96CBB3C1-542C-438F-B265-B92814CA7FD9}"/>
    <cellStyle name="Normal 118" xfId="23635" xr:uid="{3E409DDF-2BDA-4826-9465-E9A403420EB6}"/>
    <cellStyle name="Normal 118 2" xfId="23636" xr:uid="{D518C8E1-FEC4-4461-8311-CD21B1D36B77}"/>
    <cellStyle name="Normal 118 2 2" xfId="23637" xr:uid="{2FA88CEC-F170-4E12-958A-D790AA5F8D96}"/>
    <cellStyle name="Normal 118 2 2 2" xfId="23638" xr:uid="{59555F42-3E82-4834-9076-ADAF17EA7E03}"/>
    <cellStyle name="Normal 118 2 3" xfId="23639" xr:uid="{5DBCFC96-544E-4C47-8537-CE8F601A90D7}"/>
    <cellStyle name="Normal 118 3" xfId="23640" xr:uid="{58198903-66F0-463F-851D-BD1280645974}"/>
    <cellStyle name="Normal 118 3 2" xfId="23641" xr:uid="{1D3B9B30-7B78-42C5-9893-5420A236D19E}"/>
    <cellStyle name="Normal 118 4" xfId="23642" xr:uid="{39C3DF49-7758-4D70-A0BE-E69D367C6A06}"/>
    <cellStyle name="Normal 118 5" xfId="23643" xr:uid="{2C5C1025-8F8C-4497-9D01-3917F4ECD06E}"/>
    <cellStyle name="Normal 119" xfId="23644" xr:uid="{460F450F-2F0D-444F-B9D1-0014B8B279D8}"/>
    <cellStyle name="Normal 119 2" xfId="23645" xr:uid="{0F922864-ACB6-44A3-B60E-1BEBA70D97D7}"/>
    <cellStyle name="Normal 12" xfId="782" xr:uid="{0CF73746-7859-4983-99A1-77C0F152826C}"/>
    <cellStyle name="Normal 12 10" xfId="23646" xr:uid="{506A3582-1409-4243-AB36-4A8D9D4829E4}"/>
    <cellStyle name="Normal 12 10 2" xfId="23647" xr:uid="{405758FA-396E-42C1-813D-31317F59954A}"/>
    <cellStyle name="Normal 12 10 2 2" xfId="23648" xr:uid="{85A50221-97DD-48CD-935E-42610A4B609C}"/>
    <cellStyle name="Normal 12 10 3" xfId="23649" xr:uid="{B6E90B68-E324-4667-BAFA-B0C7BA0EA9CF}"/>
    <cellStyle name="Normal 12 11" xfId="23650" xr:uid="{0F1559CF-26C8-45D6-B574-4D73D30A5FC5}"/>
    <cellStyle name="Normal 12 11 2" xfId="23651" xr:uid="{6B06FDE6-060B-4BE1-9BF3-D20F4600D4B1}"/>
    <cellStyle name="Normal 12 12" xfId="23652" xr:uid="{F79EDCCD-6674-4B21-85A8-88D16380CA52}"/>
    <cellStyle name="Normal 12 13" xfId="23653" xr:uid="{6BF5C8B0-6B4A-4EA3-B3E9-0853B613682E}"/>
    <cellStyle name="Normal 12 13 2" xfId="23654" xr:uid="{2B4E10F2-CA68-41E8-8F0C-04EFEAFC0896}"/>
    <cellStyle name="Normal 12 14" xfId="23655" xr:uid="{6655D8EE-5824-48B6-A119-6ACFE2BC0DCC}"/>
    <cellStyle name="Normal 12 15" xfId="23656" xr:uid="{B4B6F313-AFDC-42F9-9FAE-1876511ECC41}"/>
    <cellStyle name="Normal 12 2" xfId="23657" xr:uid="{D2CAB363-B563-4EA1-93B8-9308CC383288}"/>
    <cellStyle name="Normal 12 2 10" xfId="23658" xr:uid="{394AFB5A-88CE-4577-B4E1-321994430263}"/>
    <cellStyle name="Normal 12 2 10 2" xfId="23659" xr:uid="{DAF0896C-5009-42AB-9359-58FD006A2159}"/>
    <cellStyle name="Normal 12 2 11" xfId="23660" xr:uid="{91002D68-D9ED-4E29-AD97-93189888900A}"/>
    <cellStyle name="Normal 12 2 2" xfId="23661" xr:uid="{E46D0438-8E2D-4E60-8AFC-D3E06C54E453}"/>
    <cellStyle name="Normal 12 2 2 10" xfId="23662" xr:uid="{C79F34BF-2B4B-4F52-B9A6-8169F0C14A79}"/>
    <cellStyle name="Normal 12 2 2 2" xfId="23663" xr:uid="{240333C1-990B-4EBD-BDEC-131D620933EC}"/>
    <cellStyle name="Normal 12 2 2 2 2" xfId="23664" xr:uid="{AD9B1FC1-74CE-4A91-A9E0-C2F37347DE46}"/>
    <cellStyle name="Normal 12 2 2 2 2 2" xfId="23665" xr:uid="{EA6021FD-5296-408E-8BF2-C5AAD0ACFD3A}"/>
    <cellStyle name="Normal 12 2 2 2 2 2 2" xfId="23666" xr:uid="{5B560C51-431C-4E85-B67D-F8E0C128607C}"/>
    <cellStyle name="Normal 12 2 2 2 2 2 2 2" xfId="23667" xr:uid="{0251EE39-ECDA-451C-9F31-DC201B6A5FFE}"/>
    <cellStyle name="Normal 12 2 2 2 2 2 2 2 2" xfId="23668" xr:uid="{F82C8D6E-2C34-4C90-A595-D970EF50F60A}"/>
    <cellStyle name="Normal 12 2 2 2 2 2 2 3" xfId="23669" xr:uid="{391BB8CF-6BDA-447D-B53D-81CDFF154BD9}"/>
    <cellStyle name="Normal 12 2 2 2 2 2 3" xfId="23670" xr:uid="{F3E51680-B2C8-4C0B-B57F-55E5BB5A9741}"/>
    <cellStyle name="Normal 12 2 2 2 2 2 3 2" xfId="23671" xr:uid="{6487F352-800B-4F24-BB20-C81CF18FA2F0}"/>
    <cellStyle name="Normal 12 2 2 2 2 2 4" xfId="23672" xr:uid="{CCA8D5E0-5162-4859-BB42-D416D235AD90}"/>
    <cellStyle name="Normal 12 2 2 2 2 2 4 2" xfId="23673" xr:uid="{2F22FCC2-46FE-443E-82AA-D946F2CA90AE}"/>
    <cellStyle name="Normal 12 2 2 2 2 2 5" xfId="23674" xr:uid="{46394B70-0529-42A5-81D1-3333916B9D85}"/>
    <cellStyle name="Normal 12 2 2 2 2 3" xfId="23675" xr:uid="{662C1FBF-021F-4580-8CEA-38667C2D1E1F}"/>
    <cellStyle name="Normal 12 2 2 2 2 3 2" xfId="23676" xr:uid="{C563A0A0-AEBC-45CC-8E46-96290F6C87DD}"/>
    <cellStyle name="Normal 12 2 2 2 2 3 2 2" xfId="23677" xr:uid="{BF2EC997-04EC-47D3-B60D-3F9BAFA400C8}"/>
    <cellStyle name="Normal 12 2 2 2 2 3 3" xfId="23678" xr:uid="{8A97B667-3C3C-4415-AE0B-4C1C61BF3025}"/>
    <cellStyle name="Normal 12 2 2 2 2 4" xfId="23679" xr:uid="{C8EAECE8-5D3D-493F-B18C-3BE7A534A375}"/>
    <cellStyle name="Normal 12 2 2 2 2 4 2" xfId="23680" xr:uid="{D22E616D-1B19-4EBE-8C0F-99822E35B423}"/>
    <cellStyle name="Normal 12 2 2 2 2 5" xfId="23681" xr:uid="{8746A2B2-0FF8-43E5-BCC9-274C3C1715E9}"/>
    <cellStyle name="Normal 12 2 2 2 2 5 2" xfId="23682" xr:uid="{A82A0755-3FCC-4A0B-A609-AFE3AE7170BB}"/>
    <cellStyle name="Normal 12 2 2 2 2 6" xfId="23683" xr:uid="{67A09A0C-2613-4858-882A-D68E7E5CA4D8}"/>
    <cellStyle name="Normal 12 2 2 2 3" xfId="23684" xr:uid="{26ED15FB-9B00-4CBC-92CC-AD9664886140}"/>
    <cellStyle name="Normal 12 2 2 2 3 2" xfId="23685" xr:uid="{C5DF4C72-588F-40D2-A2DA-CE06AB8A9F91}"/>
    <cellStyle name="Normal 12 2 2 2 3 2 2" xfId="23686" xr:uid="{32116C20-BD3F-48C5-9EBE-D08FD096E4E5}"/>
    <cellStyle name="Normal 12 2 2 2 3 2 2 2" xfId="23687" xr:uid="{11EA126D-3550-4836-BBB3-BE53644CADE1}"/>
    <cellStyle name="Normal 12 2 2 2 3 2 3" xfId="23688" xr:uid="{E985D8DD-2749-46E5-9097-D4EB35F8460F}"/>
    <cellStyle name="Normal 12 2 2 2 3 3" xfId="23689" xr:uid="{BCFCBA11-BED7-466A-A259-154AB2B91BA8}"/>
    <cellStyle name="Normal 12 2 2 2 3 3 2" xfId="23690" xr:uid="{FE155C28-ED0F-431E-9A06-FA0710BCCBA1}"/>
    <cellStyle name="Normal 12 2 2 2 3 4" xfId="23691" xr:uid="{B42A3F5B-6AFE-4374-8738-5728B7A6F35A}"/>
    <cellStyle name="Normal 12 2 2 2 3 4 2" xfId="23692" xr:uid="{F512A65F-61C6-4FFF-AC36-523B2B06BB2A}"/>
    <cellStyle name="Normal 12 2 2 2 3 5" xfId="23693" xr:uid="{A176FC72-770F-4A3B-96B0-212A304E4A5A}"/>
    <cellStyle name="Normal 12 2 2 2 4" xfId="23694" xr:uid="{EEC31F44-203F-4D94-A905-0E7AE870DBC5}"/>
    <cellStyle name="Normal 12 2 2 2 4 2" xfId="23695" xr:uid="{A784E946-52D5-403B-BF9B-B751B304EAC9}"/>
    <cellStyle name="Normal 12 2 2 2 4 2 2" xfId="23696" xr:uid="{A5B60E64-55D9-4918-93B1-65B76E9B883E}"/>
    <cellStyle name="Normal 12 2 2 2 4 3" xfId="23697" xr:uid="{925224BE-E29B-4082-9EDF-4AC4C88FF042}"/>
    <cellStyle name="Normal 12 2 2 2 5" xfId="23698" xr:uid="{3E2F7B4E-00E4-48D7-9850-58EA971F6E3D}"/>
    <cellStyle name="Normal 12 2 2 2 5 2" xfId="23699" xr:uid="{19DF0E0C-FB6A-4CA6-AF1C-A2BF521F9F76}"/>
    <cellStyle name="Normal 12 2 2 2 6" xfId="23700" xr:uid="{C49A2884-D9BA-4BBC-8316-F177C26CB76E}"/>
    <cellStyle name="Normal 12 2 2 2 6 2" xfId="23701" xr:uid="{0D09A289-1858-4A67-B92B-DE5F8C6C2F4B}"/>
    <cellStyle name="Normal 12 2 2 2 7" xfId="23702" xr:uid="{A0BBD04B-9617-4587-B029-6F568BC68249}"/>
    <cellStyle name="Normal 12 2 2 3" xfId="23703" xr:uid="{26835A0E-B501-4FE9-9F54-E0E1300A7394}"/>
    <cellStyle name="Normal 12 2 2 3 2" xfId="23704" xr:uid="{FFD9DC1A-892D-446F-B387-492DF9891C89}"/>
    <cellStyle name="Normal 12 2 2 3 2 2" xfId="23705" xr:uid="{84CCF51D-4DD4-4901-8C4D-FD50C25EEE30}"/>
    <cellStyle name="Normal 12 2 2 3 2 2 2" xfId="23706" xr:uid="{BC641AA5-4B34-4DB3-8206-80A5B1094721}"/>
    <cellStyle name="Normal 12 2 2 3 2 2 2 2" xfId="23707" xr:uid="{A4B9E06D-9535-465B-9746-771B78458D1B}"/>
    <cellStyle name="Normal 12 2 2 3 2 2 2 2 2" xfId="23708" xr:uid="{4D8034DA-F120-43C8-ABAC-2C440CF9ECE2}"/>
    <cellStyle name="Normal 12 2 2 3 2 2 2 3" xfId="23709" xr:uid="{7D021579-34C0-4A52-9176-E59CEB87054A}"/>
    <cellStyle name="Normal 12 2 2 3 2 2 3" xfId="23710" xr:uid="{F9499177-59E0-4F39-B633-EABB38E80064}"/>
    <cellStyle name="Normal 12 2 2 3 2 2 3 2" xfId="23711" xr:uid="{C6BED513-D030-43DA-9439-E01169D6A364}"/>
    <cellStyle name="Normal 12 2 2 3 2 2 4" xfId="23712" xr:uid="{4F5EA249-439A-4331-9B88-B402327474A0}"/>
    <cellStyle name="Normal 12 2 2 3 2 2 4 2" xfId="23713" xr:uid="{207521D4-3FB7-410F-8E38-762A1590058B}"/>
    <cellStyle name="Normal 12 2 2 3 2 2 5" xfId="23714" xr:uid="{1290F64B-585C-4F24-B445-FB9C37D064B3}"/>
    <cellStyle name="Normal 12 2 2 3 2 3" xfId="23715" xr:uid="{A88BB73B-4CC9-4D4A-A6FC-E3016E1DC4E2}"/>
    <cellStyle name="Normal 12 2 2 3 2 3 2" xfId="23716" xr:uid="{DBEACE4E-1141-4FCA-841D-3D4D19B8A971}"/>
    <cellStyle name="Normal 12 2 2 3 2 3 2 2" xfId="23717" xr:uid="{9810F982-50F0-4816-B01D-EFA0B025A8A0}"/>
    <cellStyle name="Normal 12 2 2 3 2 3 3" xfId="23718" xr:uid="{4D2369CF-1663-434F-81AA-D6576418E5C2}"/>
    <cellStyle name="Normal 12 2 2 3 2 4" xfId="23719" xr:uid="{ACC4D4BC-247F-430C-972F-7B8B1FE22B7E}"/>
    <cellStyle name="Normal 12 2 2 3 2 4 2" xfId="23720" xr:uid="{60802D40-ADE5-476D-A833-044B425352AD}"/>
    <cellStyle name="Normal 12 2 2 3 2 5" xfId="23721" xr:uid="{77C15346-6F12-408F-8B28-B747F5552D00}"/>
    <cellStyle name="Normal 12 2 2 3 2 5 2" xfId="23722" xr:uid="{DC824E55-7961-44EC-8B4A-203474A6B8A4}"/>
    <cellStyle name="Normal 12 2 2 3 2 6" xfId="23723" xr:uid="{D7600A2F-7699-4E93-A29C-CFEEB7368EC5}"/>
    <cellStyle name="Normal 12 2 2 3 3" xfId="23724" xr:uid="{2209D734-0FA9-4275-8318-EA283AD18728}"/>
    <cellStyle name="Normal 12 2 2 3 3 2" xfId="23725" xr:uid="{0A88A95F-C5FA-4386-94DE-08D228918A94}"/>
    <cellStyle name="Normal 12 2 2 3 3 2 2" xfId="23726" xr:uid="{6D3E80C4-E661-4759-8747-BFA88268E795}"/>
    <cellStyle name="Normal 12 2 2 3 3 2 2 2" xfId="23727" xr:uid="{52C85213-89A9-472C-9570-2296136C1E00}"/>
    <cellStyle name="Normal 12 2 2 3 3 2 3" xfId="23728" xr:uid="{65CEA144-DE16-472C-9275-1AD101C3846D}"/>
    <cellStyle name="Normal 12 2 2 3 3 3" xfId="23729" xr:uid="{62270D55-053A-4C1B-8708-9BE63D595137}"/>
    <cellStyle name="Normal 12 2 2 3 3 3 2" xfId="23730" xr:uid="{20FB8132-9012-482B-A04A-150D1066D97F}"/>
    <cellStyle name="Normal 12 2 2 3 3 4" xfId="23731" xr:uid="{52D8F258-4A1E-4F48-BF3B-D430507396B1}"/>
    <cellStyle name="Normal 12 2 2 3 3 4 2" xfId="23732" xr:uid="{3443E96D-5F90-4622-8351-325D14D9F2DF}"/>
    <cellStyle name="Normal 12 2 2 3 3 5" xfId="23733" xr:uid="{48AC80B2-8E80-417E-8261-45DB74E98BC1}"/>
    <cellStyle name="Normal 12 2 2 3 4" xfId="23734" xr:uid="{D95D3CFA-1E92-404C-8115-7862D67FEA4B}"/>
    <cellStyle name="Normal 12 2 2 3 4 2" xfId="23735" xr:uid="{96D90C4B-036B-4DDD-B7B3-02641550441F}"/>
    <cellStyle name="Normal 12 2 2 3 4 2 2" xfId="23736" xr:uid="{2D1B73F4-E8BA-4761-AF27-32B7FD5FCB23}"/>
    <cellStyle name="Normal 12 2 2 3 4 3" xfId="23737" xr:uid="{B6C62484-0D1D-4447-B670-8E73EF76C0FD}"/>
    <cellStyle name="Normal 12 2 2 3 5" xfId="23738" xr:uid="{5AF4ED69-BFCC-4F4A-98B7-B6AC62A2D72B}"/>
    <cellStyle name="Normal 12 2 2 3 5 2" xfId="23739" xr:uid="{87EFEF13-63D8-45EB-94C7-FD18C709A379}"/>
    <cellStyle name="Normal 12 2 2 3 6" xfId="23740" xr:uid="{CB00F029-82AA-4D9F-BB17-D7287835A7C1}"/>
    <cellStyle name="Normal 12 2 2 3 6 2" xfId="23741" xr:uid="{74FE7F4D-69BC-4F73-A540-4AAE555D9C4B}"/>
    <cellStyle name="Normal 12 2 2 3 7" xfId="23742" xr:uid="{D0F29094-117D-42B6-B130-8B5DA4E58E9A}"/>
    <cellStyle name="Normal 12 2 2 4" xfId="23743" xr:uid="{E89072E1-3BE1-46D4-A432-16C84028E5A1}"/>
    <cellStyle name="Normal 12 2 2 4 2" xfId="23744" xr:uid="{D46C2B3F-32C4-4F3F-81B2-78023C3CE54A}"/>
    <cellStyle name="Normal 12 2 2 4 2 2" xfId="23745" xr:uid="{3AD8A5A4-B6AC-46F8-8B57-206194BB279D}"/>
    <cellStyle name="Normal 12 2 2 4 2 2 2" xfId="23746" xr:uid="{546B12B5-C994-4B82-A826-8E578BD30880}"/>
    <cellStyle name="Normal 12 2 2 4 2 2 2 2" xfId="23747" xr:uid="{E4A0EF7A-0B81-4C7D-9B9A-0EE08E34D095}"/>
    <cellStyle name="Normal 12 2 2 4 2 2 3" xfId="23748" xr:uid="{BC002598-75E1-4BB4-A9D0-9FCF88049836}"/>
    <cellStyle name="Normal 12 2 2 4 2 3" xfId="23749" xr:uid="{5DB540A5-6E0C-4028-85BF-A2F105DFDEB2}"/>
    <cellStyle name="Normal 12 2 2 4 2 3 2" xfId="23750" xr:uid="{019A2B3B-EC84-47F0-8B3D-BDC22DF78D37}"/>
    <cellStyle name="Normal 12 2 2 4 2 4" xfId="23751" xr:uid="{74F01DDF-2022-4839-AA21-8FEE355E678D}"/>
    <cellStyle name="Normal 12 2 2 4 2 4 2" xfId="23752" xr:uid="{4B5FA242-CF75-402D-B7E4-AF959AC2C9F3}"/>
    <cellStyle name="Normal 12 2 2 4 2 5" xfId="23753" xr:uid="{29470642-2448-4772-84D7-4EFDE912CE46}"/>
    <cellStyle name="Normal 12 2 2 4 3" xfId="23754" xr:uid="{5A3705DC-4AD7-4968-B2DA-E5A039E06DFA}"/>
    <cellStyle name="Normal 12 2 2 4 3 2" xfId="23755" xr:uid="{473F04A8-C1CA-4D71-B52C-3D7FC42FF2E2}"/>
    <cellStyle name="Normal 12 2 2 4 3 2 2" xfId="23756" xr:uid="{505A22AD-ABD8-4AA1-8295-78163AEF04CC}"/>
    <cellStyle name="Normal 12 2 2 4 3 3" xfId="23757" xr:uid="{C4D4D255-B395-4109-91E1-ECEDC248DEFE}"/>
    <cellStyle name="Normal 12 2 2 4 4" xfId="23758" xr:uid="{E24327D5-3749-4744-B89A-48C7CBB87FD5}"/>
    <cellStyle name="Normal 12 2 2 4 4 2" xfId="23759" xr:uid="{C39A3522-1EC1-4724-B19C-E52E0E869526}"/>
    <cellStyle name="Normal 12 2 2 4 5" xfId="23760" xr:uid="{67AE54ED-C28E-4C6C-AE38-9F15248A0679}"/>
    <cellStyle name="Normal 12 2 2 4 5 2" xfId="23761" xr:uid="{20229953-D73B-47B9-8285-A357DC2C0528}"/>
    <cellStyle name="Normal 12 2 2 4 6" xfId="23762" xr:uid="{DC42AC8B-7F4B-47BC-86FC-727DAF09F039}"/>
    <cellStyle name="Normal 12 2 2 5" xfId="23763" xr:uid="{346D4F0D-1748-4F5C-A003-E82706878BBC}"/>
    <cellStyle name="Normal 12 2 2 5 2" xfId="23764" xr:uid="{EB7EA6C8-E749-40D7-8DD6-F67864CE71F6}"/>
    <cellStyle name="Normal 12 2 2 5 2 2" xfId="23765" xr:uid="{298E128B-1FAE-4C16-93D4-B918CE3CA74F}"/>
    <cellStyle name="Normal 12 2 2 5 2 2 2" xfId="23766" xr:uid="{9A144B74-0DAE-412C-96E9-35EEFDF8E7FF}"/>
    <cellStyle name="Normal 12 2 2 5 2 3" xfId="23767" xr:uid="{4AB1BF4C-384F-4039-98A8-F3AB3A822E95}"/>
    <cellStyle name="Normal 12 2 2 5 3" xfId="23768" xr:uid="{0672AFB5-D043-46E2-B1EF-EEBEF3532ABA}"/>
    <cellStyle name="Normal 12 2 2 5 3 2" xfId="23769" xr:uid="{BDABAB3D-45DA-4E07-B2BE-7E5E4124A527}"/>
    <cellStyle name="Normal 12 2 2 5 4" xfId="23770" xr:uid="{E0102192-F7BA-4EDC-B623-46447A79D1A3}"/>
    <cellStyle name="Normal 12 2 2 5 4 2" xfId="23771" xr:uid="{7D9BE516-0F32-40DA-B0DE-58C2922416D5}"/>
    <cellStyle name="Normal 12 2 2 5 5" xfId="23772" xr:uid="{6EC2D1C1-4AF9-4784-873E-4EAAF784F22D}"/>
    <cellStyle name="Normal 12 2 2 6" xfId="23773" xr:uid="{14743E9E-3372-4527-BAE3-679EBA7DAE19}"/>
    <cellStyle name="Normal 12 2 2 6 2" xfId="23774" xr:uid="{795AEAE9-AE24-40F1-975D-720B677E6D6C}"/>
    <cellStyle name="Normal 12 2 2 6 2 2" xfId="23775" xr:uid="{65CD45F1-D81F-47E8-99F8-C47B654A173C}"/>
    <cellStyle name="Normal 12 2 2 6 2 2 2" xfId="23776" xr:uid="{ADF583A1-84CB-4F80-A4CF-82AC5EFFB94B}"/>
    <cellStyle name="Normal 12 2 2 6 2 3" xfId="23777" xr:uid="{A0D2FB77-8C88-418D-AEAD-9CF65D85318E}"/>
    <cellStyle name="Normal 12 2 2 6 3" xfId="23778" xr:uid="{B2910355-A4B1-475A-B630-5568D20B270E}"/>
    <cellStyle name="Normal 12 2 2 6 3 2" xfId="23779" xr:uid="{0FAB3121-0AE6-41DB-8F69-F6BA148E2744}"/>
    <cellStyle name="Normal 12 2 2 6 4" xfId="23780" xr:uid="{0DBFE9DF-66C8-49D8-B55C-AC878FE351E2}"/>
    <cellStyle name="Normal 12 2 2 6 4 2" xfId="23781" xr:uid="{AEF7C86E-A2C3-44A2-B05E-11A7FB1D7701}"/>
    <cellStyle name="Normal 12 2 2 6 5" xfId="23782" xr:uid="{F7C70EF9-45EF-4269-8EE6-03388B805586}"/>
    <cellStyle name="Normal 12 2 2 7" xfId="23783" xr:uid="{EAF07D34-A430-4E30-AC54-2FFC115E0A90}"/>
    <cellStyle name="Normal 12 2 2 7 2" xfId="23784" xr:uid="{DDCD2D43-F884-4353-9BF5-D5B105397C94}"/>
    <cellStyle name="Normal 12 2 2 7 2 2" xfId="23785" xr:uid="{B2AD8635-0F6C-4C85-96D9-C8EA1128AC62}"/>
    <cellStyle name="Normal 12 2 2 7 3" xfId="23786" xr:uid="{57DC7A2E-4237-444C-BA51-22C750B9E942}"/>
    <cellStyle name="Normal 12 2 2 8" xfId="23787" xr:uid="{5F838F98-DED0-40F5-B094-96CC1D6CEC04}"/>
    <cellStyle name="Normal 12 2 2 8 2" xfId="23788" xr:uid="{2B9521F7-54C3-4EB5-B4C3-9BDA71300FB2}"/>
    <cellStyle name="Normal 12 2 2 9" xfId="23789" xr:uid="{39258B21-D6F8-41BE-8550-DAAFE55CDAF1}"/>
    <cellStyle name="Normal 12 2 2 9 2" xfId="23790" xr:uid="{F16DBDF1-3D9A-44F1-8AE6-CB238CAE6496}"/>
    <cellStyle name="Normal 12 2 3" xfId="23791" xr:uid="{866C4E45-3F82-49D1-B4FA-50A9DE789DFF}"/>
    <cellStyle name="Normal 12 2 3 2" xfId="23792" xr:uid="{81CC2962-34CE-4E9A-841F-1EBA85736427}"/>
    <cellStyle name="Normal 12 2 3 2 2" xfId="23793" xr:uid="{82BB8624-4E6D-40DF-A8E2-20FAE5C99AE4}"/>
    <cellStyle name="Normal 12 2 3 2 2 2" xfId="23794" xr:uid="{9D0C5338-5838-4DBF-BDBE-1653E25B6609}"/>
    <cellStyle name="Normal 12 2 3 2 2 2 2" xfId="23795" xr:uid="{97136108-146E-46CC-A890-F69F397123FD}"/>
    <cellStyle name="Normal 12 2 3 2 2 2 2 2" xfId="23796" xr:uid="{3C568A5C-C84B-4E5E-B477-CB6249B8D63B}"/>
    <cellStyle name="Normal 12 2 3 2 2 2 3" xfId="23797" xr:uid="{977ECCAB-F08E-4B6C-BD9A-F9B75C582359}"/>
    <cellStyle name="Normal 12 2 3 2 2 3" xfId="23798" xr:uid="{E4AA2442-E39A-4E61-BA2B-93758DBDF4CA}"/>
    <cellStyle name="Normal 12 2 3 2 2 3 2" xfId="23799" xr:uid="{454FC76C-28A0-410F-86E3-9B353FC86969}"/>
    <cellStyle name="Normal 12 2 3 2 2 4" xfId="23800" xr:uid="{B518F6A0-248B-4DF6-B248-FDE025CB2265}"/>
    <cellStyle name="Normal 12 2 3 2 2 4 2" xfId="23801" xr:uid="{AECDD950-3398-4C06-8ECE-D108A2AF7DCE}"/>
    <cellStyle name="Normal 12 2 3 2 2 5" xfId="23802" xr:uid="{6E425E89-6A18-4433-A0F2-55143FDF2D5C}"/>
    <cellStyle name="Normal 12 2 3 2 3" xfId="23803" xr:uid="{8C8D6E93-3A2C-44D0-B3BC-C57104FC6A15}"/>
    <cellStyle name="Normal 12 2 3 2 3 2" xfId="23804" xr:uid="{313CB967-80CF-44AE-B549-564302ACA2BC}"/>
    <cellStyle name="Normal 12 2 3 2 3 2 2" xfId="23805" xr:uid="{4147C302-3A5E-4CE3-AD7A-AB5A95CDDEE0}"/>
    <cellStyle name="Normal 12 2 3 2 3 3" xfId="23806" xr:uid="{2E61DF43-577F-4A6E-B9E0-D19A9BC5DDA8}"/>
    <cellStyle name="Normal 12 2 3 2 4" xfId="23807" xr:uid="{52C84621-4863-4825-A55B-173E759F4CF7}"/>
    <cellStyle name="Normal 12 2 3 2 4 2" xfId="23808" xr:uid="{CEBDC1D8-79E5-4F20-AF1E-A509AAF262AD}"/>
    <cellStyle name="Normal 12 2 3 2 5" xfId="23809" xr:uid="{C9AD3F3E-DB39-44F4-9B8F-C300B7139847}"/>
    <cellStyle name="Normal 12 2 3 2 5 2" xfId="23810" xr:uid="{BBFA9D5B-4C3E-47E1-84C0-1ED9B6CDF2A0}"/>
    <cellStyle name="Normal 12 2 3 2 6" xfId="23811" xr:uid="{CE147A78-03A8-48DD-B02A-DAA576C3D0A5}"/>
    <cellStyle name="Normal 12 2 3 3" xfId="23812" xr:uid="{AF5C2665-EB7D-4217-835B-9CEEB77FAF9E}"/>
    <cellStyle name="Normal 12 2 3 3 2" xfId="23813" xr:uid="{9E5F68DA-7A58-4EA8-9089-31D4F1505A1F}"/>
    <cellStyle name="Normal 12 2 3 3 2 2" xfId="23814" xr:uid="{BD35B439-5EEE-4E5E-B0FF-A3CFE30D729F}"/>
    <cellStyle name="Normal 12 2 3 3 2 2 2" xfId="23815" xr:uid="{DF0DF8CD-168C-4F2A-8948-AC719D880F58}"/>
    <cellStyle name="Normal 12 2 3 3 2 3" xfId="23816" xr:uid="{8DF9B89C-2D48-473B-901A-C2D0800640FC}"/>
    <cellStyle name="Normal 12 2 3 3 3" xfId="23817" xr:uid="{49DF7D06-F693-4285-B969-447A5A2ED80A}"/>
    <cellStyle name="Normal 12 2 3 3 3 2" xfId="23818" xr:uid="{12138768-D2D8-45C1-97E2-58A8F007C1C2}"/>
    <cellStyle name="Normal 12 2 3 3 4" xfId="23819" xr:uid="{7D499C56-3DCE-447C-AD4D-4799D7A16BD4}"/>
    <cellStyle name="Normal 12 2 3 3 4 2" xfId="23820" xr:uid="{A9DADAC3-4BB5-446C-A7A9-67CCE51BE61E}"/>
    <cellStyle name="Normal 12 2 3 3 5" xfId="23821" xr:uid="{61C0524A-8A01-4569-A4CF-621B581CE5D7}"/>
    <cellStyle name="Normal 12 2 3 4" xfId="23822" xr:uid="{5B3857C3-0E01-4168-A025-F0EB4A4530FE}"/>
    <cellStyle name="Normal 12 2 3 4 2" xfId="23823" xr:uid="{776A82CB-259A-47D3-84D8-34638F909969}"/>
    <cellStyle name="Normal 12 2 3 4 2 2" xfId="23824" xr:uid="{AEF6E0C6-2AB1-4F8D-A071-C2411D497347}"/>
    <cellStyle name="Normal 12 2 3 4 3" xfId="23825" xr:uid="{AAE9277F-9C40-4A49-9AE4-850716A8FDF8}"/>
    <cellStyle name="Normal 12 2 3 5" xfId="23826" xr:uid="{F0291EEC-32A0-4A11-B393-0EF553D01AD5}"/>
    <cellStyle name="Normal 12 2 3 5 2" xfId="23827" xr:uid="{F6FA9942-5E1C-4C45-86C8-83F9248FD20D}"/>
    <cellStyle name="Normal 12 2 3 6" xfId="23828" xr:uid="{B2C84ABA-C765-4B26-A6D8-0503D6F0401C}"/>
    <cellStyle name="Normal 12 2 3 6 2" xfId="23829" xr:uid="{3063CDB3-ABBA-4B22-ADEE-8C31F886F3B7}"/>
    <cellStyle name="Normal 12 2 3 7" xfId="23830" xr:uid="{68D2791A-E06A-4D5F-A168-6BEE1C50DBFD}"/>
    <cellStyle name="Normal 12 2 4" xfId="23831" xr:uid="{D5FCCB34-2D39-42BC-B83D-2930EE2FDC7C}"/>
    <cellStyle name="Normal 12 2 4 2" xfId="23832" xr:uid="{5EB53899-4B22-46CC-BEBF-B5D4FDABF55E}"/>
    <cellStyle name="Normal 12 2 4 2 2" xfId="23833" xr:uid="{77CB44FC-4C9E-406B-A237-A676EEC01045}"/>
    <cellStyle name="Normal 12 2 4 2 2 2" xfId="23834" xr:uid="{D47DBE34-B748-4070-ABA0-AE02526680F1}"/>
    <cellStyle name="Normal 12 2 4 2 2 2 2" xfId="23835" xr:uid="{34444AA5-0EEF-48DE-8CF2-164326CC7032}"/>
    <cellStyle name="Normal 12 2 4 2 2 2 2 2" xfId="23836" xr:uid="{611FBBAF-60CD-422B-9951-62473050EA7B}"/>
    <cellStyle name="Normal 12 2 4 2 2 2 3" xfId="23837" xr:uid="{7C1FE92E-F393-45A3-BBC6-B2D4A3F1B3BC}"/>
    <cellStyle name="Normal 12 2 4 2 2 3" xfId="23838" xr:uid="{089B39EB-D300-4600-B875-A26C9432602B}"/>
    <cellStyle name="Normal 12 2 4 2 2 3 2" xfId="23839" xr:uid="{D117760C-48E1-42BB-8105-C5A573520612}"/>
    <cellStyle name="Normal 12 2 4 2 2 4" xfId="23840" xr:uid="{808D2C2E-2C08-4B9B-9906-07C50B246B8E}"/>
    <cellStyle name="Normal 12 2 4 2 2 4 2" xfId="23841" xr:uid="{D7402BC1-EEBD-4104-B680-EC8CE48E07DD}"/>
    <cellStyle name="Normal 12 2 4 2 2 5" xfId="23842" xr:uid="{F54F1B30-95B2-424A-9BDC-08A3A81BF5CD}"/>
    <cellStyle name="Normal 12 2 4 2 3" xfId="23843" xr:uid="{DEC5BF37-527B-46BD-BFEB-BE813F2B7648}"/>
    <cellStyle name="Normal 12 2 4 2 3 2" xfId="23844" xr:uid="{2CBA6D3E-0B16-4D9E-9D8F-82F43A0192FD}"/>
    <cellStyle name="Normal 12 2 4 2 3 2 2" xfId="23845" xr:uid="{8F6E3E4B-E47E-4E67-B32F-864C6A59AE6D}"/>
    <cellStyle name="Normal 12 2 4 2 3 3" xfId="23846" xr:uid="{848F3E8F-F8FA-4BCD-9748-2FB90F20A0EB}"/>
    <cellStyle name="Normal 12 2 4 2 4" xfId="23847" xr:uid="{76FA97F1-ABBA-4FB8-88DA-E445B2758A0E}"/>
    <cellStyle name="Normal 12 2 4 2 4 2" xfId="23848" xr:uid="{BBC69A12-F27D-42F8-9DCA-149C10B9B5B2}"/>
    <cellStyle name="Normal 12 2 4 2 5" xfId="23849" xr:uid="{03F44890-663B-45E6-8E72-284371348D01}"/>
    <cellStyle name="Normal 12 2 4 2 5 2" xfId="23850" xr:uid="{DD0AB6ED-F7F5-4EC2-9140-9815FB59FE17}"/>
    <cellStyle name="Normal 12 2 4 2 6" xfId="23851" xr:uid="{23AECD9B-0E5A-4A74-95FD-7E605BADFC81}"/>
    <cellStyle name="Normal 12 2 4 3" xfId="23852" xr:uid="{ED57C8C5-01B5-4CDC-8824-3F4A57014456}"/>
    <cellStyle name="Normal 12 2 4 3 2" xfId="23853" xr:uid="{EA405C48-E0A7-4A53-941A-A60B31474D26}"/>
    <cellStyle name="Normal 12 2 4 3 2 2" xfId="23854" xr:uid="{AFD6AA11-5F23-42A0-9DE0-6C7A84009255}"/>
    <cellStyle name="Normal 12 2 4 3 2 2 2" xfId="23855" xr:uid="{B50C65CB-1F58-424F-93FA-7F1484C14028}"/>
    <cellStyle name="Normal 12 2 4 3 2 3" xfId="23856" xr:uid="{CE6E615B-96E8-4922-A65D-A01F16AEE5B7}"/>
    <cellStyle name="Normal 12 2 4 3 3" xfId="23857" xr:uid="{0B375E5D-BBBB-4DDE-9016-825396811AD0}"/>
    <cellStyle name="Normal 12 2 4 3 3 2" xfId="23858" xr:uid="{FC6DF6CF-D353-40AF-93E5-17EE636DC3DC}"/>
    <cellStyle name="Normal 12 2 4 3 4" xfId="23859" xr:uid="{4FEBFF8A-1903-4098-A646-D0EF5B87A4EC}"/>
    <cellStyle name="Normal 12 2 4 3 4 2" xfId="23860" xr:uid="{625B1D8C-1626-4862-B5B3-A33F68C300E6}"/>
    <cellStyle name="Normal 12 2 4 3 5" xfId="23861" xr:uid="{92533413-2BDF-453C-B353-BF0AF17277FD}"/>
    <cellStyle name="Normal 12 2 4 4" xfId="23862" xr:uid="{18F6AF82-A115-4A25-B41E-EDD83D97D55F}"/>
    <cellStyle name="Normal 12 2 4 4 2" xfId="23863" xr:uid="{BFBE258B-3184-4819-B899-37B7D2E339E9}"/>
    <cellStyle name="Normal 12 2 4 4 2 2" xfId="23864" xr:uid="{B542EB3D-8EB6-41C6-BAF9-C18C821415E7}"/>
    <cellStyle name="Normal 12 2 4 4 3" xfId="23865" xr:uid="{D063D9C9-7E3C-4773-A5F9-97240E0BBB23}"/>
    <cellStyle name="Normal 12 2 4 5" xfId="23866" xr:uid="{312C9A8D-695A-46E4-AF5A-11A46B2A9746}"/>
    <cellStyle name="Normal 12 2 4 5 2" xfId="23867" xr:uid="{CDC921BB-F9BF-4C3E-A9AC-EF5683758EAF}"/>
    <cellStyle name="Normal 12 2 4 6" xfId="23868" xr:uid="{7BA65CA8-90B2-48C4-8C82-960D5EFD1F53}"/>
    <cellStyle name="Normal 12 2 4 6 2" xfId="23869" xr:uid="{FA821299-C17B-44C4-9C19-73FC69716419}"/>
    <cellStyle name="Normal 12 2 4 7" xfId="23870" xr:uid="{A1317981-9E40-4342-967C-98B8BDF62616}"/>
    <cellStyle name="Normal 12 2 5" xfId="23871" xr:uid="{2B7902C0-921F-4E05-8ADC-C1F18232FCEC}"/>
    <cellStyle name="Normal 12 2 5 2" xfId="23872" xr:uid="{FE18FFEB-614E-4BDA-ADD7-5760139C51A7}"/>
    <cellStyle name="Normal 12 2 5 2 2" xfId="23873" xr:uid="{B684A631-23B9-4D3F-BB92-2BD0426D89DA}"/>
    <cellStyle name="Normal 12 2 5 2 2 2" xfId="23874" xr:uid="{C860E61F-8FF9-4FA4-BECB-7FC36ABA08FB}"/>
    <cellStyle name="Normal 12 2 5 2 2 2 2" xfId="23875" xr:uid="{F56E5D0D-65C3-472D-B945-FC6A5254D349}"/>
    <cellStyle name="Normal 12 2 5 2 2 3" xfId="23876" xr:uid="{BB6A257E-EBE9-41AC-8C6C-CF9AB84F6142}"/>
    <cellStyle name="Normal 12 2 5 2 3" xfId="23877" xr:uid="{E67123A5-4577-44E9-9EC0-51561FFC22CC}"/>
    <cellStyle name="Normal 12 2 5 2 3 2" xfId="23878" xr:uid="{065BE169-4763-4C9C-9CED-9DCE573EBB1E}"/>
    <cellStyle name="Normal 12 2 5 2 4" xfId="23879" xr:uid="{4D6D6863-6233-421B-9423-2E73D36C99B1}"/>
    <cellStyle name="Normal 12 2 5 2 4 2" xfId="23880" xr:uid="{38D78DB4-7CB8-4AD7-B40D-F52F9A58B66F}"/>
    <cellStyle name="Normal 12 2 5 2 5" xfId="23881" xr:uid="{8C410E5A-A3D9-41CE-8347-8C2AF53BF7B8}"/>
    <cellStyle name="Normal 12 2 5 3" xfId="23882" xr:uid="{129D80DA-AAC6-4E8E-8C42-47FF363E6283}"/>
    <cellStyle name="Normal 12 2 5 3 2" xfId="23883" xr:uid="{EC277712-2DC9-4F41-8C3E-6C2E0E02290D}"/>
    <cellStyle name="Normal 12 2 5 3 2 2" xfId="23884" xr:uid="{5905D4B8-E328-482B-A0CC-E4580E2EDBF9}"/>
    <cellStyle name="Normal 12 2 5 3 3" xfId="23885" xr:uid="{F88AAD28-2D59-4AC6-AAC2-ECECA2A5F583}"/>
    <cellStyle name="Normal 12 2 5 4" xfId="23886" xr:uid="{D14D9B36-892B-45EE-BAD0-234FE4247847}"/>
    <cellStyle name="Normal 12 2 5 4 2" xfId="23887" xr:uid="{9979D269-141C-413C-9CE1-3D12BA13E6E8}"/>
    <cellStyle name="Normal 12 2 5 5" xfId="23888" xr:uid="{6B14E351-85A4-4366-B012-341399FCFC18}"/>
    <cellStyle name="Normal 12 2 5 5 2" xfId="23889" xr:uid="{2C0DD1A3-FA79-4FB8-B77B-663FAEAFAACB}"/>
    <cellStyle name="Normal 12 2 5 6" xfId="23890" xr:uid="{12B74AE4-1C78-4B97-AAAC-AC4F07D0731F}"/>
    <cellStyle name="Normal 12 2 6" xfId="23891" xr:uid="{D83C4841-3C27-4410-A5EC-94FAFB56518B}"/>
    <cellStyle name="Normal 12 2 6 2" xfId="23892" xr:uid="{74CAD062-28A1-4F56-8009-BAE3041CBBCE}"/>
    <cellStyle name="Normal 12 2 6 2 2" xfId="23893" xr:uid="{7A10FF9B-C8D9-44F3-8F28-036FBBC6F06C}"/>
    <cellStyle name="Normal 12 2 6 2 2 2" xfId="23894" xr:uid="{3B1CE4AE-B3E7-49FB-8D13-CB924013A2A0}"/>
    <cellStyle name="Normal 12 2 6 2 3" xfId="23895" xr:uid="{8BDE4CA1-AFF1-4E70-B92F-A14D4EF441B4}"/>
    <cellStyle name="Normal 12 2 6 3" xfId="23896" xr:uid="{56F0D252-47E4-415E-8ABD-7487384F466C}"/>
    <cellStyle name="Normal 12 2 6 3 2" xfId="23897" xr:uid="{159EA412-51BE-434C-B15B-E5685F14DE37}"/>
    <cellStyle name="Normal 12 2 6 4" xfId="23898" xr:uid="{F9FF1044-F405-4AC1-B4DF-303A69711116}"/>
    <cellStyle name="Normal 12 2 6 4 2" xfId="23899" xr:uid="{B2CC30B1-49E6-4571-AB67-200C324F7573}"/>
    <cellStyle name="Normal 12 2 6 5" xfId="23900" xr:uid="{ACE636B1-65E6-4645-81E8-9C3CBA637E46}"/>
    <cellStyle name="Normal 12 2 7" xfId="23901" xr:uid="{C1936619-624F-4108-8736-24C7C18657C2}"/>
    <cellStyle name="Normal 12 2 7 2" xfId="23902" xr:uid="{27D6A8DD-6F7A-4B9B-AADA-86EEA7B517BF}"/>
    <cellStyle name="Normal 12 2 7 2 2" xfId="23903" xr:uid="{152391BC-E9EC-487F-99D8-9F5D2F8F5DC8}"/>
    <cellStyle name="Normal 12 2 7 2 2 2" xfId="23904" xr:uid="{E48CC49E-D824-441E-B3EE-C9EFF520BDE1}"/>
    <cellStyle name="Normal 12 2 7 2 3" xfId="23905" xr:uid="{5CA458F7-8FA2-413B-A659-3A9898E75BD9}"/>
    <cellStyle name="Normal 12 2 7 3" xfId="23906" xr:uid="{AE400B46-90A8-4132-8546-C256ABD432A3}"/>
    <cellStyle name="Normal 12 2 7 3 2" xfId="23907" xr:uid="{6FFAF42E-59C3-4B5E-88C9-88E068052760}"/>
    <cellStyle name="Normal 12 2 7 4" xfId="23908" xr:uid="{882BDABA-BBC2-48EB-A294-0ED3462EF751}"/>
    <cellStyle name="Normal 12 2 7 4 2" xfId="23909" xr:uid="{F832CE53-6A19-4428-A060-A3DB93A97CD0}"/>
    <cellStyle name="Normal 12 2 7 5" xfId="23910" xr:uid="{15406882-87E7-40F5-BD3F-22C841861E8B}"/>
    <cellStyle name="Normal 12 2 8" xfId="23911" xr:uid="{4119F60E-9F33-49DB-B5A9-3F17DAF83E03}"/>
    <cellStyle name="Normal 12 2 8 2" xfId="23912" xr:uid="{5BB5C5F9-6E1C-4969-ACA2-D4B4592D6C39}"/>
    <cellStyle name="Normal 12 2 8 2 2" xfId="23913" xr:uid="{A8155468-38B7-405D-996E-206786764BC0}"/>
    <cellStyle name="Normal 12 2 8 3" xfId="23914" xr:uid="{EA48769F-4AB6-4C54-9CEA-AF15A1E4BBDB}"/>
    <cellStyle name="Normal 12 2 9" xfId="23915" xr:uid="{FB766629-55B6-4CA8-85F3-F40B4AC416ED}"/>
    <cellStyle name="Normal 12 2 9 2" xfId="23916" xr:uid="{8F87E007-5EF1-4289-8027-685D2F4DC18F}"/>
    <cellStyle name="Normal 12 3" xfId="23917" xr:uid="{C7D6E82E-8EAE-4C12-9A72-D0067161A030}"/>
    <cellStyle name="Normal 12 3 10" xfId="23918" xr:uid="{E3FFD4C1-AC41-4510-83EC-0DB71A592E9B}"/>
    <cellStyle name="Normal 12 3 2" xfId="23919" xr:uid="{EA925C21-E4DF-4791-BA69-3AEF5237D2F2}"/>
    <cellStyle name="Normal 12 3 2 2" xfId="23920" xr:uid="{A9A06CDB-6676-47FD-B404-43C622F53991}"/>
    <cellStyle name="Normal 12 3 2 2 2" xfId="23921" xr:uid="{75A49BDF-1D5C-4122-AC07-963BB5432548}"/>
    <cellStyle name="Normal 12 3 2 2 2 2" xfId="23922" xr:uid="{7A60A1E9-8EA3-4793-9A5E-E8B0D77D665C}"/>
    <cellStyle name="Normal 12 3 2 2 2 2 2" xfId="23923" xr:uid="{74670CD4-E226-4A0C-8BE5-E8A21B4BDC1D}"/>
    <cellStyle name="Normal 12 3 2 2 2 2 2 2" xfId="23924" xr:uid="{F0331C29-F353-4656-BF7F-DA4D73593825}"/>
    <cellStyle name="Normal 12 3 2 2 2 2 3" xfId="23925" xr:uid="{8F49D60C-3405-4A29-A788-1F562F8301C1}"/>
    <cellStyle name="Normal 12 3 2 2 2 3" xfId="23926" xr:uid="{63574A06-3F13-49E2-8E26-89CAED074421}"/>
    <cellStyle name="Normal 12 3 2 2 2 3 2" xfId="23927" xr:uid="{0B6A7B2C-4D55-42E2-87F8-D48BECAFAC14}"/>
    <cellStyle name="Normal 12 3 2 2 2 4" xfId="23928" xr:uid="{BDEDD119-3929-4796-8DFE-99EFFC2B686E}"/>
    <cellStyle name="Normal 12 3 2 2 2 4 2" xfId="23929" xr:uid="{92B8586D-E332-4D7D-ACE1-D0AFBF7ADD59}"/>
    <cellStyle name="Normal 12 3 2 2 2 5" xfId="23930" xr:uid="{1B3675E1-AEBC-41FA-A208-CADE96EDC180}"/>
    <cellStyle name="Normal 12 3 2 2 3" xfId="23931" xr:uid="{9B77F83E-AEBF-41ED-90EB-692982B61DF6}"/>
    <cellStyle name="Normal 12 3 2 2 3 2" xfId="23932" xr:uid="{B582B44E-CB73-4D1B-9D6D-1B310C615F29}"/>
    <cellStyle name="Normal 12 3 2 2 3 2 2" xfId="23933" xr:uid="{A4527242-DB9E-4E1E-9F5F-4799508C2CFB}"/>
    <cellStyle name="Normal 12 3 2 2 3 3" xfId="23934" xr:uid="{87342211-7394-48D8-AC40-51A96A83BE79}"/>
    <cellStyle name="Normal 12 3 2 2 4" xfId="23935" xr:uid="{BF7B1620-F0DE-4A90-B40E-2B49411EB33B}"/>
    <cellStyle name="Normal 12 3 2 2 4 2" xfId="23936" xr:uid="{31B3A31E-BB4B-475B-949C-AE76FA1ED6BF}"/>
    <cellStyle name="Normal 12 3 2 2 5" xfId="23937" xr:uid="{C46674A7-E630-4072-B75F-9AB11A0E2FC5}"/>
    <cellStyle name="Normal 12 3 2 2 5 2" xfId="23938" xr:uid="{E63B516D-AFDA-4C5A-A4DE-EA439DE20014}"/>
    <cellStyle name="Normal 12 3 2 2 6" xfId="23939" xr:uid="{1769BF3A-7EC6-40A9-A9E4-AF41D2DC9A2C}"/>
    <cellStyle name="Normal 12 3 2 3" xfId="23940" xr:uid="{3227997D-6119-4EE4-A63C-92E0C7FDFADA}"/>
    <cellStyle name="Normal 12 3 2 3 2" xfId="23941" xr:uid="{83CA1AF3-243F-4799-8C3D-C73B2967E0D9}"/>
    <cellStyle name="Normal 12 3 2 3 2 2" xfId="23942" xr:uid="{1B636018-AF23-4C26-A3AE-F2F87E2BAC3B}"/>
    <cellStyle name="Normal 12 3 2 3 2 2 2" xfId="23943" xr:uid="{A1A144A4-6A9B-45D8-852F-7DB4A2584721}"/>
    <cellStyle name="Normal 12 3 2 3 2 3" xfId="23944" xr:uid="{6EEC32FA-1734-46F5-92AC-62846782E075}"/>
    <cellStyle name="Normal 12 3 2 3 3" xfId="23945" xr:uid="{06DC959B-95A6-4A62-B77A-2D3ED74B0817}"/>
    <cellStyle name="Normal 12 3 2 3 3 2" xfId="23946" xr:uid="{1D8B8211-C7AC-434E-9353-D3C6243B4612}"/>
    <cellStyle name="Normal 12 3 2 3 4" xfId="23947" xr:uid="{777E1B0D-A03C-4391-8F0E-0E3FD9530D4F}"/>
    <cellStyle name="Normal 12 3 2 3 4 2" xfId="23948" xr:uid="{1D3C8A59-8AF2-4ED9-85DC-0A710B726333}"/>
    <cellStyle name="Normal 12 3 2 3 5" xfId="23949" xr:uid="{76FE55D3-BA67-47A6-9900-C2270762A9CF}"/>
    <cellStyle name="Normal 12 3 2 4" xfId="23950" xr:uid="{04E19C87-6424-4F41-8D1E-B8011554110E}"/>
    <cellStyle name="Normal 12 3 2 4 2" xfId="23951" xr:uid="{ADDA7BFA-9651-46A9-900F-BE761A94F9BB}"/>
    <cellStyle name="Normal 12 3 2 4 2 2" xfId="23952" xr:uid="{510D3F22-E32E-40C0-B321-D195EE7B9A74}"/>
    <cellStyle name="Normal 12 3 2 4 3" xfId="23953" xr:uid="{B5F812D8-3A8C-441A-A459-A606F1AE9D5C}"/>
    <cellStyle name="Normal 12 3 2 5" xfId="23954" xr:uid="{B8D37A5B-36F6-4A1D-AF1D-8255AFFFFEDF}"/>
    <cellStyle name="Normal 12 3 2 5 2" xfId="23955" xr:uid="{18742ED3-AE1C-44E3-9D2C-7B8E152FF91A}"/>
    <cellStyle name="Normal 12 3 2 6" xfId="23956" xr:uid="{6B13DA05-D21C-4274-AA23-14608697F27B}"/>
    <cellStyle name="Normal 12 3 2 6 2" xfId="23957" xr:uid="{BEA24467-43CF-486E-9624-447163F9452D}"/>
    <cellStyle name="Normal 12 3 2 7" xfId="23958" xr:uid="{8FDC3C3C-9429-49B0-AF38-9E2959401A01}"/>
    <cellStyle name="Normal 12 3 3" xfId="23959" xr:uid="{4C521B51-2089-49E2-8A2C-6B9670CF3046}"/>
    <cellStyle name="Normal 12 3 3 2" xfId="23960" xr:uid="{DE846FAE-F33B-4692-B203-A8CCCABDCF71}"/>
    <cellStyle name="Normal 12 3 3 2 2" xfId="23961" xr:uid="{EF34262A-5E83-4A78-B1BA-82D39F55E642}"/>
    <cellStyle name="Normal 12 3 3 2 2 2" xfId="23962" xr:uid="{07535481-0DE0-4817-B938-8C81A17D82F7}"/>
    <cellStyle name="Normal 12 3 3 2 2 2 2" xfId="23963" xr:uid="{EF02F4CA-76FD-4146-A87C-740A882F2039}"/>
    <cellStyle name="Normal 12 3 3 2 2 2 2 2" xfId="23964" xr:uid="{A405784E-4773-4546-8C11-326B8716F5D0}"/>
    <cellStyle name="Normal 12 3 3 2 2 2 3" xfId="23965" xr:uid="{7A1B70D8-1C3F-46F5-B133-B868DB8A6739}"/>
    <cellStyle name="Normal 12 3 3 2 2 3" xfId="23966" xr:uid="{DA57216E-EDE4-4767-8F7F-926B9D7B582A}"/>
    <cellStyle name="Normal 12 3 3 2 2 3 2" xfId="23967" xr:uid="{1083738E-C1EA-48BB-98C5-9196DBC449EF}"/>
    <cellStyle name="Normal 12 3 3 2 2 4" xfId="23968" xr:uid="{6F05A38A-8292-4C74-977E-D02DFB4217DB}"/>
    <cellStyle name="Normal 12 3 3 2 2 4 2" xfId="23969" xr:uid="{B3A3A587-4C68-40CA-A48B-E7C518433D7C}"/>
    <cellStyle name="Normal 12 3 3 2 2 5" xfId="23970" xr:uid="{34593D56-23C5-4CA3-AAEE-384A4A52F4E2}"/>
    <cellStyle name="Normal 12 3 3 2 3" xfId="23971" xr:uid="{FE2D9005-D265-4E74-B2C4-D0DB45C7A470}"/>
    <cellStyle name="Normal 12 3 3 2 3 2" xfId="23972" xr:uid="{CE98BC01-3926-4992-8470-C13FA6A5334F}"/>
    <cellStyle name="Normal 12 3 3 2 3 2 2" xfId="23973" xr:uid="{B45DEC86-3878-4755-81FA-D9697005087F}"/>
    <cellStyle name="Normal 12 3 3 2 3 3" xfId="23974" xr:uid="{BB0B0F9B-0852-4B3A-883F-FB4F9C0C0DCC}"/>
    <cellStyle name="Normal 12 3 3 2 4" xfId="23975" xr:uid="{0D57ADD7-D3A1-44D9-8BF9-C595D40CA1A1}"/>
    <cellStyle name="Normal 12 3 3 2 4 2" xfId="23976" xr:uid="{50050093-1BAE-4786-973D-B551EECBAAE5}"/>
    <cellStyle name="Normal 12 3 3 2 5" xfId="23977" xr:uid="{74BC66DA-B50C-4F3F-9A30-364B6D9DCAE9}"/>
    <cellStyle name="Normal 12 3 3 2 5 2" xfId="23978" xr:uid="{D9F9F6FE-FA55-48C0-B4A6-C3588C04C743}"/>
    <cellStyle name="Normal 12 3 3 2 6" xfId="23979" xr:uid="{9FEAF47B-E726-4718-B925-4542C92426AA}"/>
    <cellStyle name="Normal 12 3 3 3" xfId="23980" xr:uid="{19FD8802-7782-4CCE-8135-D580BF54A08B}"/>
    <cellStyle name="Normal 12 3 3 3 2" xfId="23981" xr:uid="{95783FA1-57E5-4712-9232-825D95472ADF}"/>
    <cellStyle name="Normal 12 3 3 3 2 2" xfId="23982" xr:uid="{62B5998D-4C89-4AA6-A6B9-E8560737237D}"/>
    <cellStyle name="Normal 12 3 3 3 2 2 2" xfId="23983" xr:uid="{18F8E7B1-1F8B-44DE-A120-C08B9BE0FC72}"/>
    <cellStyle name="Normal 12 3 3 3 2 3" xfId="23984" xr:uid="{1F65EA10-8C54-451C-9F63-72EFC34C92E8}"/>
    <cellStyle name="Normal 12 3 3 3 3" xfId="23985" xr:uid="{F1415758-6CCA-45CE-972D-2C0D1E30876B}"/>
    <cellStyle name="Normal 12 3 3 3 3 2" xfId="23986" xr:uid="{D2A43A9B-F545-4B04-8322-DCE20BE63C03}"/>
    <cellStyle name="Normal 12 3 3 3 4" xfId="23987" xr:uid="{FDCF80E3-2607-4207-B50F-01D845E7D731}"/>
    <cellStyle name="Normal 12 3 3 3 4 2" xfId="23988" xr:uid="{049275D4-CF71-4D6A-BD3C-9006C55E5F0A}"/>
    <cellStyle name="Normal 12 3 3 3 5" xfId="23989" xr:uid="{29FC0DCD-803E-4AB8-985A-7FDC13EB7504}"/>
    <cellStyle name="Normal 12 3 3 4" xfId="23990" xr:uid="{AAA084EB-2F3C-4CC3-97D1-B8050569FF9A}"/>
    <cellStyle name="Normal 12 3 3 4 2" xfId="23991" xr:uid="{66419CEA-6C2F-45EC-973F-F2A596495E0E}"/>
    <cellStyle name="Normal 12 3 3 4 2 2" xfId="23992" xr:uid="{2C269A40-B0E8-4B4F-99BA-2E9C953A3184}"/>
    <cellStyle name="Normal 12 3 3 4 3" xfId="23993" xr:uid="{98462B0C-7038-4A45-B3EC-E1192D10F0D9}"/>
    <cellStyle name="Normal 12 3 3 5" xfId="23994" xr:uid="{883F69B4-FB47-4522-80AD-CE3C27A4623F}"/>
    <cellStyle name="Normal 12 3 3 5 2" xfId="23995" xr:uid="{47DA6E94-0BEA-4FDC-AC81-0B4456182170}"/>
    <cellStyle name="Normal 12 3 3 6" xfId="23996" xr:uid="{9D909E10-56BE-4056-9A29-EEDC9FAA1393}"/>
    <cellStyle name="Normal 12 3 3 6 2" xfId="23997" xr:uid="{2D6972CB-2B15-420F-85CB-514A58AB7CA1}"/>
    <cellStyle name="Normal 12 3 3 7" xfId="23998" xr:uid="{2D882729-21DF-4553-B254-B64B72D99B7E}"/>
    <cellStyle name="Normal 12 3 4" xfId="23999" xr:uid="{8789A27E-A5B6-4D3B-B80A-66223C3A337B}"/>
    <cellStyle name="Normal 12 3 4 2" xfId="24000" xr:uid="{CAE561AE-D36B-4E41-9595-68B76654F813}"/>
    <cellStyle name="Normal 12 3 4 2 2" xfId="24001" xr:uid="{2D9C7DE7-23EE-4819-AC48-CBE28C6F61F3}"/>
    <cellStyle name="Normal 12 3 4 2 2 2" xfId="24002" xr:uid="{6E48D4F5-6FE1-41A5-9E8D-768A4D4C42A3}"/>
    <cellStyle name="Normal 12 3 4 2 2 2 2" xfId="24003" xr:uid="{98DAA605-95FD-4383-9A4D-70302F236A40}"/>
    <cellStyle name="Normal 12 3 4 2 2 3" xfId="24004" xr:uid="{BF4ABB5E-03AA-49EE-B505-E57AB5126861}"/>
    <cellStyle name="Normal 12 3 4 2 3" xfId="24005" xr:uid="{CFC8867F-CD7F-40CC-B55B-A46E05CED150}"/>
    <cellStyle name="Normal 12 3 4 2 3 2" xfId="24006" xr:uid="{5BAF8BF6-D17C-4355-A821-3BB814E43610}"/>
    <cellStyle name="Normal 12 3 4 2 4" xfId="24007" xr:uid="{9B3748D0-0287-4F13-9512-0D6921BE6140}"/>
    <cellStyle name="Normal 12 3 4 2 4 2" xfId="24008" xr:uid="{9AB1244D-6CC7-445A-B387-31E1ED43BC96}"/>
    <cellStyle name="Normal 12 3 4 2 5" xfId="24009" xr:uid="{772EEE5E-DF09-4BC4-9668-AEFF25A49FB6}"/>
    <cellStyle name="Normal 12 3 4 3" xfId="24010" xr:uid="{FAD195CD-7BFB-47D2-AB68-A789058B1821}"/>
    <cellStyle name="Normal 12 3 4 3 2" xfId="24011" xr:uid="{62AD2F17-91F3-40AC-A819-BF3711F10881}"/>
    <cellStyle name="Normal 12 3 4 3 2 2" xfId="24012" xr:uid="{EEBF0AB7-6048-48B8-9334-620FD0836E8A}"/>
    <cellStyle name="Normal 12 3 4 3 3" xfId="24013" xr:uid="{8DD90C62-8EDE-42C7-AC1B-9BA2CCB0CFDC}"/>
    <cellStyle name="Normal 12 3 4 4" xfId="24014" xr:uid="{74552189-EC71-40CF-AA01-455C2185E438}"/>
    <cellStyle name="Normal 12 3 4 4 2" xfId="24015" xr:uid="{3364816D-23D1-49EF-A15C-90AD175FAFEA}"/>
    <cellStyle name="Normal 12 3 4 5" xfId="24016" xr:uid="{6B93E701-4A87-4CBA-890E-21F5ADC303D2}"/>
    <cellStyle name="Normal 12 3 4 5 2" xfId="24017" xr:uid="{F3C2BB96-5EED-495C-9E49-F74C75AB47B0}"/>
    <cellStyle name="Normal 12 3 4 6" xfId="24018" xr:uid="{63502BD6-3A97-428C-8927-503DBC3BC256}"/>
    <cellStyle name="Normal 12 3 5" xfId="24019" xr:uid="{2D5E54A4-513F-4E1A-902E-861CA1712B05}"/>
    <cellStyle name="Normal 12 3 5 2" xfId="24020" xr:uid="{09263159-0CBF-4CEB-A2B0-FFC68BD16562}"/>
    <cellStyle name="Normal 12 3 5 2 2" xfId="24021" xr:uid="{F5F026B3-1B78-424E-858F-D8917524E921}"/>
    <cellStyle name="Normal 12 3 5 2 2 2" xfId="24022" xr:uid="{8250CFBB-A966-4371-87EB-009FBBB67A41}"/>
    <cellStyle name="Normal 12 3 5 2 3" xfId="24023" xr:uid="{6BF3C909-419F-4E14-AC82-0BCE3901B462}"/>
    <cellStyle name="Normal 12 3 5 3" xfId="24024" xr:uid="{96A9184F-ED85-4DD9-A3A2-25B3AF874532}"/>
    <cellStyle name="Normal 12 3 5 3 2" xfId="24025" xr:uid="{DF5C986E-B4DD-437C-B74D-BDA2CEEE2290}"/>
    <cellStyle name="Normal 12 3 5 4" xfId="24026" xr:uid="{10C08E69-BCA5-4F46-AE4A-AB9A1C68C823}"/>
    <cellStyle name="Normal 12 3 5 4 2" xfId="24027" xr:uid="{38AB63DF-6602-4223-8FBF-65F2F9DABBC5}"/>
    <cellStyle name="Normal 12 3 5 5" xfId="24028" xr:uid="{F1478710-59FD-43E2-A83D-1000EDB8690D}"/>
    <cellStyle name="Normal 12 3 6" xfId="24029" xr:uid="{E3F76328-2921-4902-8575-CB71FEBA7807}"/>
    <cellStyle name="Normal 12 3 6 2" xfId="24030" xr:uid="{1324AAE9-A758-492A-8F4F-AE7CEDEECA6D}"/>
    <cellStyle name="Normal 12 3 6 2 2" xfId="24031" xr:uid="{967C197E-E044-43D8-8438-F7B2C01EA7BC}"/>
    <cellStyle name="Normal 12 3 6 2 2 2" xfId="24032" xr:uid="{A6B831EC-5208-4E18-9304-27BDBA76DBAE}"/>
    <cellStyle name="Normal 12 3 6 2 3" xfId="24033" xr:uid="{EF9EDBF7-72F0-4FE9-AE75-A00249A03F86}"/>
    <cellStyle name="Normal 12 3 6 3" xfId="24034" xr:uid="{778740E1-8468-4174-9CFC-A845195C069C}"/>
    <cellStyle name="Normal 12 3 6 3 2" xfId="24035" xr:uid="{034AD647-D70F-4D55-A1C9-807F97FF1794}"/>
    <cellStyle name="Normal 12 3 6 4" xfId="24036" xr:uid="{72531D04-1C76-4C3B-B692-D5765C608624}"/>
    <cellStyle name="Normal 12 3 6 4 2" xfId="24037" xr:uid="{443F52B2-34E4-4852-A20F-917E4853C474}"/>
    <cellStyle name="Normal 12 3 6 5" xfId="24038" xr:uid="{41529E68-D1D8-43C8-A79D-03625541C6E3}"/>
    <cellStyle name="Normal 12 3 7" xfId="24039" xr:uid="{4808FC2F-6564-4DBC-882C-BDC7A0436C39}"/>
    <cellStyle name="Normal 12 3 7 2" xfId="24040" xr:uid="{349CD112-34B5-4F95-8752-C15CE0402547}"/>
    <cellStyle name="Normal 12 3 7 2 2" xfId="24041" xr:uid="{119F7BFF-9889-4DFF-890A-9F5B273A260D}"/>
    <cellStyle name="Normal 12 3 7 3" xfId="24042" xr:uid="{532D9A16-577E-4961-AD6E-14D366889F75}"/>
    <cellStyle name="Normal 12 3 8" xfId="24043" xr:uid="{E9ADBC73-9778-4DD5-8E22-94E70904AFF6}"/>
    <cellStyle name="Normal 12 3 8 2" xfId="24044" xr:uid="{9B93B1D3-D78B-4A1E-8EC5-867D2A685488}"/>
    <cellStyle name="Normal 12 3 9" xfId="24045" xr:uid="{0A2475FA-E52B-4B82-822F-3122A6EB0701}"/>
    <cellStyle name="Normal 12 3 9 2" xfId="24046" xr:uid="{46879174-EE6C-4081-998E-70B5D66EB5AB}"/>
    <cellStyle name="Normal 12 4" xfId="24047" xr:uid="{6AADCB33-FF23-40F7-8457-935468D66C6C}"/>
    <cellStyle name="Normal 12 4 2" xfId="24048" xr:uid="{C88717F9-92E8-4FD7-9AAF-3DD2976E2BB6}"/>
    <cellStyle name="Normal 12 4 2 2" xfId="24049" xr:uid="{77723A85-AE40-4FBD-AA04-D4871C84221D}"/>
    <cellStyle name="Normal 12 4 2 2 2" xfId="24050" xr:uid="{51DCBDD0-9BEC-434A-8D2D-045140E9458C}"/>
    <cellStyle name="Normal 12 4 2 2 2 2" xfId="24051" xr:uid="{80B1A215-D9C0-497D-9891-BB81AD927D0C}"/>
    <cellStyle name="Normal 12 4 2 2 2 2 2" xfId="24052" xr:uid="{4614E8A8-4D16-4E82-93FE-F0933ED4D8E2}"/>
    <cellStyle name="Normal 12 4 2 2 2 3" xfId="24053" xr:uid="{3CF5C4C6-E9BA-4FCE-927D-2038DA39DF9B}"/>
    <cellStyle name="Normal 12 4 2 2 3" xfId="24054" xr:uid="{313DBB82-08EE-451E-9291-C03E7DB75EA0}"/>
    <cellStyle name="Normal 12 4 2 2 3 2" xfId="24055" xr:uid="{24230A0F-12F7-44B0-AB0E-7F1606565B4F}"/>
    <cellStyle name="Normal 12 4 2 2 4" xfId="24056" xr:uid="{90EC60E6-E0C6-463B-A27C-C3499AC6A066}"/>
    <cellStyle name="Normal 12 4 2 2 4 2" xfId="24057" xr:uid="{009DDDAB-9133-47EC-BE71-B1C3DF1080AC}"/>
    <cellStyle name="Normal 12 4 2 2 5" xfId="24058" xr:uid="{A8F07AB8-D3FA-47FB-BF60-6631E802F938}"/>
    <cellStyle name="Normal 12 4 2 3" xfId="24059" xr:uid="{631D639A-44A6-473D-B858-1857D13D6203}"/>
    <cellStyle name="Normal 12 4 2 3 2" xfId="24060" xr:uid="{9F82E2B5-A0E2-45BF-88B9-DA6FB02C3735}"/>
    <cellStyle name="Normal 12 4 2 3 2 2" xfId="24061" xr:uid="{8F4EB30C-2C84-4D00-9A97-2917A5F5662B}"/>
    <cellStyle name="Normal 12 4 2 3 3" xfId="24062" xr:uid="{94A448B8-5E1E-4411-8EC6-0424030FEF34}"/>
    <cellStyle name="Normal 12 4 2 4" xfId="24063" xr:uid="{A88050DA-1B32-41B5-BE5C-FE5F7F2A7C83}"/>
    <cellStyle name="Normal 12 4 2 4 2" xfId="24064" xr:uid="{B5CABCA4-403E-4AC1-AFCB-17207E4FA0AF}"/>
    <cellStyle name="Normal 12 4 2 5" xfId="24065" xr:uid="{8BD975E6-DFDF-4441-B4BA-CE40C235DCD2}"/>
    <cellStyle name="Normal 12 4 2 5 2" xfId="24066" xr:uid="{7F0942ED-E0F3-4E8D-BA58-16CB1C3EA9AD}"/>
    <cellStyle name="Normal 12 4 2 6" xfId="24067" xr:uid="{BF530E18-80B5-4126-853F-7084894E9783}"/>
    <cellStyle name="Normal 12 4 3" xfId="24068" xr:uid="{F369F61C-E034-43FC-8BBA-FD2CE6B26858}"/>
    <cellStyle name="Normal 12 4 3 2" xfId="24069" xr:uid="{64753C14-566E-41B9-A450-FBAF9F1B0931}"/>
    <cellStyle name="Normal 12 4 3 2 2" xfId="24070" xr:uid="{9B4D34AD-6BF1-4A7A-A441-5E3A25F90B7D}"/>
    <cellStyle name="Normal 12 4 3 2 2 2" xfId="24071" xr:uid="{7F1C260B-66B6-4678-B47B-E6C9CBC4C90E}"/>
    <cellStyle name="Normal 12 4 3 2 3" xfId="24072" xr:uid="{95F8529C-3950-4D04-AA85-32207A95CE51}"/>
    <cellStyle name="Normal 12 4 3 3" xfId="24073" xr:uid="{80F30AA5-71A3-4D92-AE94-DB3440915308}"/>
    <cellStyle name="Normal 12 4 3 3 2" xfId="24074" xr:uid="{A4C94022-0BEF-49E0-8770-D3441C042A69}"/>
    <cellStyle name="Normal 12 4 3 4" xfId="24075" xr:uid="{B0FB48C1-DE7A-4BC1-9428-25DB27E32B7B}"/>
    <cellStyle name="Normal 12 4 3 4 2" xfId="24076" xr:uid="{16161F49-BD3E-415F-BF69-4D5E7F57241E}"/>
    <cellStyle name="Normal 12 4 3 5" xfId="24077" xr:uid="{EE6427E5-6933-4F1F-90B4-FD451055D09B}"/>
    <cellStyle name="Normal 12 4 4" xfId="24078" xr:uid="{B325AAF2-EB0E-45A4-BAF3-D16A14CC911D}"/>
    <cellStyle name="Normal 12 4 4 2" xfId="24079" xr:uid="{0B538046-C382-4615-B442-6589871E1887}"/>
    <cellStyle name="Normal 12 4 4 2 2" xfId="24080" xr:uid="{D34F48F8-A754-4170-92B0-A41791D17FCE}"/>
    <cellStyle name="Normal 12 4 4 2 2 2" xfId="24081" xr:uid="{8B2F2BA9-6547-496C-8B38-179D7E4C95FE}"/>
    <cellStyle name="Normal 12 4 4 2 3" xfId="24082" xr:uid="{02D781BB-1BB1-49FC-BF16-2518202A2D4B}"/>
    <cellStyle name="Normal 12 4 4 3" xfId="24083" xr:uid="{4576F9AA-E1B9-42BF-93A9-8699FC4B1EDA}"/>
    <cellStyle name="Normal 12 4 4 3 2" xfId="24084" xr:uid="{0388D937-2CC0-4B99-8FDB-C85AC5F0E053}"/>
    <cellStyle name="Normal 12 4 4 4" xfId="24085" xr:uid="{ECD3E317-A680-4671-9C7C-3BFCE3E52726}"/>
    <cellStyle name="Normal 12 4 4 4 2" xfId="24086" xr:uid="{D2D21B8E-B282-4603-80B1-96B2AB7E04E7}"/>
    <cellStyle name="Normal 12 4 4 5" xfId="24087" xr:uid="{4750EADC-8B00-4B72-B57C-F5AA24F4FE9D}"/>
    <cellStyle name="Normal 12 4 5" xfId="24088" xr:uid="{CE00D23D-55C7-4A19-B557-D2ABAC0F44FB}"/>
    <cellStyle name="Normal 12 4 5 2" xfId="24089" xr:uid="{0AE6BDD8-99A3-4817-BE3A-40D285B527D5}"/>
    <cellStyle name="Normal 12 4 5 2 2" xfId="24090" xr:uid="{4CAC4532-457B-444A-B732-3312232A6D0B}"/>
    <cellStyle name="Normal 12 4 5 3" xfId="24091" xr:uid="{B3BEAA20-11A0-41F2-88C7-FBBCCFBA5EDE}"/>
    <cellStyle name="Normal 12 4 6" xfId="24092" xr:uid="{FCC783F1-0BAA-4C88-BDAD-AD126CEF5DAD}"/>
    <cellStyle name="Normal 12 4 6 2" xfId="24093" xr:uid="{E49818CA-D3D0-47DB-ABA9-0A7D1071F24B}"/>
    <cellStyle name="Normal 12 4 7" xfId="24094" xr:uid="{5B9EACF3-E6FB-44A2-813D-2320E40478E9}"/>
    <cellStyle name="Normal 12 4 7 2" xfId="24095" xr:uid="{62AFEE76-55F2-4D29-8F78-DF48E8FAE0FE}"/>
    <cellStyle name="Normal 12 4 8" xfId="24096" xr:uid="{E4D3BD96-D34B-4CB8-8781-6FA7640EC266}"/>
    <cellStyle name="Normal 12 5" xfId="24097" xr:uid="{DAEB17CE-7831-4ECC-8795-0252BD0BDF31}"/>
    <cellStyle name="Normal 12 5 2" xfId="24098" xr:uid="{03198B37-9561-404E-8330-E119C5B53965}"/>
    <cellStyle name="Normal 12 5 2 2" xfId="24099" xr:uid="{25B8A2B7-873B-4DE5-B239-C42D71A19503}"/>
    <cellStyle name="Normal 12 5 2 2 2" xfId="24100" xr:uid="{265DA01C-A3F3-4E46-A41B-F160717FAB20}"/>
    <cellStyle name="Normal 12 5 2 2 2 2" xfId="24101" xr:uid="{12A83FFB-AE82-4495-BD09-5DD71B827A18}"/>
    <cellStyle name="Normal 12 5 2 2 2 2 2" xfId="24102" xr:uid="{1DABDDEC-6ACB-4731-B922-B3B53660C9D4}"/>
    <cellStyle name="Normal 12 5 2 2 2 3" xfId="24103" xr:uid="{76B87F85-570F-400A-A1F5-69B6FC2324BF}"/>
    <cellStyle name="Normal 12 5 2 2 3" xfId="24104" xr:uid="{0AC63C3C-F35E-4DFC-8442-38FEB915770C}"/>
    <cellStyle name="Normal 12 5 2 2 3 2" xfId="24105" xr:uid="{DC9CD63A-6041-4F56-A6FE-60FC8AF1EC3E}"/>
    <cellStyle name="Normal 12 5 2 2 4" xfId="24106" xr:uid="{BBE612DC-1FE3-4158-8D6E-AB5C81E3E141}"/>
    <cellStyle name="Normal 12 5 2 2 4 2" xfId="24107" xr:uid="{F6D09B8E-7137-43B1-9971-201283A3894F}"/>
    <cellStyle name="Normal 12 5 2 2 5" xfId="24108" xr:uid="{0C7BE436-D1AE-40A7-AE67-876C631D8E4A}"/>
    <cellStyle name="Normal 12 5 2 3" xfId="24109" xr:uid="{AA27D51C-625F-4ED4-9464-DE47F11E857C}"/>
    <cellStyle name="Normal 12 5 2 3 2" xfId="24110" xr:uid="{93611514-AF63-432A-85F1-8065AA6BC74F}"/>
    <cellStyle name="Normal 12 5 2 3 2 2" xfId="24111" xr:uid="{2BE71AD3-5FDE-486F-9363-62F636E30A5A}"/>
    <cellStyle name="Normal 12 5 2 3 3" xfId="24112" xr:uid="{2978B151-A2A2-4F3F-A728-5EA2D8BE5296}"/>
    <cellStyle name="Normal 12 5 2 4" xfId="24113" xr:uid="{DD140305-1AD3-4C7F-9249-69EB377E1E57}"/>
    <cellStyle name="Normal 12 5 2 4 2" xfId="24114" xr:uid="{611D8E56-5687-4FFB-8F5D-FE69A9A8B9A5}"/>
    <cellStyle name="Normal 12 5 2 5" xfId="24115" xr:uid="{9E8A8CDC-8810-49DA-88C1-F2A62E376A35}"/>
    <cellStyle name="Normal 12 5 2 5 2" xfId="24116" xr:uid="{AEE987D5-260D-40E4-ABE3-38D06E17B996}"/>
    <cellStyle name="Normal 12 5 2 6" xfId="24117" xr:uid="{BAEB3F6C-8A91-42A1-A98E-1121313A53F8}"/>
    <cellStyle name="Normal 12 5 3" xfId="24118" xr:uid="{3C47B762-39AD-4189-B099-61C6B5600861}"/>
    <cellStyle name="Normal 12 5 3 2" xfId="24119" xr:uid="{8A587A77-0F6C-4CAB-B7F2-C27B4B6B3020}"/>
    <cellStyle name="Normal 12 5 3 2 2" xfId="24120" xr:uid="{7C255659-3508-4497-A1BD-AB0D9778DF71}"/>
    <cellStyle name="Normal 12 5 3 2 2 2" xfId="24121" xr:uid="{2626329F-AFB1-466B-8E13-65D0F5563C20}"/>
    <cellStyle name="Normal 12 5 3 2 3" xfId="24122" xr:uid="{470F7A80-F359-4730-A9F1-1240B0422933}"/>
    <cellStyle name="Normal 12 5 3 3" xfId="24123" xr:uid="{3C3FD6F6-A711-4671-A08C-9CBD906EB19C}"/>
    <cellStyle name="Normal 12 5 3 3 2" xfId="24124" xr:uid="{12D57EDD-3176-4840-AFC0-396B6A4F8B11}"/>
    <cellStyle name="Normal 12 5 3 4" xfId="24125" xr:uid="{56450B8F-4F87-44F5-9F4A-C693E254878B}"/>
    <cellStyle name="Normal 12 5 3 4 2" xfId="24126" xr:uid="{952D865D-ADCC-4CD6-AA81-C75ED036427E}"/>
    <cellStyle name="Normal 12 5 3 5" xfId="24127" xr:uid="{39185E52-DE49-4E20-A519-45348848FA03}"/>
    <cellStyle name="Normal 12 5 4" xfId="24128" xr:uid="{C9CBFA90-FFC5-4283-B233-489D8EFD14C2}"/>
    <cellStyle name="Normal 12 5 4 2" xfId="24129" xr:uid="{91DF62E8-BBC2-4C6F-8E94-E610DE224505}"/>
    <cellStyle name="Normal 12 5 4 2 2" xfId="24130" xr:uid="{9C683022-BEE7-4131-930C-660BF06D1858}"/>
    <cellStyle name="Normal 12 5 4 3" xfId="24131" xr:uid="{08AA2458-3FA3-4721-BECD-1F3CFF9AE250}"/>
    <cellStyle name="Normal 12 5 5" xfId="24132" xr:uid="{52DFAC0D-4DD4-4B39-AA4C-FBDDFDE06F96}"/>
    <cellStyle name="Normal 12 5 5 2" xfId="24133" xr:uid="{2A189C0F-619B-411B-8ABC-3141D3354321}"/>
    <cellStyle name="Normal 12 5 6" xfId="24134" xr:uid="{C3860C5D-FA52-4E84-B62E-0ECAABEDF240}"/>
    <cellStyle name="Normal 12 5 6 2" xfId="24135" xr:uid="{80F69599-7F88-4BAD-ABAB-8840AB8E99FF}"/>
    <cellStyle name="Normal 12 5 7" xfId="24136" xr:uid="{FACC9C6F-CFB9-4986-8C9A-E806A7CE6C84}"/>
    <cellStyle name="Normal 12 6" xfId="24137" xr:uid="{46C3D6D1-B59E-4B18-94A9-E7779D9AE51E}"/>
    <cellStyle name="Normal 12 6 2" xfId="24138" xr:uid="{2E5C6BE8-C93E-402F-9A7C-1F2634214EA1}"/>
    <cellStyle name="Normal 12 6 2 2" xfId="24139" xr:uid="{64075F51-CB3F-41FC-B576-6B85BFB7EAD5}"/>
    <cellStyle name="Normal 12 6 2 2 2" xfId="24140" xr:uid="{13E479AD-242B-48B1-8B1A-7D07FABFE331}"/>
    <cellStyle name="Normal 12 6 2 2 2 2" xfId="24141" xr:uid="{F5091E13-EEEF-48F4-8C88-0A664B9AE259}"/>
    <cellStyle name="Normal 12 6 2 2 2 2 2" xfId="24142" xr:uid="{A73FB518-FAA8-4C24-9024-621E696B9A38}"/>
    <cellStyle name="Normal 12 6 2 2 2 3" xfId="24143" xr:uid="{E6DCD8B2-BB9A-499B-8870-CA9E4B1BAF25}"/>
    <cellStyle name="Normal 12 6 2 2 3" xfId="24144" xr:uid="{084B290B-77D2-48D8-975F-2167A292BF12}"/>
    <cellStyle name="Normal 12 6 2 2 3 2" xfId="24145" xr:uid="{D09BCA98-A965-422E-BD3B-ACFF445622C3}"/>
    <cellStyle name="Normal 12 6 2 2 4" xfId="24146" xr:uid="{E8C499B4-A1E7-4407-BFCF-C3D5031D736F}"/>
    <cellStyle name="Normal 12 6 2 2 4 2" xfId="24147" xr:uid="{0201F239-F85A-4147-8E07-69B83DE4E1A6}"/>
    <cellStyle name="Normal 12 6 2 2 5" xfId="24148" xr:uid="{6CCBBD66-7DD3-4FD0-BC05-F7914F87D4A9}"/>
    <cellStyle name="Normal 12 6 2 3" xfId="24149" xr:uid="{F30EB088-F9FC-4F4A-A73C-7F2112B57705}"/>
    <cellStyle name="Normal 12 6 2 3 2" xfId="24150" xr:uid="{13102380-651B-4CCA-947E-8AE0AB34764E}"/>
    <cellStyle name="Normal 12 6 2 3 2 2" xfId="24151" xr:uid="{690C7F6F-62AF-4058-9E27-CE1CC73D1891}"/>
    <cellStyle name="Normal 12 6 2 3 3" xfId="24152" xr:uid="{0DEF2D65-A8C5-4156-AFDC-18E536ACA93D}"/>
    <cellStyle name="Normal 12 6 2 4" xfId="24153" xr:uid="{0C262F64-6A5A-4430-85CE-EA9535509702}"/>
    <cellStyle name="Normal 12 6 2 4 2" xfId="24154" xr:uid="{BADAEA02-1C5F-46C3-94AC-E603F62798FB}"/>
    <cellStyle name="Normal 12 6 2 5" xfId="24155" xr:uid="{90F7E6D2-E984-4769-9300-CE02024FEC22}"/>
    <cellStyle name="Normal 12 6 2 5 2" xfId="24156" xr:uid="{4DC71C2D-F10D-40B7-94AA-AB434415CD40}"/>
    <cellStyle name="Normal 12 6 2 6" xfId="24157" xr:uid="{F7EC3220-19EC-4709-BD16-9C83D5334988}"/>
    <cellStyle name="Normal 12 6 3" xfId="24158" xr:uid="{5D9AC37C-BA2C-4ECE-9B9D-8D4035867AD4}"/>
    <cellStyle name="Normal 12 6 3 2" xfId="24159" xr:uid="{28BFDC26-28E5-4A77-BEC0-2F0D090FB21C}"/>
    <cellStyle name="Normal 12 6 3 2 2" xfId="24160" xr:uid="{17DCFF5B-11BA-4BBB-90DB-94E6362C8297}"/>
    <cellStyle name="Normal 12 6 3 2 2 2" xfId="24161" xr:uid="{6ACB2853-40DE-4C20-86A1-374E7FA97E6C}"/>
    <cellStyle name="Normal 12 6 3 2 3" xfId="24162" xr:uid="{D80A981C-AD37-4DEF-A5D1-81F5540D96EB}"/>
    <cellStyle name="Normal 12 6 3 3" xfId="24163" xr:uid="{1C55BFB4-6A03-4069-B2A3-9E0387A93253}"/>
    <cellStyle name="Normal 12 6 3 3 2" xfId="24164" xr:uid="{BAA2435D-042B-475A-BC15-AA3A6D154E29}"/>
    <cellStyle name="Normal 12 6 3 4" xfId="24165" xr:uid="{1580F0C5-8B51-47B7-B63C-A18584034D80}"/>
    <cellStyle name="Normal 12 6 3 4 2" xfId="24166" xr:uid="{6D028710-B569-454E-8D70-2A8C962192E7}"/>
    <cellStyle name="Normal 12 6 3 5" xfId="24167" xr:uid="{CBBE7FC1-72F3-4A19-A9A9-B6F72E1B9843}"/>
    <cellStyle name="Normal 12 6 4" xfId="24168" xr:uid="{1F1396F1-3D80-4C89-AF8C-A93C6AD62312}"/>
    <cellStyle name="Normal 12 6 4 2" xfId="24169" xr:uid="{F706A9D6-9550-4C57-9294-55B3C9565B6F}"/>
    <cellStyle name="Normal 12 6 4 2 2" xfId="24170" xr:uid="{F44837AF-CBCC-43F7-AE7A-15181821380F}"/>
    <cellStyle name="Normal 12 6 4 3" xfId="24171" xr:uid="{78FE53AB-3C9D-4B46-91B7-DA85027E5FCD}"/>
    <cellStyle name="Normal 12 6 5" xfId="24172" xr:uid="{AF186C5C-CD68-4638-836A-93D2461C8963}"/>
    <cellStyle name="Normal 12 6 5 2" xfId="24173" xr:uid="{0A05EC40-8EED-4D4F-B17A-52F4A3B73ACA}"/>
    <cellStyle name="Normal 12 6 6" xfId="24174" xr:uid="{92CDFF22-7B52-4970-B02A-18C074FD0B0C}"/>
    <cellStyle name="Normal 12 6 6 2" xfId="24175" xr:uid="{B8352C60-6751-4B14-9244-D4AEAD721646}"/>
    <cellStyle name="Normal 12 6 7" xfId="24176" xr:uid="{A4B6516B-77B6-4CA6-AFEC-EB0D25F28DAA}"/>
    <cellStyle name="Normal 12 7" xfId="24177" xr:uid="{9A1AEE42-192E-4DFB-B42F-28515F605FCF}"/>
    <cellStyle name="Normal 12 7 2" xfId="24178" xr:uid="{E53F70EC-63EF-42A9-B9DC-EBE0F9393DA7}"/>
    <cellStyle name="Normal 12 7 2 2" xfId="24179" xr:uid="{D2B3080B-9BA6-4B4C-91E4-7D90140C4218}"/>
    <cellStyle name="Normal 12 7 2 2 2" xfId="24180" xr:uid="{DE1A5FFA-D8C1-4A9F-860C-D79C313C67B8}"/>
    <cellStyle name="Normal 12 7 2 2 2 2" xfId="24181" xr:uid="{9F26C869-E8E0-49B6-BA92-F922C3BD5EBD}"/>
    <cellStyle name="Normal 12 7 2 2 3" xfId="24182" xr:uid="{88640E3A-F8A0-4C2D-9AF3-946945DC234A}"/>
    <cellStyle name="Normal 12 7 2 3" xfId="24183" xr:uid="{4BE9800A-6917-449F-936E-795FD921D2CD}"/>
    <cellStyle name="Normal 12 7 2 3 2" xfId="24184" xr:uid="{DA402CE7-2757-4B0B-A927-076B3E8FFEBA}"/>
    <cellStyle name="Normal 12 7 2 4" xfId="24185" xr:uid="{55D45927-35EF-4359-848E-BF6248605111}"/>
    <cellStyle name="Normal 12 7 2 4 2" xfId="24186" xr:uid="{E0B89209-8A03-4047-A953-D090672187AE}"/>
    <cellStyle name="Normal 12 7 2 5" xfId="24187" xr:uid="{A4A6E2E0-3B89-4D53-BA8B-260E1900637B}"/>
    <cellStyle name="Normal 12 7 3" xfId="24188" xr:uid="{810027E0-0CE6-41DC-8D3E-E98E19C4601E}"/>
    <cellStyle name="Normal 12 7 3 2" xfId="24189" xr:uid="{C22EA032-B0BD-4D72-B242-F4BA3E3BB7C7}"/>
    <cellStyle name="Normal 12 7 3 2 2" xfId="24190" xr:uid="{F854EDDA-D9F9-4332-949A-46591CF9F400}"/>
    <cellStyle name="Normal 12 7 3 3" xfId="24191" xr:uid="{BFED04B5-E445-4D02-B318-19439CA2C74C}"/>
    <cellStyle name="Normal 12 7 4" xfId="24192" xr:uid="{3CE595E9-6630-4714-A93F-47E9E7E13C26}"/>
    <cellStyle name="Normal 12 7 4 2" xfId="24193" xr:uid="{8E325225-60A3-41FD-8D11-8AB65D7D6308}"/>
    <cellStyle name="Normal 12 7 5" xfId="24194" xr:uid="{A0F8DEF8-3841-473A-82B1-C628281D9E53}"/>
    <cellStyle name="Normal 12 7 5 2" xfId="24195" xr:uid="{9FA1808F-664F-46C3-91DF-1A8276AAD012}"/>
    <cellStyle name="Normal 12 7 6" xfId="24196" xr:uid="{B8BC1E3C-E677-4F20-BE7C-81EC076548EC}"/>
    <cellStyle name="Normal 12 8" xfId="24197" xr:uid="{7E582374-9DA9-4435-A623-1471BBA8882F}"/>
    <cellStyle name="Normal 12 8 2" xfId="24198" xr:uid="{9286BC3D-F24E-491C-8C60-D722EAF9ACF0}"/>
    <cellStyle name="Normal 12 8 2 2" xfId="24199" xr:uid="{00BA6DB8-B5CE-4924-AB0A-7C3464ED9744}"/>
    <cellStyle name="Normal 12 8 2 2 2" xfId="24200" xr:uid="{93258DD5-17B3-438E-8505-4851178F29EE}"/>
    <cellStyle name="Normal 12 8 2 3" xfId="24201" xr:uid="{009C19B4-EE49-4D01-98FC-9776640A361F}"/>
    <cellStyle name="Normal 12 8 3" xfId="24202" xr:uid="{0C5381F5-1BB5-4031-A7C8-63DC3DE5A688}"/>
    <cellStyle name="Normal 12 8 3 2" xfId="24203" xr:uid="{3F696049-199E-4D0A-B3B1-2DCF39A6F690}"/>
    <cellStyle name="Normal 12 8 4" xfId="24204" xr:uid="{A57504FC-0FB8-4193-BB54-13A184D5F232}"/>
    <cellStyle name="Normal 12 8 4 2" xfId="24205" xr:uid="{76E60272-7060-4F1E-B9FD-AA3602BDD884}"/>
    <cellStyle name="Normal 12 8 5" xfId="24206" xr:uid="{A35FFBDD-1462-42B0-B56C-1530C958823F}"/>
    <cellStyle name="Normal 12 9" xfId="24207" xr:uid="{B7B484E9-2C3C-48B6-B002-079001126233}"/>
    <cellStyle name="Normal 12 9 2" xfId="24208" xr:uid="{C8328B75-5E89-4DDF-894E-60B8BD59291C}"/>
    <cellStyle name="Normal 12 9 2 2" xfId="24209" xr:uid="{6E443341-258D-4F03-9F00-A8C6BB3865D4}"/>
    <cellStyle name="Normal 12 9 2 2 2" xfId="24210" xr:uid="{89546C78-4B57-49AD-837B-C01399DD88FB}"/>
    <cellStyle name="Normal 12 9 2 3" xfId="24211" xr:uid="{94EFDD0D-6E55-4000-A620-211DAE80CCBA}"/>
    <cellStyle name="Normal 12 9 3" xfId="24212" xr:uid="{A569CC55-3C1C-48F8-8221-AA2133D80BA4}"/>
    <cellStyle name="Normal 12 9 3 2" xfId="24213" xr:uid="{2FD6DD55-B7D7-4C55-AE99-D6112D598AE2}"/>
    <cellStyle name="Normal 12 9 4" xfId="24214" xr:uid="{756FD768-243A-4DCD-B112-A2B61644B2B5}"/>
    <cellStyle name="Normal 12 9 4 2" xfId="24215" xr:uid="{C2F25E16-79CD-4234-98DE-48081637DEFA}"/>
    <cellStyle name="Normal 12 9 5" xfId="24216" xr:uid="{F5555978-B6FA-4A67-A8B1-9C09ED1027DC}"/>
    <cellStyle name="Normal 120" xfId="24217" xr:uid="{506B9EC4-C114-4E79-ADF5-20FF0321EF6D}"/>
    <cellStyle name="Normal 120 2" xfId="24218" xr:uid="{C43F6E14-643C-403B-84CE-5FD963ED0403}"/>
    <cellStyle name="Normal 120 2 2" xfId="24219" xr:uid="{F5B60770-EBCF-4F5E-AECD-96E32AC8D072}"/>
    <cellStyle name="Normal 120 3" xfId="24220" xr:uid="{52E513B6-98A6-482E-AFB7-2FB0D02F732F}"/>
    <cellStyle name="Normal 120 4" xfId="24221" xr:uid="{AEFC3E89-2394-4ACC-9AD2-81366A3D85B6}"/>
    <cellStyle name="Normal 121" xfId="24222" xr:uid="{21B24BBD-D50C-4BF4-BB31-093F4BD8A3E8}"/>
    <cellStyle name="Normal 121 2" xfId="24223" xr:uid="{2060536A-9035-4E3F-8CD8-6E88D33EB742}"/>
    <cellStyle name="Normal 121 2 2" xfId="24224" xr:uid="{91ECFD73-D6AE-465E-9FF0-34AA5FF772FE}"/>
    <cellStyle name="Normal 121 3" xfId="24225" xr:uid="{6E4EFDEE-BE4E-47ED-A370-E97DD85C5F2C}"/>
    <cellStyle name="Normal 121 4" xfId="24226" xr:uid="{0F692EBF-D352-474F-92F3-E419DF1B86FC}"/>
    <cellStyle name="Normal 122" xfId="24227" xr:uid="{AFEE9E42-4133-4365-BCDD-C8EC81A64F96}"/>
    <cellStyle name="Normal 122 2" xfId="24228" xr:uid="{293BE5B7-E8BC-4C82-89C2-7F1C80CB67C9}"/>
    <cellStyle name="Normal 122 2 2" xfId="24229" xr:uid="{56CB74B1-DBAD-4015-A8AF-ACC82B876E11}"/>
    <cellStyle name="Normal 122 3" xfId="24230" xr:uid="{696F71F5-1661-4682-A853-C4F72E0E9A9A}"/>
    <cellStyle name="Normal 123" xfId="24231" xr:uid="{5D3C7AC6-FEF1-4609-B9DB-80826A17A918}"/>
    <cellStyle name="Normal 123 2" xfId="24232" xr:uid="{5DE6EE0C-9629-4283-913C-DCC1836AD950}"/>
    <cellStyle name="Normal 123 2 2" xfId="24233" xr:uid="{0021F0EF-73D0-4180-AA72-C8D8AEC041E2}"/>
    <cellStyle name="Normal 123 3" xfId="24234" xr:uid="{EFFD28BA-BCF3-4603-8636-2226024B3EB5}"/>
    <cellStyle name="Normal 124" xfId="24235" xr:uid="{ECD6A35E-75A2-4B82-9C68-157E7A8E7135}"/>
    <cellStyle name="Normal 124 2" xfId="24236" xr:uid="{B8AAE122-8F9C-459D-9803-D5604252B609}"/>
    <cellStyle name="Normal 124 2 2" xfId="24237" xr:uid="{5C3F78D8-2BAD-44C8-85EC-593877C5F135}"/>
    <cellStyle name="Normal 124 3" xfId="24238" xr:uid="{B399E576-9404-4372-A323-1E38B18D5563}"/>
    <cellStyle name="Normal 125" xfId="24239" xr:uid="{9ECBA0B1-B73A-4953-8095-F1C079E8A415}"/>
    <cellStyle name="Normal 125 2" xfId="24240" xr:uid="{AC77D12C-55EE-4AA1-A434-867FC5AD3BD3}"/>
    <cellStyle name="Normal 125 2 2" xfId="24241" xr:uid="{B516C8D3-925F-468B-8470-71F67A982CCD}"/>
    <cellStyle name="Normal 125 3" xfId="24242" xr:uid="{F61CF6BD-FB0C-456E-8E37-8704E9FD0961}"/>
    <cellStyle name="Normal 126" xfId="24243" xr:uid="{BFA1D2E8-04DA-4A6E-ACF5-EB3AB486BCA7}"/>
    <cellStyle name="Normal 126 2" xfId="24244" xr:uid="{164542B0-8BB5-4A45-B993-9764F343172A}"/>
    <cellStyle name="Normal 126 2 2" xfId="24245" xr:uid="{ECCBC1EB-6CBE-4AEF-B8A0-BBC11704F52A}"/>
    <cellStyle name="Normal 126 3" xfId="24246" xr:uid="{E6CF98B2-9760-415B-AAFB-6A4D857181DA}"/>
    <cellStyle name="Normal 127" xfId="24247" xr:uid="{FDB46BE8-BA68-40D9-A824-0C20132127BA}"/>
    <cellStyle name="Normal 127 2" xfId="24248" xr:uid="{ACDB05E4-9B75-4853-9921-1B6CAB7A55C6}"/>
    <cellStyle name="Normal 127 2 2" xfId="24249" xr:uid="{565AC2D5-AD83-4888-9497-A5B57A60BC46}"/>
    <cellStyle name="Normal 127 3" xfId="24250" xr:uid="{0581F5AE-397D-4CF7-B3BE-B9B68CB55A44}"/>
    <cellStyle name="Normal 128" xfId="24251" xr:uid="{F546163B-147C-41C1-8CE8-3627DBD24A26}"/>
    <cellStyle name="Normal 128 2" xfId="24252" xr:uid="{9F66D163-17E6-4D61-9139-E928076BC57A}"/>
    <cellStyle name="Normal 128 2 2" xfId="24253" xr:uid="{2DAC98E8-3292-4126-80D9-4E9C9581A671}"/>
    <cellStyle name="Normal 128 3" xfId="24254" xr:uid="{2E1221FF-9C07-4592-998B-826B959D1371}"/>
    <cellStyle name="Normal 129" xfId="24255" xr:uid="{54FE1A9C-9142-4B24-866B-05CD7FB3D73A}"/>
    <cellStyle name="Normal 129 2" xfId="24256" xr:uid="{FC3FEAF6-7B82-4DF9-AE59-BB200603B9C0}"/>
    <cellStyle name="Normal 129 2 2" xfId="24257" xr:uid="{5EC8A37F-CC48-45C3-833C-875B70095EF5}"/>
    <cellStyle name="Normal 129 3" xfId="24258" xr:uid="{0E46970C-F27E-4D3A-B394-2D1C17473383}"/>
    <cellStyle name="Normal 13" xfId="783" xr:uid="{2B2BA688-742E-4E8E-B071-2E4BBBF9A01F}"/>
    <cellStyle name="Normal 13 10" xfId="24259" xr:uid="{1E53C763-57EF-4356-8660-8D54FDFFD020}"/>
    <cellStyle name="Normal 13 10 2" xfId="24260" xr:uid="{DB025DD4-F28A-42E1-9EB3-1B70F71DC396}"/>
    <cellStyle name="Normal 13 10 2 2" xfId="24261" xr:uid="{2ABDE3EB-D988-4EBC-BAB6-6609D0DCA3E7}"/>
    <cellStyle name="Normal 13 10 3" xfId="24262" xr:uid="{127F11FB-067D-4A80-A559-EE6DD6CCC2A2}"/>
    <cellStyle name="Normal 13 11" xfId="24263" xr:uid="{9F0200BF-0B2D-46D6-A496-9183C8496406}"/>
    <cellStyle name="Normal 13 11 2" xfId="24264" xr:uid="{1824A90F-4F37-467E-8325-EA48355AAF8B}"/>
    <cellStyle name="Normal 13 12" xfId="24265" xr:uid="{C94AA1B8-80D2-4312-B126-2D3B7C115F1D}"/>
    <cellStyle name="Normal 13 13" xfId="24266" xr:uid="{BD4928E5-754E-4F48-A44A-135181AC0903}"/>
    <cellStyle name="Normal 13 13 2" xfId="24267" xr:uid="{50A91C4C-EC0C-408A-B826-14FE7E7E2A75}"/>
    <cellStyle name="Normal 13 14" xfId="24268" xr:uid="{D4495374-DEB0-43C3-BFA8-F15FEDC7D30E}"/>
    <cellStyle name="Normal 13 2" xfId="784" xr:uid="{9C811D6B-1E86-4497-87C3-0B83E8AB4A37}"/>
    <cellStyle name="Normal 13 2 10" xfId="24269" xr:uid="{66037F47-12F0-4C2B-9AD2-5B933665062B}"/>
    <cellStyle name="Normal 13 2 11" xfId="24270" xr:uid="{C527337A-2716-444C-A504-D7B3612FCDB3}"/>
    <cellStyle name="Normal 13 2 11 2" xfId="24271" xr:uid="{81EBFE56-18EB-41DD-8866-EB3ADD595936}"/>
    <cellStyle name="Normal 13 2 12" xfId="24272" xr:uid="{2E3FB518-E017-452B-8090-E65C869200F3}"/>
    <cellStyle name="Normal 13 2 2" xfId="24273" xr:uid="{DDA31F12-918D-4C47-A82B-BD26BC53A2B4}"/>
    <cellStyle name="Normal 13 2 2 10" xfId="24274" xr:uid="{835E7740-85C7-4B05-9094-6C60D183C53B}"/>
    <cellStyle name="Normal 13 2 2 2" xfId="24275" xr:uid="{49EA8B16-5B41-440F-9248-99FA4D6B1929}"/>
    <cellStyle name="Normal 13 2 2 2 2" xfId="24276" xr:uid="{71263408-7A91-4E4C-BDDC-02D5F29ADDC3}"/>
    <cellStyle name="Normal 13 2 2 2 2 2" xfId="24277" xr:uid="{EC7C1EA9-8105-4025-8645-8FC1F8E24216}"/>
    <cellStyle name="Normal 13 2 2 2 2 2 2" xfId="24278" xr:uid="{4251F7D2-B7AB-42C9-A707-C154BDD5D959}"/>
    <cellStyle name="Normal 13 2 2 2 2 2 2 2" xfId="24279" xr:uid="{5CC86DF7-6257-4969-B6D2-471353A50706}"/>
    <cellStyle name="Normal 13 2 2 2 2 2 2 2 2" xfId="24280" xr:uid="{D773B886-54A8-4BCD-BEB6-728DB863CD30}"/>
    <cellStyle name="Normal 13 2 2 2 2 2 2 3" xfId="24281" xr:uid="{D8D454F8-216C-43D9-84F4-BBB4D0252FFA}"/>
    <cellStyle name="Normal 13 2 2 2 2 2 3" xfId="24282" xr:uid="{6C7614BB-0DB9-4E0B-9A3B-3A2BE783CA3E}"/>
    <cellStyle name="Normal 13 2 2 2 2 2 3 2" xfId="24283" xr:uid="{73112763-5E18-42B7-9287-63DBA116AA22}"/>
    <cellStyle name="Normal 13 2 2 2 2 2 4" xfId="24284" xr:uid="{53993C28-1BA6-4CA0-B9E0-D35D076DF6DE}"/>
    <cellStyle name="Normal 13 2 2 2 2 2 4 2" xfId="24285" xr:uid="{24FEC0E0-E1D8-42EF-87D6-F1FE512FF01E}"/>
    <cellStyle name="Normal 13 2 2 2 2 2 5" xfId="24286" xr:uid="{2C6D1010-9D07-4F6E-97D3-8807CFA49C31}"/>
    <cellStyle name="Normal 13 2 2 2 2 3" xfId="24287" xr:uid="{BE31EE53-1648-4B72-B35B-0154A47B5619}"/>
    <cellStyle name="Normal 13 2 2 2 2 3 2" xfId="24288" xr:uid="{38653BCE-FB31-408B-A74F-F2F849428015}"/>
    <cellStyle name="Normal 13 2 2 2 2 3 2 2" xfId="24289" xr:uid="{BE98E471-AC1E-4812-8FC3-A0A421F330A6}"/>
    <cellStyle name="Normal 13 2 2 2 2 3 3" xfId="24290" xr:uid="{9E56EB61-9759-4C6F-BC3B-23CAC4A3C848}"/>
    <cellStyle name="Normal 13 2 2 2 2 4" xfId="24291" xr:uid="{64169B85-FFFA-4AB8-80C7-3305E6F26064}"/>
    <cellStyle name="Normal 13 2 2 2 2 4 2" xfId="24292" xr:uid="{EA39E131-D1AB-4A3A-B01C-1F8EA2CA2592}"/>
    <cellStyle name="Normal 13 2 2 2 2 5" xfId="24293" xr:uid="{EA604CA5-5AA0-4AC5-B8B0-A40649FEBA00}"/>
    <cellStyle name="Normal 13 2 2 2 2 5 2" xfId="24294" xr:uid="{A9DB6DD2-87E5-4BA5-AAA5-11E6FEF61CDC}"/>
    <cellStyle name="Normal 13 2 2 2 2 6" xfId="24295" xr:uid="{7866E8B4-16D0-4638-9B41-4EDD37AF7D5F}"/>
    <cellStyle name="Normal 13 2 2 2 3" xfId="24296" xr:uid="{873BB753-D6B2-4BAD-A7DD-9B8C2683F171}"/>
    <cellStyle name="Normal 13 2 2 2 3 2" xfId="24297" xr:uid="{3D34AD24-445D-4FEF-9A66-A1B1E7F39E36}"/>
    <cellStyle name="Normal 13 2 2 2 3 2 2" xfId="24298" xr:uid="{4B600563-42EE-41EC-BC84-A025DCE00818}"/>
    <cellStyle name="Normal 13 2 2 2 3 2 2 2" xfId="24299" xr:uid="{21965EEA-2659-4CF3-BA00-B60324FDFBB0}"/>
    <cellStyle name="Normal 13 2 2 2 3 2 3" xfId="24300" xr:uid="{830F8DCF-0A10-4FE6-8134-6F8E1357EFFE}"/>
    <cellStyle name="Normal 13 2 2 2 3 3" xfId="24301" xr:uid="{07B8FAEC-4B82-4E57-AF00-6E6F84CAB49E}"/>
    <cellStyle name="Normal 13 2 2 2 3 3 2" xfId="24302" xr:uid="{F4E58C69-6FFA-4081-A553-9477B0FC9375}"/>
    <cellStyle name="Normal 13 2 2 2 3 4" xfId="24303" xr:uid="{8B98DBB0-3AEA-4043-8C66-5FA3A840534C}"/>
    <cellStyle name="Normal 13 2 2 2 3 4 2" xfId="24304" xr:uid="{BA042CF5-78F5-4997-A854-81F30FB1FFFF}"/>
    <cellStyle name="Normal 13 2 2 2 3 5" xfId="24305" xr:uid="{9A6DD5DE-AEB2-4185-A72D-60C6346467A5}"/>
    <cellStyle name="Normal 13 2 2 2 4" xfId="24306" xr:uid="{111FC431-D157-4FF6-B011-05238C664F13}"/>
    <cellStyle name="Normal 13 2 2 2 4 2" xfId="24307" xr:uid="{74CFC4EB-579A-4504-A2D6-ED337EFE91BD}"/>
    <cellStyle name="Normal 13 2 2 2 4 2 2" xfId="24308" xr:uid="{D78E2B59-C7B5-4F8A-B406-E03C82F076D8}"/>
    <cellStyle name="Normal 13 2 2 2 4 3" xfId="24309" xr:uid="{BBC1F5E7-FBB9-4CF6-9573-F66AB364C7B8}"/>
    <cellStyle name="Normal 13 2 2 2 5" xfId="24310" xr:uid="{DD552B35-E3F5-4888-BB39-AAC07A51F06F}"/>
    <cellStyle name="Normal 13 2 2 2 5 2" xfId="24311" xr:uid="{16B48E8A-ED0B-4748-9B45-98E29A6F8582}"/>
    <cellStyle name="Normal 13 2 2 2 6" xfId="24312" xr:uid="{DAB68840-161C-45C2-A513-058BB6096560}"/>
    <cellStyle name="Normal 13 2 2 2 6 2" xfId="24313" xr:uid="{B2492CA1-A32C-4E82-8040-23813870B82A}"/>
    <cellStyle name="Normal 13 2 2 2 7" xfId="24314" xr:uid="{9616198D-A41A-405E-BB7F-F671BB9AC0C3}"/>
    <cellStyle name="Normal 13 2 2 3" xfId="24315" xr:uid="{C711514B-E7C3-4531-81CE-235F90677D1F}"/>
    <cellStyle name="Normal 13 2 2 3 2" xfId="24316" xr:uid="{E34339BE-7B32-4BF6-B6BE-FE03B45DE366}"/>
    <cellStyle name="Normal 13 2 2 3 2 2" xfId="24317" xr:uid="{293AD7BE-3B67-44CB-BABE-28AA51A9EDC1}"/>
    <cellStyle name="Normal 13 2 2 3 2 2 2" xfId="24318" xr:uid="{5553F8DD-F193-47FD-9D62-B1095C5D643E}"/>
    <cellStyle name="Normal 13 2 2 3 2 2 2 2" xfId="24319" xr:uid="{6EE781B1-F352-4EBC-AF0B-C920640F32E1}"/>
    <cellStyle name="Normal 13 2 2 3 2 2 2 2 2" xfId="24320" xr:uid="{0F2A67F9-8846-4108-8D22-4972DF4E5F14}"/>
    <cellStyle name="Normal 13 2 2 3 2 2 2 3" xfId="24321" xr:uid="{546C5A16-6266-4876-BA59-5490730515E7}"/>
    <cellStyle name="Normal 13 2 2 3 2 2 3" xfId="24322" xr:uid="{F9ACCF6E-07F0-4125-BFCD-5D74EC4DEA86}"/>
    <cellStyle name="Normal 13 2 2 3 2 2 3 2" xfId="24323" xr:uid="{802257D3-A503-4DB3-9880-6F727BC0F079}"/>
    <cellStyle name="Normal 13 2 2 3 2 2 4" xfId="24324" xr:uid="{86DB96B0-F882-4849-A49F-C2AD45500246}"/>
    <cellStyle name="Normal 13 2 2 3 2 2 4 2" xfId="24325" xr:uid="{6C5BE7B2-A393-475E-BDA2-55BC938058AC}"/>
    <cellStyle name="Normal 13 2 2 3 2 2 5" xfId="24326" xr:uid="{FDB4D33A-D40D-43D5-9235-1CA60BB13B60}"/>
    <cellStyle name="Normal 13 2 2 3 2 3" xfId="24327" xr:uid="{3B70F203-36E4-40E4-9688-4D7D06DF0415}"/>
    <cellStyle name="Normal 13 2 2 3 2 3 2" xfId="24328" xr:uid="{ECE5A753-8218-494F-8AC6-922AF38CE800}"/>
    <cellStyle name="Normal 13 2 2 3 2 3 2 2" xfId="24329" xr:uid="{52E0B374-CA0D-4055-B05E-E1F050252AA6}"/>
    <cellStyle name="Normal 13 2 2 3 2 3 3" xfId="24330" xr:uid="{FE5C5B40-7C2C-45B6-BCBF-AEC5170C4307}"/>
    <cellStyle name="Normal 13 2 2 3 2 4" xfId="24331" xr:uid="{B8FD6255-4811-4C9F-816D-03A658CC01CE}"/>
    <cellStyle name="Normal 13 2 2 3 2 4 2" xfId="24332" xr:uid="{2CF93B1B-639C-4B2D-9424-24EF1E0C82BC}"/>
    <cellStyle name="Normal 13 2 2 3 2 5" xfId="24333" xr:uid="{7B2BD9E8-DDC0-4CF5-B606-8B02FB6739A9}"/>
    <cellStyle name="Normal 13 2 2 3 2 5 2" xfId="24334" xr:uid="{7D849C2F-08D0-421E-B8A7-1DF4475BBC8D}"/>
    <cellStyle name="Normal 13 2 2 3 2 6" xfId="24335" xr:uid="{DA88A1A2-6323-4E5B-BB86-A70A60AD9250}"/>
    <cellStyle name="Normal 13 2 2 3 3" xfId="24336" xr:uid="{7F0955F8-D17D-4E4C-AA7C-0C5745220DBC}"/>
    <cellStyle name="Normal 13 2 2 3 3 2" xfId="24337" xr:uid="{01B9CE0C-8EAC-4E0E-BB1A-C1760ED29157}"/>
    <cellStyle name="Normal 13 2 2 3 3 2 2" xfId="24338" xr:uid="{5BDFE14D-B238-4175-968B-D46A89855BF8}"/>
    <cellStyle name="Normal 13 2 2 3 3 2 2 2" xfId="24339" xr:uid="{6E1AE6AE-1584-4C40-AC09-4BF38C303628}"/>
    <cellStyle name="Normal 13 2 2 3 3 2 3" xfId="24340" xr:uid="{42DC4CC3-08B1-4D39-9B5A-59DCE1080F8C}"/>
    <cellStyle name="Normal 13 2 2 3 3 3" xfId="24341" xr:uid="{167ABE2A-F0E5-4D8B-B141-B8E9B677CF62}"/>
    <cellStyle name="Normal 13 2 2 3 3 3 2" xfId="24342" xr:uid="{D8DFCF0F-E8BF-4C18-AFC4-8B8EA3297087}"/>
    <cellStyle name="Normal 13 2 2 3 3 4" xfId="24343" xr:uid="{72511947-4272-4CA1-BD73-29C27EC00C07}"/>
    <cellStyle name="Normal 13 2 2 3 3 4 2" xfId="24344" xr:uid="{C796907F-6A55-4718-BDBC-7619135F58F3}"/>
    <cellStyle name="Normal 13 2 2 3 3 5" xfId="24345" xr:uid="{6020E095-227E-4413-AAF3-355B7074B84E}"/>
    <cellStyle name="Normal 13 2 2 3 4" xfId="24346" xr:uid="{E10B8777-6402-47E4-8357-AF081B1F453C}"/>
    <cellStyle name="Normal 13 2 2 3 4 2" xfId="24347" xr:uid="{77C52743-D860-4167-A6AF-6ABCCD823C52}"/>
    <cellStyle name="Normal 13 2 2 3 4 2 2" xfId="24348" xr:uid="{2291F4D1-784A-45DC-84B0-A60025B03A35}"/>
    <cellStyle name="Normal 13 2 2 3 4 3" xfId="24349" xr:uid="{DFE36D34-BE13-4F15-B29A-7550720E948D}"/>
    <cellStyle name="Normal 13 2 2 3 5" xfId="24350" xr:uid="{F96158F8-F362-4633-8436-2F72AC5E9BCB}"/>
    <cellStyle name="Normal 13 2 2 3 5 2" xfId="24351" xr:uid="{544937AC-87F9-4CF5-A36D-E99FDC32EC28}"/>
    <cellStyle name="Normal 13 2 2 3 6" xfId="24352" xr:uid="{359F282C-4A0E-4814-894C-84A25C1BBDCF}"/>
    <cellStyle name="Normal 13 2 2 3 6 2" xfId="24353" xr:uid="{53471CC2-3D3B-47C5-93DE-5C70C1BC7087}"/>
    <cellStyle name="Normal 13 2 2 3 7" xfId="24354" xr:uid="{37362B8A-AAC4-48A3-9A7A-8C29ACB3DC1F}"/>
    <cellStyle name="Normal 13 2 2 4" xfId="24355" xr:uid="{32E8ABD8-45EE-414D-8AB2-54A3D2A96C95}"/>
    <cellStyle name="Normal 13 2 2 4 2" xfId="24356" xr:uid="{ABD9765A-3756-416B-8B18-94B722F4400E}"/>
    <cellStyle name="Normal 13 2 2 4 2 2" xfId="24357" xr:uid="{94AAC775-CDDF-4828-9B42-BC66C96F40C0}"/>
    <cellStyle name="Normal 13 2 2 4 2 2 2" xfId="24358" xr:uid="{829D6FFE-A73E-45D5-9D4F-1C1035256E9D}"/>
    <cellStyle name="Normal 13 2 2 4 2 2 2 2" xfId="24359" xr:uid="{0FEF92FB-D6F5-4172-9C7F-35F590A60679}"/>
    <cellStyle name="Normal 13 2 2 4 2 2 3" xfId="24360" xr:uid="{022B35B0-21ED-47F9-BB60-488CA0BA3BE6}"/>
    <cellStyle name="Normal 13 2 2 4 2 3" xfId="24361" xr:uid="{FE4B2718-49B5-4035-BE06-1CC04D53D329}"/>
    <cellStyle name="Normal 13 2 2 4 2 3 2" xfId="24362" xr:uid="{39EAA8AF-26AC-4717-A8DF-FD21B569A0C2}"/>
    <cellStyle name="Normal 13 2 2 4 2 4" xfId="24363" xr:uid="{384C42CF-9A9F-449A-AEA9-4A61E1238FE4}"/>
    <cellStyle name="Normal 13 2 2 4 2 4 2" xfId="24364" xr:uid="{B78BA820-3F56-4510-B9D6-D5F652A97353}"/>
    <cellStyle name="Normal 13 2 2 4 2 5" xfId="24365" xr:uid="{2156AF0D-1C98-4E26-965B-79D05017A101}"/>
    <cellStyle name="Normal 13 2 2 4 3" xfId="24366" xr:uid="{DF338D87-17FD-4049-AB88-0F11832D3154}"/>
    <cellStyle name="Normal 13 2 2 4 3 2" xfId="24367" xr:uid="{6675AEFE-DD07-478C-B849-1E719E56DE91}"/>
    <cellStyle name="Normal 13 2 2 4 3 2 2" xfId="24368" xr:uid="{62229079-AB97-4C05-AAC8-A100C865FFC3}"/>
    <cellStyle name="Normal 13 2 2 4 3 3" xfId="24369" xr:uid="{F19105A7-1AB6-4F6A-8F44-C53F35E9981D}"/>
    <cellStyle name="Normal 13 2 2 4 4" xfId="24370" xr:uid="{67B86D35-E4D3-4633-B70E-395006466D70}"/>
    <cellStyle name="Normal 13 2 2 4 4 2" xfId="24371" xr:uid="{84809A17-0083-41D5-878D-16AB1FC174AD}"/>
    <cellStyle name="Normal 13 2 2 4 5" xfId="24372" xr:uid="{D65489F9-D98A-4D18-BE3C-ED2696D02ACC}"/>
    <cellStyle name="Normal 13 2 2 4 5 2" xfId="24373" xr:uid="{FA1636BF-B393-4476-A889-C848135CDB16}"/>
    <cellStyle name="Normal 13 2 2 4 6" xfId="24374" xr:uid="{9BA72C1F-3628-417D-9F32-BFC3F036103E}"/>
    <cellStyle name="Normal 13 2 2 5" xfId="24375" xr:uid="{BE9169BB-85B2-4D0E-8E87-A9B83B7BB898}"/>
    <cellStyle name="Normal 13 2 2 5 2" xfId="24376" xr:uid="{2BCEB1B7-1F62-4DC9-AFCE-59D9EEDB8E96}"/>
    <cellStyle name="Normal 13 2 2 5 2 2" xfId="24377" xr:uid="{02CBC026-810A-498E-B598-0D206CBC6DF7}"/>
    <cellStyle name="Normal 13 2 2 5 2 2 2" xfId="24378" xr:uid="{5E304877-4BEE-42D7-9970-38D0DB6ED7CA}"/>
    <cellStyle name="Normal 13 2 2 5 2 3" xfId="24379" xr:uid="{251A03DA-8B6E-4D5F-9EA3-254515D4A8F6}"/>
    <cellStyle name="Normal 13 2 2 5 3" xfId="24380" xr:uid="{1EC7500F-FF6D-4B96-A817-3F62530A18AA}"/>
    <cellStyle name="Normal 13 2 2 5 3 2" xfId="24381" xr:uid="{3C011140-EDFD-42B3-966F-AE462190D61A}"/>
    <cellStyle name="Normal 13 2 2 5 4" xfId="24382" xr:uid="{5151526D-2402-44BA-AC68-877B88529CD9}"/>
    <cellStyle name="Normal 13 2 2 5 4 2" xfId="24383" xr:uid="{484FF672-0CB0-463D-A4D3-C315C06FB849}"/>
    <cellStyle name="Normal 13 2 2 5 5" xfId="24384" xr:uid="{59AEE36A-92C3-4802-AB65-4E38A1A5E5E4}"/>
    <cellStyle name="Normal 13 2 2 6" xfId="24385" xr:uid="{BBEE990B-1DCF-4BEF-94D7-52FE6231E21A}"/>
    <cellStyle name="Normal 13 2 2 6 2" xfId="24386" xr:uid="{EBA6DBBE-0506-4558-941A-213E35E8735D}"/>
    <cellStyle name="Normal 13 2 2 6 2 2" xfId="24387" xr:uid="{DCA27F82-6AC7-47EE-941E-0FB5B493DFED}"/>
    <cellStyle name="Normal 13 2 2 6 2 2 2" xfId="24388" xr:uid="{0C5DAC05-F330-4DFB-94D4-463774A60DF7}"/>
    <cellStyle name="Normal 13 2 2 6 2 3" xfId="24389" xr:uid="{474023EE-D114-4E13-9B5F-36E05995E8C2}"/>
    <cellStyle name="Normal 13 2 2 6 3" xfId="24390" xr:uid="{7318D9A0-047B-4140-8E8C-146099DDF45E}"/>
    <cellStyle name="Normal 13 2 2 6 3 2" xfId="24391" xr:uid="{70EFB1EA-A456-4049-BA41-6983928E7C63}"/>
    <cellStyle name="Normal 13 2 2 6 4" xfId="24392" xr:uid="{6556362C-2068-491A-BEB8-D2F51DC23642}"/>
    <cellStyle name="Normal 13 2 2 6 4 2" xfId="24393" xr:uid="{7A752541-5DB8-472B-8DC1-8486ABEED4B8}"/>
    <cellStyle name="Normal 13 2 2 6 5" xfId="24394" xr:uid="{67776BA6-91BE-40CB-9CAF-998DDF53962D}"/>
    <cellStyle name="Normal 13 2 2 7" xfId="24395" xr:uid="{5F1DBDCA-F080-4CB6-B34D-9A38974B2B64}"/>
    <cellStyle name="Normal 13 2 2 7 2" xfId="24396" xr:uid="{C06F7184-6552-44A8-89EE-9D019E4F2D5A}"/>
    <cellStyle name="Normal 13 2 2 7 2 2" xfId="24397" xr:uid="{AFBED2F3-B78B-4C11-AAEE-E61B7101AD58}"/>
    <cellStyle name="Normal 13 2 2 7 3" xfId="24398" xr:uid="{6996C428-315D-467E-99E8-977E893C6797}"/>
    <cellStyle name="Normal 13 2 2 8" xfId="24399" xr:uid="{DEB45F68-F045-46DD-AB88-E4291A6E128D}"/>
    <cellStyle name="Normal 13 2 2 8 2" xfId="24400" xr:uid="{CBC1A31D-73E0-475B-8CFC-BE6503617E96}"/>
    <cellStyle name="Normal 13 2 2 9" xfId="24401" xr:uid="{C9689E46-83B9-4384-8D36-349764EEB237}"/>
    <cellStyle name="Normal 13 2 2 9 2" xfId="24402" xr:uid="{1CE466F5-939F-4C67-8D93-BAA735C5AE9E}"/>
    <cellStyle name="Normal 13 2 3" xfId="24403" xr:uid="{C641FAB1-FECA-4C3F-B0DD-44995A539DB1}"/>
    <cellStyle name="Normal 13 2 3 2" xfId="24404" xr:uid="{6BFBB5F2-6E66-4D27-870B-87ABB9AC327E}"/>
    <cellStyle name="Normal 13 2 3 2 2" xfId="24405" xr:uid="{43049B22-A2AA-4971-8040-6ED98786A034}"/>
    <cellStyle name="Normal 13 2 3 2 2 2" xfId="24406" xr:uid="{CBF40C3C-3434-4D46-9F78-E08BDBD1F1F2}"/>
    <cellStyle name="Normal 13 2 3 2 2 2 2" xfId="24407" xr:uid="{52842254-1471-4D0E-A822-5DFE4C9477AA}"/>
    <cellStyle name="Normal 13 2 3 2 2 2 2 2" xfId="24408" xr:uid="{68D9333E-E6D2-42D1-8A57-603427EEBB9B}"/>
    <cellStyle name="Normal 13 2 3 2 2 2 3" xfId="24409" xr:uid="{0FB2351F-9F21-4135-832C-D420E468B013}"/>
    <cellStyle name="Normal 13 2 3 2 2 3" xfId="24410" xr:uid="{6DEDA2C4-4CA1-4EBC-BBE6-20050B435790}"/>
    <cellStyle name="Normal 13 2 3 2 2 3 2" xfId="24411" xr:uid="{6EE5B584-5753-4405-B76D-094196B35ED4}"/>
    <cellStyle name="Normal 13 2 3 2 2 4" xfId="24412" xr:uid="{F22EC555-99A7-4D33-ABAC-EFA36442CE66}"/>
    <cellStyle name="Normal 13 2 3 2 2 4 2" xfId="24413" xr:uid="{0AFE8C91-ADBB-4567-8219-5738BFC77044}"/>
    <cellStyle name="Normal 13 2 3 2 2 5" xfId="24414" xr:uid="{57806F5C-370E-428D-BC07-CADCC754A7FE}"/>
    <cellStyle name="Normal 13 2 3 2 3" xfId="24415" xr:uid="{7679DB63-E127-4A20-8771-14B9EB29B022}"/>
    <cellStyle name="Normal 13 2 3 2 3 2" xfId="24416" xr:uid="{3B568DE1-9C75-4F3C-B83F-1BFBA67812AC}"/>
    <cellStyle name="Normal 13 2 3 2 3 2 2" xfId="24417" xr:uid="{5F3FC340-83BA-432A-9CA1-1BE1346EEE97}"/>
    <cellStyle name="Normal 13 2 3 2 3 3" xfId="24418" xr:uid="{7653E9F7-5380-4F10-A00F-FF4AE62FB13C}"/>
    <cellStyle name="Normal 13 2 3 2 4" xfId="24419" xr:uid="{E476D85D-8D30-4601-B675-9DCAB40EFC2C}"/>
    <cellStyle name="Normal 13 2 3 2 4 2" xfId="24420" xr:uid="{3B3C8E43-4736-4725-A494-778C237BF011}"/>
    <cellStyle name="Normal 13 2 3 2 5" xfId="24421" xr:uid="{34832EE9-E0EC-403A-A320-868048DA8040}"/>
    <cellStyle name="Normal 13 2 3 2 5 2" xfId="24422" xr:uid="{74C4BE6C-3008-4418-9A06-FACF7F06A1BF}"/>
    <cellStyle name="Normal 13 2 3 2 6" xfId="24423" xr:uid="{B93FE047-92EA-4016-A1D0-4FE0F62BD34D}"/>
    <cellStyle name="Normal 13 2 3 3" xfId="24424" xr:uid="{1514A429-22F9-4DB5-A46F-740DC0E4024E}"/>
    <cellStyle name="Normal 13 2 3 3 2" xfId="24425" xr:uid="{4822C400-432E-4DD0-8BD5-8960F308150D}"/>
    <cellStyle name="Normal 13 2 3 3 2 2" xfId="24426" xr:uid="{529DBA98-4932-4324-9992-6F325671ACDF}"/>
    <cellStyle name="Normal 13 2 3 3 2 2 2" xfId="24427" xr:uid="{47FD76D5-7CEC-45EB-822B-C7428C597297}"/>
    <cellStyle name="Normal 13 2 3 3 2 3" xfId="24428" xr:uid="{FED41FFD-557D-4377-A95D-0D12E50AD344}"/>
    <cellStyle name="Normal 13 2 3 3 3" xfId="24429" xr:uid="{1A1DCF62-9A29-4B78-AD1D-97B8C997D01B}"/>
    <cellStyle name="Normal 13 2 3 3 3 2" xfId="24430" xr:uid="{EDA2C3BE-EC67-41BD-A2C6-6D8DD9F6943A}"/>
    <cellStyle name="Normal 13 2 3 3 4" xfId="24431" xr:uid="{0642D607-9D71-4BCE-B001-D3B97ADE09F6}"/>
    <cellStyle name="Normal 13 2 3 3 4 2" xfId="24432" xr:uid="{A8B2B36C-34E7-4A73-863D-E5247B83D977}"/>
    <cellStyle name="Normal 13 2 3 3 5" xfId="24433" xr:uid="{647704FD-224F-41BF-953D-636A07A2EBBA}"/>
    <cellStyle name="Normal 13 2 3 4" xfId="24434" xr:uid="{3B8C84E7-2C6D-4995-A38F-45D0358A1C33}"/>
    <cellStyle name="Normal 13 2 3 4 2" xfId="24435" xr:uid="{594449D0-F88E-438E-A74E-54CE3EB9B667}"/>
    <cellStyle name="Normal 13 2 3 4 2 2" xfId="24436" xr:uid="{46F435E8-3394-4C36-BD4A-80833D9513DC}"/>
    <cellStyle name="Normal 13 2 3 4 3" xfId="24437" xr:uid="{5DC40B6D-97E5-44D9-970E-0D92093C132E}"/>
    <cellStyle name="Normal 13 2 3 5" xfId="24438" xr:uid="{C98A5F40-F885-4F45-B8CD-2EE1F22E4846}"/>
    <cellStyle name="Normal 13 2 3 5 2" xfId="24439" xr:uid="{E105A2BA-49F3-4A24-86D4-6F5554AE45FB}"/>
    <cellStyle name="Normal 13 2 3 6" xfId="24440" xr:uid="{10937940-6F07-4CB1-849F-5393AB4DC9BC}"/>
    <cellStyle name="Normal 13 2 3 6 2" xfId="24441" xr:uid="{F0D97A61-E6D8-45BA-A51F-0A5DB4605F52}"/>
    <cellStyle name="Normal 13 2 3 7" xfId="24442" xr:uid="{DBD3DE23-37BE-49B1-BE76-13292B2F67C6}"/>
    <cellStyle name="Normal 13 2 4" xfId="24443" xr:uid="{75B66040-2C29-44AD-919B-D63084C41731}"/>
    <cellStyle name="Normal 13 2 4 2" xfId="24444" xr:uid="{8398DD6C-451D-47CD-B502-0499C591D578}"/>
    <cellStyle name="Normal 13 2 4 2 2" xfId="24445" xr:uid="{AFD43E7C-2677-4D26-A087-518E028DE68B}"/>
    <cellStyle name="Normal 13 2 4 2 2 2" xfId="24446" xr:uid="{69485D4E-8971-4233-979F-48F180420FB0}"/>
    <cellStyle name="Normal 13 2 4 2 2 2 2" xfId="24447" xr:uid="{D41DD3E9-384D-422E-85CA-EE1AB2EE6E24}"/>
    <cellStyle name="Normal 13 2 4 2 2 2 2 2" xfId="24448" xr:uid="{E20FD5E8-2993-4343-9130-178A734DEB28}"/>
    <cellStyle name="Normal 13 2 4 2 2 2 3" xfId="24449" xr:uid="{402E0F71-B551-40EA-8819-0712C546290B}"/>
    <cellStyle name="Normal 13 2 4 2 2 3" xfId="24450" xr:uid="{48D383BF-820F-440A-980E-02BC7C89FF4A}"/>
    <cellStyle name="Normal 13 2 4 2 2 3 2" xfId="24451" xr:uid="{1633069D-3426-4363-AD4B-16136873DE19}"/>
    <cellStyle name="Normal 13 2 4 2 2 4" xfId="24452" xr:uid="{8CDB175A-FBB8-42C7-A7E4-D474C8CDFECC}"/>
    <cellStyle name="Normal 13 2 4 2 2 4 2" xfId="24453" xr:uid="{16D82D12-7A2C-434F-AB88-09B702AF9EEC}"/>
    <cellStyle name="Normal 13 2 4 2 2 5" xfId="24454" xr:uid="{00C2000C-D32F-45AA-8A99-2BF92083F49F}"/>
    <cellStyle name="Normal 13 2 4 2 3" xfId="24455" xr:uid="{3B01BBDB-0D20-4B32-A24F-75DC608B7374}"/>
    <cellStyle name="Normal 13 2 4 2 3 2" xfId="24456" xr:uid="{7FCD4608-4D3D-41E4-B85A-3BA04C764746}"/>
    <cellStyle name="Normal 13 2 4 2 3 2 2" xfId="24457" xr:uid="{DCFD77CB-3057-4A16-B8EA-22A2486A5CFC}"/>
    <cellStyle name="Normal 13 2 4 2 3 3" xfId="24458" xr:uid="{D4590FD1-14D8-4F0D-A212-5E544B2C18BD}"/>
    <cellStyle name="Normal 13 2 4 2 4" xfId="24459" xr:uid="{A64BCC07-691E-40C9-910C-7F209BA5D30F}"/>
    <cellStyle name="Normal 13 2 4 2 4 2" xfId="24460" xr:uid="{F12BCFFB-A137-4449-BFEA-A3E01302B17B}"/>
    <cellStyle name="Normal 13 2 4 2 5" xfId="24461" xr:uid="{07E52018-C713-4FBC-A1B9-EC8E8241F85E}"/>
    <cellStyle name="Normal 13 2 4 2 5 2" xfId="24462" xr:uid="{33530265-D6F2-492D-A5C6-A158928B952D}"/>
    <cellStyle name="Normal 13 2 4 2 6" xfId="24463" xr:uid="{5A4F86B8-44A0-4E83-B652-6A5EA168492F}"/>
    <cellStyle name="Normal 13 2 4 3" xfId="24464" xr:uid="{A9069350-E65E-4FDD-96DF-BEE3756450DC}"/>
    <cellStyle name="Normal 13 2 4 3 2" xfId="24465" xr:uid="{2C4EDBBD-3D13-46DC-9D9A-064C30302DA1}"/>
    <cellStyle name="Normal 13 2 4 3 2 2" xfId="24466" xr:uid="{2484AAEE-373B-40B4-87C6-23790B1FFEF4}"/>
    <cellStyle name="Normal 13 2 4 3 2 2 2" xfId="24467" xr:uid="{A6D5F366-879A-4543-A2AA-F56003E07436}"/>
    <cellStyle name="Normal 13 2 4 3 2 3" xfId="24468" xr:uid="{FE423C65-9C2B-4093-9729-BC683D1CAE8D}"/>
    <cellStyle name="Normal 13 2 4 3 3" xfId="24469" xr:uid="{F7DDFCEA-F342-4B5B-94C0-17643946A903}"/>
    <cellStyle name="Normal 13 2 4 3 3 2" xfId="24470" xr:uid="{BE6D1CC7-D57C-4FEA-9479-9BA514488952}"/>
    <cellStyle name="Normal 13 2 4 3 4" xfId="24471" xr:uid="{39D05585-862D-474A-A2BA-9FF5F40D5DE8}"/>
    <cellStyle name="Normal 13 2 4 3 4 2" xfId="24472" xr:uid="{7E652212-02EF-428A-BF98-A5CF6EB77D17}"/>
    <cellStyle name="Normal 13 2 4 3 5" xfId="24473" xr:uid="{7DFF6566-FD89-4E3B-A3AB-86BFA343B6F5}"/>
    <cellStyle name="Normal 13 2 4 4" xfId="24474" xr:uid="{D6248CA5-9F0F-4AF0-B4BD-5C6058CC7221}"/>
    <cellStyle name="Normal 13 2 4 4 2" xfId="24475" xr:uid="{DADF43C4-72AE-4CE1-A733-3E801FCB4B07}"/>
    <cellStyle name="Normal 13 2 4 4 2 2" xfId="24476" xr:uid="{41855F16-D3DD-49BB-949E-D76101370DB3}"/>
    <cellStyle name="Normal 13 2 4 4 3" xfId="24477" xr:uid="{D4008BA1-6AE6-4029-808A-FAFF85AA5597}"/>
    <cellStyle name="Normal 13 2 4 5" xfId="24478" xr:uid="{CFA4AA06-9429-493E-A9F0-C057FC127211}"/>
    <cellStyle name="Normal 13 2 4 5 2" xfId="24479" xr:uid="{04B002FD-7E0A-41A6-A1AD-69A860AFB928}"/>
    <cellStyle name="Normal 13 2 4 6" xfId="24480" xr:uid="{11948598-5077-4BDA-821A-5102739F1A51}"/>
    <cellStyle name="Normal 13 2 4 6 2" xfId="24481" xr:uid="{2A8C72AE-2EC0-47FF-A89D-A36286C342BB}"/>
    <cellStyle name="Normal 13 2 4 7" xfId="24482" xr:uid="{BFD4E8C3-34BE-44C3-93C9-665B7F7AE759}"/>
    <cellStyle name="Normal 13 2 5" xfId="24483" xr:uid="{1870EE0E-D94C-4B19-9E70-19BB87781603}"/>
    <cellStyle name="Normal 13 2 5 2" xfId="24484" xr:uid="{62C0A563-B60A-4E58-BDD0-EE959E854288}"/>
    <cellStyle name="Normal 13 2 5 2 2" xfId="24485" xr:uid="{8F253B82-D7FB-48CC-A267-895F16DDCA4F}"/>
    <cellStyle name="Normal 13 2 5 2 2 2" xfId="24486" xr:uid="{CA9A9220-E7E2-4FC3-9E39-3FCF66A47BB0}"/>
    <cellStyle name="Normal 13 2 5 2 2 2 2" xfId="24487" xr:uid="{93C411F6-48C6-4094-9D95-07137DCFF1B0}"/>
    <cellStyle name="Normal 13 2 5 2 2 3" xfId="24488" xr:uid="{20698631-41C1-4CD1-A951-9BD2F4109473}"/>
    <cellStyle name="Normal 13 2 5 2 3" xfId="24489" xr:uid="{EF139A5C-86DF-43E7-9933-AEC729F3FB7A}"/>
    <cellStyle name="Normal 13 2 5 2 3 2" xfId="24490" xr:uid="{E47F8FBD-61B5-4F8C-B787-23E61043E7EC}"/>
    <cellStyle name="Normal 13 2 5 2 4" xfId="24491" xr:uid="{8AB2B8A9-9992-4442-A002-1E011527DBC7}"/>
    <cellStyle name="Normal 13 2 5 2 4 2" xfId="24492" xr:uid="{3DEC671D-9B24-4D1A-AA43-11EEE1A9BA17}"/>
    <cellStyle name="Normal 13 2 5 2 5" xfId="24493" xr:uid="{B6C48EB0-3AD4-41EB-91F0-3F53733B4615}"/>
    <cellStyle name="Normal 13 2 5 3" xfId="24494" xr:uid="{7BCAE4B7-CDD1-412E-BEF0-182747001DC5}"/>
    <cellStyle name="Normal 13 2 5 3 2" xfId="24495" xr:uid="{C32FDCEE-BC92-4555-8ABB-68FCAC2E4706}"/>
    <cellStyle name="Normal 13 2 5 3 2 2" xfId="24496" xr:uid="{06A4130D-7F71-436B-BCF7-FB657C40A8DA}"/>
    <cellStyle name="Normal 13 2 5 3 3" xfId="24497" xr:uid="{7DFD73E4-C12C-416E-9440-5DAB1137A088}"/>
    <cellStyle name="Normal 13 2 5 4" xfId="24498" xr:uid="{03CCE464-0669-4F3C-9D16-36B898A19330}"/>
    <cellStyle name="Normal 13 2 5 4 2" xfId="24499" xr:uid="{D8CFF14A-CA16-494A-9665-61E1B6E3FE3A}"/>
    <cellStyle name="Normal 13 2 5 5" xfId="24500" xr:uid="{D0A2777C-656A-4003-B077-71933C21D415}"/>
    <cellStyle name="Normal 13 2 5 5 2" xfId="24501" xr:uid="{7BD6D598-6D83-44BA-AB0E-92F85E2423EC}"/>
    <cellStyle name="Normal 13 2 5 6" xfId="24502" xr:uid="{B0E33415-0182-429A-9DAF-3F5074C1C9EC}"/>
    <cellStyle name="Normal 13 2 6" xfId="24503" xr:uid="{595C0E63-3A8B-4DD1-AD65-680D832AA5ED}"/>
    <cellStyle name="Normal 13 2 6 2" xfId="24504" xr:uid="{F3BB72CB-B363-40A1-8B76-A5C8EC41F823}"/>
    <cellStyle name="Normal 13 2 6 2 2" xfId="24505" xr:uid="{B44332B4-61B3-4A53-8831-827D9EEAB8A2}"/>
    <cellStyle name="Normal 13 2 6 2 2 2" xfId="24506" xr:uid="{25C04173-69BD-4EED-9B53-C367B9AB6CBA}"/>
    <cellStyle name="Normal 13 2 6 2 3" xfId="24507" xr:uid="{9C286E29-2A01-43E3-A707-516F498A6898}"/>
    <cellStyle name="Normal 13 2 6 3" xfId="24508" xr:uid="{5C133E3A-99D8-46EB-B918-2D5704716830}"/>
    <cellStyle name="Normal 13 2 6 3 2" xfId="24509" xr:uid="{1C86CABC-2113-4114-978E-7B76B5EE632E}"/>
    <cellStyle name="Normal 13 2 6 4" xfId="24510" xr:uid="{1405EAE3-872A-49C1-9F0E-489A84CF60B4}"/>
    <cellStyle name="Normal 13 2 6 4 2" xfId="24511" xr:uid="{A4B8CF46-393A-4285-99AA-CB266A4879B1}"/>
    <cellStyle name="Normal 13 2 6 5" xfId="24512" xr:uid="{45085D6F-7D3E-48A8-8AA8-EFC45CD31E85}"/>
    <cellStyle name="Normal 13 2 7" xfId="24513" xr:uid="{B6085D2F-3D2F-47B1-86F0-7B29AE96F290}"/>
    <cellStyle name="Normal 13 2 7 2" xfId="24514" xr:uid="{6267498C-76FE-4BFE-B102-324F769A31DC}"/>
    <cellStyle name="Normal 13 2 7 2 2" xfId="24515" xr:uid="{7CFD3A19-50DB-4CCF-9EB6-11D9B00F6780}"/>
    <cellStyle name="Normal 13 2 7 2 2 2" xfId="24516" xr:uid="{F242B46E-6FC1-4D6C-A7A5-35A2CC7F4B84}"/>
    <cellStyle name="Normal 13 2 7 2 3" xfId="24517" xr:uid="{1A6E0B23-CAEF-48F4-9896-74CC1A340546}"/>
    <cellStyle name="Normal 13 2 7 3" xfId="24518" xr:uid="{C3D8EE4A-DDE7-4188-A642-18061346E4BC}"/>
    <cellStyle name="Normal 13 2 7 3 2" xfId="24519" xr:uid="{C29D8B75-FC1D-446A-AA08-648A7CBC4BB4}"/>
    <cellStyle name="Normal 13 2 7 4" xfId="24520" xr:uid="{D2A8079D-4827-4250-A33B-945288F97117}"/>
    <cellStyle name="Normal 13 2 7 4 2" xfId="24521" xr:uid="{C20D6ADB-4EDF-4791-8F5A-A6C4DA79C5C5}"/>
    <cellStyle name="Normal 13 2 7 5" xfId="24522" xr:uid="{3C17B3D3-90AC-4502-BB77-347758A784CA}"/>
    <cellStyle name="Normal 13 2 8" xfId="24523" xr:uid="{C34BF68D-9371-4899-BB65-248612E2D1D1}"/>
    <cellStyle name="Normal 13 2 8 2" xfId="24524" xr:uid="{7786D38D-926E-4853-A5CD-17A83C6F0F79}"/>
    <cellStyle name="Normal 13 2 8 2 2" xfId="24525" xr:uid="{9C8A30FA-2274-42F3-A626-C332AEACEE9D}"/>
    <cellStyle name="Normal 13 2 8 3" xfId="24526" xr:uid="{2BDE7777-A5A8-49F5-AC58-9B5AACCFC1EA}"/>
    <cellStyle name="Normal 13 2 9" xfId="24527" xr:uid="{E077255A-2B28-4930-B6EE-37000C627110}"/>
    <cellStyle name="Normal 13 2 9 2" xfId="24528" xr:uid="{4E6940FB-1EFC-49A4-B38F-8BB3F96987AD}"/>
    <cellStyle name="Normal 13 3" xfId="785" xr:uid="{2FFC1710-5310-4DDE-8F90-4201D39B14E6}"/>
    <cellStyle name="Normal 13 3 10" xfId="24529" xr:uid="{52B6A957-0C96-4A38-9A9A-AF91A66CE15C}"/>
    <cellStyle name="Normal 13 3 10 2" xfId="24530" xr:uid="{749FD3F9-B17E-4FCE-B9B7-167AD14AE89E}"/>
    <cellStyle name="Normal 13 3 11" xfId="24531" xr:uid="{BE056691-3999-4582-AA2B-B77CD51FD324}"/>
    <cellStyle name="Normal 13 3 2" xfId="24532" xr:uid="{51570689-509E-4236-88BE-5B1E88DA9712}"/>
    <cellStyle name="Normal 13 3 2 2" xfId="24533" xr:uid="{E787F957-B0F8-4B69-AE96-3D4B299FF14F}"/>
    <cellStyle name="Normal 13 3 2 2 2" xfId="24534" xr:uid="{B499A278-0B1F-4CF8-A902-94A932DED83D}"/>
    <cellStyle name="Normal 13 3 2 2 2 2" xfId="24535" xr:uid="{D7BD2208-B6A8-4AEC-AD1F-9230FED45792}"/>
    <cellStyle name="Normal 13 3 2 2 2 2 2" xfId="24536" xr:uid="{6D58B903-A347-4061-B429-EFCC73F9141C}"/>
    <cellStyle name="Normal 13 3 2 2 2 2 2 2" xfId="24537" xr:uid="{A17E5C3F-30EE-4D17-BA2B-E72542E54A64}"/>
    <cellStyle name="Normal 13 3 2 2 2 2 3" xfId="24538" xr:uid="{7CF40ACA-C599-4B68-A370-67ADFEF3B2FE}"/>
    <cellStyle name="Normal 13 3 2 2 2 3" xfId="24539" xr:uid="{87671E45-23C2-4F7D-B649-340FC03B454A}"/>
    <cellStyle name="Normal 13 3 2 2 2 3 2" xfId="24540" xr:uid="{CD85DEA5-76AE-4042-BF17-BF9818361477}"/>
    <cellStyle name="Normal 13 3 2 2 2 4" xfId="24541" xr:uid="{18AECA4A-CAC5-4D94-9A26-686D081D7C43}"/>
    <cellStyle name="Normal 13 3 2 2 2 4 2" xfId="24542" xr:uid="{8268D19E-1392-41B6-9069-29A49E5069A5}"/>
    <cellStyle name="Normal 13 3 2 2 2 5" xfId="24543" xr:uid="{6B0DC4A1-586D-487C-ACF9-A78552343B45}"/>
    <cellStyle name="Normal 13 3 2 2 3" xfId="24544" xr:uid="{030A61B3-D194-4B92-8044-F7B54991906F}"/>
    <cellStyle name="Normal 13 3 2 2 3 2" xfId="24545" xr:uid="{4201D8E6-F661-403A-891B-AEF710407969}"/>
    <cellStyle name="Normal 13 3 2 2 3 2 2" xfId="24546" xr:uid="{959FC6AB-9155-4BA7-A127-FCA2923B808F}"/>
    <cellStyle name="Normal 13 3 2 2 3 3" xfId="24547" xr:uid="{1DC439CF-9A56-4084-9A13-005CBB1159C2}"/>
    <cellStyle name="Normal 13 3 2 2 4" xfId="24548" xr:uid="{28755AAF-8FA2-4662-B42D-21A6F2CE0F2E}"/>
    <cellStyle name="Normal 13 3 2 2 4 2" xfId="24549" xr:uid="{4B6668C3-06E2-468D-9712-934F6ED8A0F6}"/>
    <cellStyle name="Normal 13 3 2 2 5" xfId="24550" xr:uid="{3146AC24-CDCA-440C-A289-12CEEB97AC7C}"/>
    <cellStyle name="Normal 13 3 2 2 5 2" xfId="24551" xr:uid="{AB376EFF-A2BD-4664-BDD0-ECB369DF187B}"/>
    <cellStyle name="Normal 13 3 2 2 6" xfId="24552" xr:uid="{BDEB5E74-17E8-4C09-B926-300952A5B7C4}"/>
    <cellStyle name="Normal 13 3 2 3" xfId="24553" xr:uid="{4A4D6396-F5BE-41DC-A4B9-F2BF8DD26DD7}"/>
    <cellStyle name="Normal 13 3 2 3 2" xfId="24554" xr:uid="{5EAB1F5B-7B54-404C-B845-7AE1CE5B4373}"/>
    <cellStyle name="Normal 13 3 2 3 2 2" xfId="24555" xr:uid="{2EAD9322-B1A5-4DFC-A75A-4712535BDDAF}"/>
    <cellStyle name="Normal 13 3 2 3 2 2 2" xfId="24556" xr:uid="{8564AF5A-9599-483B-8F5F-D2BDC5D6B54A}"/>
    <cellStyle name="Normal 13 3 2 3 2 3" xfId="24557" xr:uid="{EEC84001-3B1F-432B-A613-6B2E3A6B458A}"/>
    <cellStyle name="Normal 13 3 2 3 3" xfId="24558" xr:uid="{1718BA7E-B11D-412F-A257-1F7131A13CAA}"/>
    <cellStyle name="Normal 13 3 2 3 3 2" xfId="24559" xr:uid="{456D4FC3-4322-463C-BC2F-5F4D5EB0CD5C}"/>
    <cellStyle name="Normal 13 3 2 3 4" xfId="24560" xr:uid="{C4347601-B9C0-4B5C-8071-EAD778D77038}"/>
    <cellStyle name="Normal 13 3 2 3 4 2" xfId="24561" xr:uid="{93D3A3BA-135F-4CEB-BECC-01BF6D7A1E49}"/>
    <cellStyle name="Normal 13 3 2 3 5" xfId="24562" xr:uid="{C48E1F8C-7EC8-4210-BE77-D004008F0750}"/>
    <cellStyle name="Normal 13 3 2 4" xfId="24563" xr:uid="{AADEDBF2-E4DB-4892-BA44-5D64AF6CB815}"/>
    <cellStyle name="Normal 13 3 2 4 2" xfId="24564" xr:uid="{09F600E1-B69C-443C-AE06-B851B010A888}"/>
    <cellStyle name="Normal 13 3 2 4 2 2" xfId="24565" xr:uid="{62330140-F3E8-4DDB-89BE-9143D584879E}"/>
    <cellStyle name="Normal 13 3 2 4 3" xfId="24566" xr:uid="{5B712EE2-0E92-41AA-B984-0F4F863C4B70}"/>
    <cellStyle name="Normal 13 3 2 5" xfId="24567" xr:uid="{D908F194-67AD-43B0-8C88-2AAFB20B0836}"/>
    <cellStyle name="Normal 13 3 2 5 2" xfId="24568" xr:uid="{98F2C900-957F-4999-BF61-D9CBF360B9C8}"/>
    <cellStyle name="Normal 13 3 2 6" xfId="24569" xr:uid="{3D6CAA7B-AF12-44FF-9E9C-FE6946AC1D67}"/>
    <cellStyle name="Normal 13 3 2 6 2" xfId="24570" xr:uid="{02C83C6E-85E0-4C93-A495-0CA0D59E714C}"/>
    <cellStyle name="Normal 13 3 2 7" xfId="24571" xr:uid="{91BEA002-454A-4644-BE08-1DEA3A22BE84}"/>
    <cellStyle name="Normal 13 3 3" xfId="24572" xr:uid="{131D94CE-9994-48A1-839E-E80C495B2DD3}"/>
    <cellStyle name="Normal 13 3 3 2" xfId="24573" xr:uid="{A6AD5727-32E9-44B7-9D92-C8F5126D673B}"/>
    <cellStyle name="Normal 13 3 3 2 2" xfId="24574" xr:uid="{6E5A6699-855F-4DBE-813E-0A42EE4196F9}"/>
    <cellStyle name="Normal 13 3 3 2 2 2" xfId="24575" xr:uid="{8423A3F0-8160-4AE6-9E1E-2D3CCF5E5164}"/>
    <cellStyle name="Normal 13 3 3 2 2 2 2" xfId="24576" xr:uid="{C9D5ECF5-8532-41FB-89E9-88119575FBEE}"/>
    <cellStyle name="Normal 13 3 3 2 2 2 2 2" xfId="24577" xr:uid="{68BBF488-1312-4813-BD23-0C73336A38C8}"/>
    <cellStyle name="Normal 13 3 3 2 2 2 3" xfId="24578" xr:uid="{4D2B0836-4492-47F9-ACC5-B761CF96C85A}"/>
    <cellStyle name="Normal 13 3 3 2 2 3" xfId="24579" xr:uid="{C90E395C-B8D0-489E-9AA7-1D635BE41E53}"/>
    <cellStyle name="Normal 13 3 3 2 2 3 2" xfId="24580" xr:uid="{B8DB4DAB-0C88-41EE-9CAB-C85F934685A0}"/>
    <cellStyle name="Normal 13 3 3 2 2 4" xfId="24581" xr:uid="{51744392-DB48-463C-A61E-9388303AD72D}"/>
    <cellStyle name="Normal 13 3 3 2 2 4 2" xfId="24582" xr:uid="{F98CD5F4-B2B2-4026-8777-DECAFD669992}"/>
    <cellStyle name="Normal 13 3 3 2 2 5" xfId="24583" xr:uid="{93A36FFE-4B03-423B-8B3E-DA6BBB676164}"/>
    <cellStyle name="Normal 13 3 3 2 3" xfId="24584" xr:uid="{FC5C0E26-0040-4EEA-A562-4E643CF454A4}"/>
    <cellStyle name="Normal 13 3 3 2 3 2" xfId="24585" xr:uid="{7FF0BAE6-1847-4015-B34B-EB166D996BB4}"/>
    <cellStyle name="Normal 13 3 3 2 3 2 2" xfId="24586" xr:uid="{208A853C-D959-4174-87CE-28FF8D245D30}"/>
    <cellStyle name="Normal 13 3 3 2 3 3" xfId="24587" xr:uid="{AF8740CA-FAA5-4CCF-9016-911622FECB3E}"/>
    <cellStyle name="Normal 13 3 3 2 4" xfId="24588" xr:uid="{23E591F0-C15B-4BAC-803D-BB09C025D758}"/>
    <cellStyle name="Normal 13 3 3 2 4 2" xfId="24589" xr:uid="{6FD149C9-1B09-41C9-8B79-FFE16AB2A595}"/>
    <cellStyle name="Normal 13 3 3 2 5" xfId="24590" xr:uid="{29AB7D2B-F799-46DA-A9F2-07AD8FE4B32A}"/>
    <cellStyle name="Normal 13 3 3 2 5 2" xfId="24591" xr:uid="{4B1ECA31-DEA9-451E-A973-615764DB8FA2}"/>
    <cellStyle name="Normal 13 3 3 2 6" xfId="24592" xr:uid="{8E906FB6-EE44-4656-B258-CFC6E4CD38B9}"/>
    <cellStyle name="Normal 13 3 3 3" xfId="24593" xr:uid="{5F5D11F6-6B3C-4A5B-975C-918B9E8661B8}"/>
    <cellStyle name="Normal 13 3 3 3 2" xfId="24594" xr:uid="{D5C58117-4DB2-4995-AD8D-925C32788F5B}"/>
    <cellStyle name="Normal 13 3 3 3 2 2" xfId="24595" xr:uid="{ECBB62B1-E46B-4A54-843B-F81C088879C7}"/>
    <cellStyle name="Normal 13 3 3 3 2 2 2" xfId="24596" xr:uid="{86102A5E-D44F-41A6-9E61-8C6C6CD9640B}"/>
    <cellStyle name="Normal 13 3 3 3 2 3" xfId="24597" xr:uid="{62EFAE5D-9B0E-4264-BCB6-9AC95ADD30DA}"/>
    <cellStyle name="Normal 13 3 3 3 3" xfId="24598" xr:uid="{616698FB-6F12-4EC3-A8D6-441E0622F1C2}"/>
    <cellStyle name="Normal 13 3 3 3 3 2" xfId="24599" xr:uid="{A4476D63-53B6-466A-A75A-127AB590E426}"/>
    <cellStyle name="Normal 13 3 3 3 4" xfId="24600" xr:uid="{D31F577C-FC1F-44B3-BA6E-623A45AFC9E5}"/>
    <cellStyle name="Normal 13 3 3 3 4 2" xfId="24601" xr:uid="{0BD2C38D-90B2-4A6C-9A3F-4C204C369431}"/>
    <cellStyle name="Normal 13 3 3 3 5" xfId="24602" xr:uid="{2173966E-797E-4DC5-897E-93A8505B8B81}"/>
    <cellStyle name="Normal 13 3 3 4" xfId="24603" xr:uid="{1088790A-14BA-4006-929E-4C0965F0C3DF}"/>
    <cellStyle name="Normal 13 3 3 4 2" xfId="24604" xr:uid="{DB36D8DC-43C4-4B65-999D-DF460FEFFFEF}"/>
    <cellStyle name="Normal 13 3 3 4 2 2" xfId="24605" xr:uid="{1A2FD131-5A54-47BF-ACD0-EF1BFA398F24}"/>
    <cellStyle name="Normal 13 3 3 4 3" xfId="24606" xr:uid="{19A56183-CAC5-4456-9955-9F81F6547E8A}"/>
    <cellStyle name="Normal 13 3 3 5" xfId="24607" xr:uid="{E18C7D6D-AB36-43BD-A3B2-7620BB1ADA5F}"/>
    <cellStyle name="Normal 13 3 3 5 2" xfId="24608" xr:uid="{0603D852-AA7D-4063-B5EB-58B4666B73E3}"/>
    <cellStyle name="Normal 13 3 3 6" xfId="24609" xr:uid="{486ED068-6598-494A-9E6D-8EF81B8FFC8F}"/>
    <cellStyle name="Normal 13 3 3 6 2" xfId="24610" xr:uid="{7ED74DEA-3F7C-433B-B895-270FEA3CD143}"/>
    <cellStyle name="Normal 13 3 3 7" xfId="24611" xr:uid="{5849E7F5-B5E7-4A8E-BB10-5982310AAB2B}"/>
    <cellStyle name="Normal 13 3 4" xfId="24612" xr:uid="{585C474C-D46C-4B9B-96C3-FE16D6493CEE}"/>
    <cellStyle name="Normal 13 3 4 2" xfId="24613" xr:uid="{A81E9DC5-7D74-443D-AABE-7141035171F0}"/>
    <cellStyle name="Normal 13 3 4 2 2" xfId="24614" xr:uid="{F7C491E5-495B-45EC-96FB-FF04F0348EF5}"/>
    <cellStyle name="Normal 13 3 4 2 2 2" xfId="24615" xr:uid="{A3C07986-DBD1-4946-83BD-CE1F22F451B9}"/>
    <cellStyle name="Normal 13 3 4 2 2 2 2" xfId="24616" xr:uid="{2523E196-B5F2-44C4-973C-74DDF6576A30}"/>
    <cellStyle name="Normal 13 3 4 2 2 3" xfId="24617" xr:uid="{AF1F9557-EF0D-4704-93CC-13215544D9AA}"/>
    <cellStyle name="Normal 13 3 4 2 3" xfId="24618" xr:uid="{464C5901-26D8-4FD1-9C62-AC98CDF0115E}"/>
    <cellStyle name="Normal 13 3 4 2 3 2" xfId="24619" xr:uid="{E24130C1-5A16-441B-9342-BD0F5F5D45BB}"/>
    <cellStyle name="Normal 13 3 4 2 4" xfId="24620" xr:uid="{38E87C12-F727-40B6-BEC6-FECF57C82711}"/>
    <cellStyle name="Normal 13 3 4 2 4 2" xfId="24621" xr:uid="{56117A6B-E5FB-4BEE-B886-75883C879955}"/>
    <cellStyle name="Normal 13 3 4 2 5" xfId="24622" xr:uid="{BC11C79D-AE38-4AA2-A2A4-68FF2D6DC5F6}"/>
    <cellStyle name="Normal 13 3 4 3" xfId="24623" xr:uid="{746E833D-7EB2-483E-9A03-57C4F015DED2}"/>
    <cellStyle name="Normal 13 3 4 3 2" xfId="24624" xr:uid="{C6394F20-A2A5-4A30-8C82-1DA25DC18699}"/>
    <cellStyle name="Normal 13 3 4 3 2 2" xfId="24625" xr:uid="{9FD4B0D3-E893-4F4E-B985-7312486AA82E}"/>
    <cellStyle name="Normal 13 3 4 3 3" xfId="24626" xr:uid="{E2C2D606-47C1-45E6-A375-9948866828CC}"/>
    <cellStyle name="Normal 13 3 4 4" xfId="24627" xr:uid="{97CBBEBB-94DB-4433-B47E-4AB583BAFEE1}"/>
    <cellStyle name="Normal 13 3 4 4 2" xfId="24628" xr:uid="{3B5EA5D4-B00F-4B1C-A22A-4976341E0680}"/>
    <cellStyle name="Normal 13 3 4 5" xfId="24629" xr:uid="{06624E9F-0C47-49E5-8729-287EAF7F3C56}"/>
    <cellStyle name="Normal 13 3 4 5 2" xfId="24630" xr:uid="{C830005C-5E5F-4FE9-A153-885D06FE8A0E}"/>
    <cellStyle name="Normal 13 3 4 6" xfId="24631" xr:uid="{DBC0DCA9-7A71-4740-BE74-30987B972A9E}"/>
    <cellStyle name="Normal 13 3 5" xfId="24632" xr:uid="{19B2DF62-2317-4813-BF0E-A19E124A311D}"/>
    <cellStyle name="Normal 13 3 5 2" xfId="24633" xr:uid="{11E0D843-8B7C-403F-AC92-F87BE5AFA15F}"/>
    <cellStyle name="Normal 13 3 5 2 2" xfId="24634" xr:uid="{C7D3A91C-6D84-41C5-B6F8-561E9D490C68}"/>
    <cellStyle name="Normal 13 3 5 2 2 2" xfId="24635" xr:uid="{77D5A7E1-4D03-40A9-9BAB-566875504DDB}"/>
    <cellStyle name="Normal 13 3 5 2 3" xfId="24636" xr:uid="{6258ECC2-0FFC-48BF-9659-20E5A0C1CB2A}"/>
    <cellStyle name="Normal 13 3 5 3" xfId="24637" xr:uid="{D7A31705-B971-4ACA-8148-530681D1F594}"/>
    <cellStyle name="Normal 13 3 5 3 2" xfId="24638" xr:uid="{AE775AEA-C4AC-47BA-9A2F-C4E63D374156}"/>
    <cellStyle name="Normal 13 3 5 4" xfId="24639" xr:uid="{81643026-40CE-452C-94DD-A9DF3D5F09B7}"/>
    <cellStyle name="Normal 13 3 5 4 2" xfId="24640" xr:uid="{2161ECBB-E802-4269-AC45-2395B06BBDB9}"/>
    <cellStyle name="Normal 13 3 5 5" xfId="24641" xr:uid="{6AED0539-9D8C-4B59-90F3-814FEE6A2CE0}"/>
    <cellStyle name="Normal 13 3 6" xfId="24642" xr:uid="{EA9A4889-8A47-4162-98BD-8CDF756AA569}"/>
    <cellStyle name="Normal 13 3 6 2" xfId="24643" xr:uid="{ECBFF9DB-763A-44BC-BDB6-33771D20A72C}"/>
    <cellStyle name="Normal 13 3 6 2 2" xfId="24644" xr:uid="{E93302CF-D28D-410F-8F60-05D120A4ABB4}"/>
    <cellStyle name="Normal 13 3 6 2 2 2" xfId="24645" xr:uid="{49029507-3892-41BE-AEBB-0A2E0A50E48C}"/>
    <cellStyle name="Normal 13 3 6 2 3" xfId="24646" xr:uid="{11AB4D07-FB8B-47ED-B7EA-4E8658B7A2A1}"/>
    <cellStyle name="Normal 13 3 6 3" xfId="24647" xr:uid="{18EF28FD-6164-40BF-B972-0F6B3CC4F2B2}"/>
    <cellStyle name="Normal 13 3 6 3 2" xfId="24648" xr:uid="{825654B7-9C2A-409E-9AA0-D15D947461A8}"/>
    <cellStyle name="Normal 13 3 6 4" xfId="24649" xr:uid="{2D4C7AE9-B1D2-4FC5-8741-79B500C297E7}"/>
    <cellStyle name="Normal 13 3 6 4 2" xfId="24650" xr:uid="{B49664A5-55FB-46B3-81A2-091007033CCB}"/>
    <cellStyle name="Normal 13 3 6 5" xfId="24651" xr:uid="{6E18C888-9724-4E93-B014-7220FD250E94}"/>
    <cellStyle name="Normal 13 3 7" xfId="24652" xr:uid="{9004ACFB-AB8D-4BA3-8688-A6D15D25C7B5}"/>
    <cellStyle name="Normal 13 3 7 2" xfId="24653" xr:uid="{E1C2F8EF-B139-4A78-BEDD-B24A731C47DA}"/>
    <cellStyle name="Normal 13 3 7 2 2" xfId="24654" xr:uid="{9D5D2121-0028-4EF4-B5D7-19B5A06FD8E2}"/>
    <cellStyle name="Normal 13 3 7 3" xfId="24655" xr:uid="{C89EDBF5-D2A8-4D2D-9C4F-8C55996C2445}"/>
    <cellStyle name="Normal 13 3 8" xfId="24656" xr:uid="{6EB05ADF-8B7A-4E59-A38B-65FAAE4C542D}"/>
    <cellStyle name="Normal 13 3 8 2" xfId="24657" xr:uid="{A424F7E7-771D-4F36-9F21-CCC9DC8EE172}"/>
    <cellStyle name="Normal 13 3 9" xfId="24658" xr:uid="{EFC3065E-3FD3-4129-9138-BFC811A1CB61}"/>
    <cellStyle name="Normal 13 4" xfId="786" xr:uid="{EE54FDF0-C0A7-4C44-907F-DFD5611C4785}"/>
    <cellStyle name="Normal 13 4 2" xfId="24659" xr:uid="{CC8CB3B5-8244-4AC8-9633-F8615389B5CF}"/>
    <cellStyle name="Normal 13 4 2 2" xfId="24660" xr:uid="{52B3BB7D-7963-4C16-BFD0-6F7F22F2573B}"/>
    <cellStyle name="Normal 13 4 2 2 2" xfId="24661" xr:uid="{1908B20E-5B1A-4B6A-A877-DCBA6B3B651D}"/>
    <cellStyle name="Normal 13 4 2 2 2 2" xfId="24662" xr:uid="{A500E44B-90AE-4720-89C2-F6C4CB9A2899}"/>
    <cellStyle name="Normal 13 4 2 2 2 2 2" xfId="24663" xr:uid="{3F3F2238-0074-439E-B67C-1BD91D7608B6}"/>
    <cellStyle name="Normal 13 4 2 2 2 3" xfId="24664" xr:uid="{57B84F8B-E1BB-48B8-A514-7021C684C788}"/>
    <cellStyle name="Normal 13 4 2 2 3" xfId="24665" xr:uid="{FE81750B-044F-468A-94CE-9FBCF9012313}"/>
    <cellStyle name="Normal 13 4 2 2 3 2" xfId="24666" xr:uid="{7F4D9F63-161C-406E-B686-C4097AED785F}"/>
    <cellStyle name="Normal 13 4 2 2 4" xfId="24667" xr:uid="{02AA1B1D-FA1A-47C4-BB75-68CFE14B5666}"/>
    <cellStyle name="Normal 13 4 2 2 4 2" xfId="24668" xr:uid="{CCD7B925-117D-4ACD-8A47-A27C37D55692}"/>
    <cellStyle name="Normal 13 4 2 2 5" xfId="24669" xr:uid="{FD8B9983-7428-4A2F-812C-DBB2AFB6E7AF}"/>
    <cellStyle name="Normal 13 4 2 3" xfId="24670" xr:uid="{FEEEEEE3-6F6A-47CD-8B09-5ACFDB40350C}"/>
    <cellStyle name="Normal 13 4 2 3 2" xfId="24671" xr:uid="{4CEB7AE7-B0A0-48F1-8DC4-EED17961B4DC}"/>
    <cellStyle name="Normal 13 4 2 3 2 2" xfId="24672" xr:uid="{CB2D8FCE-39D9-4CAD-8172-ADEBF91D2A07}"/>
    <cellStyle name="Normal 13 4 2 3 3" xfId="24673" xr:uid="{7CA9FE6B-66EC-48E8-A71C-2E0AF13D9471}"/>
    <cellStyle name="Normal 13 4 2 4" xfId="24674" xr:uid="{E51D8C76-6057-47D2-8CD8-9BBC3BB8830B}"/>
    <cellStyle name="Normal 13 4 2 4 2" xfId="24675" xr:uid="{2B2CBEA8-1982-4187-BBF9-5355E9E4F516}"/>
    <cellStyle name="Normal 13 4 2 5" xfId="24676" xr:uid="{246A9C1B-313C-4609-8DB9-6F39B8B91B7F}"/>
    <cellStyle name="Normal 13 4 2 5 2" xfId="24677" xr:uid="{5A42DF44-A1CB-4642-96F2-19A8DC3CBB6A}"/>
    <cellStyle name="Normal 13 4 2 6" xfId="24678" xr:uid="{48037961-9C53-410D-B75C-39D1B09C3219}"/>
    <cellStyle name="Normal 13 4 3" xfId="24679" xr:uid="{4E24E13A-F338-4B00-AF17-A21F985796A8}"/>
    <cellStyle name="Normal 13 4 3 2" xfId="24680" xr:uid="{A3E3BD3D-DFAA-4ACC-B10F-D36025FBAE7F}"/>
    <cellStyle name="Normal 13 4 3 2 2" xfId="24681" xr:uid="{91C2D08C-0EC3-4D02-9B46-26CDE4ED64CB}"/>
    <cellStyle name="Normal 13 4 3 2 2 2" xfId="24682" xr:uid="{04A57F61-D8BA-4339-AB25-2584772DD0CF}"/>
    <cellStyle name="Normal 13 4 3 2 3" xfId="24683" xr:uid="{4049349D-7C67-436A-8CBE-9FEED3382239}"/>
    <cellStyle name="Normal 13 4 3 3" xfId="24684" xr:uid="{63DEBA9F-D438-4F7E-A82F-37521359B854}"/>
    <cellStyle name="Normal 13 4 3 3 2" xfId="24685" xr:uid="{2B67CB4A-FB2C-4F48-B4A0-909BD4A49CA9}"/>
    <cellStyle name="Normal 13 4 3 4" xfId="24686" xr:uid="{C60AF9E2-26A0-4208-AB16-89706C850E72}"/>
    <cellStyle name="Normal 13 4 3 4 2" xfId="24687" xr:uid="{6B3C344D-53CA-46DD-BA08-CA721D483DCD}"/>
    <cellStyle name="Normal 13 4 3 5" xfId="24688" xr:uid="{A765D203-F120-4042-8884-5A8020DB07F7}"/>
    <cellStyle name="Normal 13 4 4" xfId="24689" xr:uid="{BA9148BB-0BE3-4B80-9BE1-C2012382FC98}"/>
    <cellStyle name="Normal 13 4 4 2" xfId="24690" xr:uid="{2ED94046-B8C6-4329-95C8-7F0E145BE344}"/>
    <cellStyle name="Normal 13 4 4 2 2" xfId="24691" xr:uid="{080FB5E6-E490-4737-8AF7-5ADA62A678D2}"/>
    <cellStyle name="Normal 13 4 4 2 2 2" xfId="24692" xr:uid="{2FFFA1C8-29AA-4A84-8F46-38F76E19FF1F}"/>
    <cellStyle name="Normal 13 4 4 2 3" xfId="24693" xr:uid="{2CD57875-A1F6-4462-B5D5-6460451A00F6}"/>
    <cellStyle name="Normal 13 4 4 3" xfId="24694" xr:uid="{42F4E97B-609C-44B4-9C3D-30ABE4B5DD79}"/>
    <cellStyle name="Normal 13 4 4 3 2" xfId="24695" xr:uid="{687A6614-F1D7-4D76-BF04-9FA8A5A7C07A}"/>
    <cellStyle name="Normal 13 4 4 4" xfId="24696" xr:uid="{30836DB1-EE05-43FC-83E9-75AC55A2EC6A}"/>
    <cellStyle name="Normal 13 4 4 4 2" xfId="24697" xr:uid="{3278A497-47C2-4FBE-9313-504E1A694B9D}"/>
    <cellStyle name="Normal 13 4 4 5" xfId="24698" xr:uid="{DF95E847-7750-4A08-BEB5-5F570549955A}"/>
    <cellStyle name="Normal 13 4 5" xfId="24699" xr:uid="{EFB4A898-3234-41ED-BF0B-E113C13A54BE}"/>
    <cellStyle name="Normal 13 4 5 2" xfId="24700" xr:uid="{9C3E7467-E7E7-4AE3-A492-BA31366AF062}"/>
    <cellStyle name="Normal 13 4 5 2 2" xfId="24701" xr:uid="{3139FA03-257C-4ADE-8D76-42C8CE45DC56}"/>
    <cellStyle name="Normal 13 4 5 3" xfId="24702" xr:uid="{0FD97D3D-E626-4274-8DA0-EADEEB3CAACF}"/>
    <cellStyle name="Normal 13 4 6" xfId="24703" xr:uid="{8054E49C-216C-4396-AD9B-30B792F27A49}"/>
    <cellStyle name="Normal 13 4 6 2" xfId="24704" xr:uid="{45CDC707-3889-4E4A-8F5F-A8699EB31E16}"/>
    <cellStyle name="Normal 13 4 7" xfId="24705" xr:uid="{B72FAAD8-81E2-4930-80CB-07761A13AE7D}"/>
    <cellStyle name="Normal 13 4 8" xfId="24706" xr:uid="{DF87115A-85DB-4058-B75B-F8E67EC98416}"/>
    <cellStyle name="Normal 13 4 8 2" xfId="24707" xr:uid="{E80B5C1E-2F46-4D3F-A391-CA45E12DCE01}"/>
    <cellStyle name="Normal 13 4 9" xfId="24708" xr:uid="{A563C3DA-6256-4191-882C-24682E3FE28F}"/>
    <cellStyle name="Normal 13 5" xfId="24709" xr:uid="{4F7495CC-0467-4BD1-8424-8FDD86F97F11}"/>
    <cellStyle name="Normal 13 5 2" xfId="24710" xr:uid="{AEB53DFB-E3A8-4D63-860B-464CF1AD67C5}"/>
    <cellStyle name="Normal 13 5 2 2" xfId="24711" xr:uid="{40417778-802A-4474-84AE-F08B6B4110BD}"/>
    <cellStyle name="Normal 13 5 2 2 2" xfId="24712" xr:uid="{AD1145D1-2581-458F-8A70-BA2C76224AFC}"/>
    <cellStyle name="Normal 13 5 2 2 2 2" xfId="24713" xr:uid="{8F99A2D3-799F-4910-B6E4-AB52C94747BE}"/>
    <cellStyle name="Normal 13 5 2 2 2 2 2" xfId="24714" xr:uid="{C5E2DB4D-87A8-46A0-8948-214873122B6B}"/>
    <cellStyle name="Normal 13 5 2 2 2 3" xfId="24715" xr:uid="{619B75C3-721D-406C-8D4B-FF4EAF50D805}"/>
    <cellStyle name="Normal 13 5 2 2 3" xfId="24716" xr:uid="{17532DBE-47ED-4F1C-B98C-1B670AC7AF16}"/>
    <cellStyle name="Normal 13 5 2 2 3 2" xfId="24717" xr:uid="{F7971101-D324-4042-B738-8E34FCA4D8CF}"/>
    <cellStyle name="Normal 13 5 2 2 4" xfId="24718" xr:uid="{83B894E7-6AD4-4B8D-A858-198B579B1619}"/>
    <cellStyle name="Normal 13 5 2 2 4 2" xfId="24719" xr:uid="{DAC0A89C-E328-4EA5-BCF4-E8A2A542B12E}"/>
    <cellStyle name="Normal 13 5 2 2 5" xfId="24720" xr:uid="{CA9CE658-030D-4836-9F4A-56C71000A170}"/>
    <cellStyle name="Normal 13 5 2 3" xfId="24721" xr:uid="{FEB1D1B8-2041-4964-87E1-18862CFC2B8D}"/>
    <cellStyle name="Normal 13 5 2 3 2" xfId="24722" xr:uid="{9F11D506-498E-42DC-8B3B-F76B66367A10}"/>
    <cellStyle name="Normal 13 5 2 3 2 2" xfId="24723" xr:uid="{1F32B767-3684-4AEB-8DD9-26BEE94BE96D}"/>
    <cellStyle name="Normal 13 5 2 3 3" xfId="24724" xr:uid="{8E41E2B1-7263-4D9F-B7F6-D5C9FA1A8D26}"/>
    <cellStyle name="Normal 13 5 2 4" xfId="24725" xr:uid="{6E51A5CD-9855-4AC8-B6CE-8BA3A343E4BA}"/>
    <cellStyle name="Normal 13 5 2 4 2" xfId="24726" xr:uid="{A390EC0A-9E9A-4B85-97CB-BB2F861A6B3E}"/>
    <cellStyle name="Normal 13 5 2 5" xfId="24727" xr:uid="{1445293C-D0E8-4EAA-86AA-8912C8690B06}"/>
    <cellStyle name="Normal 13 5 2 5 2" xfId="24728" xr:uid="{AD28C2FA-E383-45E7-A8BE-3F8EDB785123}"/>
    <cellStyle name="Normal 13 5 2 6" xfId="24729" xr:uid="{68F5765A-9150-4A54-AA11-2701F6824FA3}"/>
    <cellStyle name="Normal 13 5 3" xfId="24730" xr:uid="{D644AADE-AD95-4C77-A656-F4EC04163415}"/>
    <cellStyle name="Normal 13 5 3 2" xfId="24731" xr:uid="{011D67E3-1F6D-43DA-9DC2-AD9F90D39759}"/>
    <cellStyle name="Normal 13 5 3 2 2" xfId="24732" xr:uid="{D5B04C4C-6820-4773-A709-2363D4F73D01}"/>
    <cellStyle name="Normal 13 5 3 2 2 2" xfId="24733" xr:uid="{274A0969-996C-452B-A1E1-CBD359EA3D70}"/>
    <cellStyle name="Normal 13 5 3 2 3" xfId="24734" xr:uid="{6F4ED5ED-E498-486D-B71D-2C89ADBE2CA0}"/>
    <cellStyle name="Normal 13 5 3 3" xfId="24735" xr:uid="{2BB1AA6C-3919-48A3-BD4F-8DA704B726EC}"/>
    <cellStyle name="Normal 13 5 3 3 2" xfId="24736" xr:uid="{EB72389C-8AF8-45D3-9FD0-CBB9EF81D9EC}"/>
    <cellStyle name="Normal 13 5 3 4" xfId="24737" xr:uid="{DE49D737-5A21-4297-B07B-51BFCE3451B6}"/>
    <cellStyle name="Normal 13 5 3 4 2" xfId="24738" xr:uid="{601715FB-D132-4076-883A-4011AAFDF9B0}"/>
    <cellStyle name="Normal 13 5 3 5" xfId="24739" xr:uid="{83ED16CB-8F19-4EB8-8A15-93A7B2004208}"/>
    <cellStyle name="Normal 13 5 4" xfId="24740" xr:uid="{2CEEC39A-59DC-4C61-8EBB-AC3573BBA924}"/>
    <cellStyle name="Normal 13 5 4 2" xfId="24741" xr:uid="{34474D56-3534-4C2E-B113-DB3E72687726}"/>
    <cellStyle name="Normal 13 5 4 2 2" xfId="24742" xr:uid="{9767488A-A53B-44FA-9602-D130BBD9319E}"/>
    <cellStyle name="Normal 13 5 4 3" xfId="24743" xr:uid="{0E9DD672-A9EF-4774-AA52-903D8E8EE276}"/>
    <cellStyle name="Normal 13 5 5" xfId="24744" xr:uid="{F2740CF9-AD70-4597-91E4-395F66A8119B}"/>
    <cellStyle name="Normal 13 5 5 2" xfId="24745" xr:uid="{32043B4D-C4EC-4DFA-A80F-08A0480D93B9}"/>
    <cellStyle name="Normal 13 5 6" xfId="24746" xr:uid="{D3EBE227-829C-4042-9249-EB6496880F80}"/>
    <cellStyle name="Normal 13 5 6 2" xfId="24747" xr:uid="{447376C2-27A3-4814-B0A4-3A9A7F0714F0}"/>
    <cellStyle name="Normal 13 5 7" xfId="24748" xr:uid="{638D6B7D-C850-4F3F-A31A-15BB06720C95}"/>
    <cellStyle name="Normal 13 6" xfId="24749" xr:uid="{E44BFE8C-F04F-4928-AF8B-6FECD41DC680}"/>
    <cellStyle name="Normal 13 6 2" xfId="24750" xr:uid="{6D0E9161-63D6-4046-A889-087319BAB940}"/>
    <cellStyle name="Normal 13 6 2 2" xfId="24751" xr:uid="{5E79CBB9-1343-4CFC-9F72-E7EDEC8D8FBC}"/>
    <cellStyle name="Normal 13 6 2 2 2" xfId="24752" xr:uid="{46A03B44-D5E6-4A19-99DC-55221359A47F}"/>
    <cellStyle name="Normal 13 6 2 2 2 2" xfId="24753" xr:uid="{5EC5B2F0-EF6D-483C-BD13-ED3B9C4445EA}"/>
    <cellStyle name="Normal 13 6 2 2 2 2 2" xfId="24754" xr:uid="{40AEA0A9-6712-4DCA-8220-3E81BC7AE731}"/>
    <cellStyle name="Normal 13 6 2 2 2 3" xfId="24755" xr:uid="{E608C005-9CED-4D2B-BB0A-F4F7E3FDA75C}"/>
    <cellStyle name="Normal 13 6 2 2 3" xfId="24756" xr:uid="{A64CEE98-B848-495D-B3F9-A33428F2D3DC}"/>
    <cellStyle name="Normal 13 6 2 2 3 2" xfId="24757" xr:uid="{90253BBC-3160-480D-9403-8AFFDF21E29B}"/>
    <cellStyle name="Normal 13 6 2 2 4" xfId="24758" xr:uid="{EF10C91B-1A6D-4233-9678-2B0489F77C16}"/>
    <cellStyle name="Normal 13 6 2 2 4 2" xfId="24759" xr:uid="{4287C290-A77C-4469-B5E9-AC33264AD9CD}"/>
    <cellStyle name="Normal 13 6 2 2 5" xfId="24760" xr:uid="{20A2F5B7-5E8D-4187-AD47-ECC3305EF1BA}"/>
    <cellStyle name="Normal 13 6 2 3" xfId="24761" xr:uid="{7E227FED-7BA8-4234-9A98-DA66C47FE19F}"/>
    <cellStyle name="Normal 13 6 2 3 2" xfId="24762" xr:uid="{229591A4-9964-4D0C-8B4B-7C91367C7018}"/>
    <cellStyle name="Normal 13 6 2 3 2 2" xfId="24763" xr:uid="{49F266D4-2D40-42DF-A4E5-1453869E3E93}"/>
    <cellStyle name="Normal 13 6 2 3 3" xfId="24764" xr:uid="{958C3A8B-EF17-4AFD-8D51-A8AA89669EA5}"/>
    <cellStyle name="Normal 13 6 2 4" xfId="24765" xr:uid="{0A07D3F8-A822-44EC-9502-969A85713393}"/>
    <cellStyle name="Normal 13 6 2 4 2" xfId="24766" xr:uid="{A1569F72-8754-4665-B685-931C852B3FFF}"/>
    <cellStyle name="Normal 13 6 2 5" xfId="24767" xr:uid="{9A2D3E6F-E26A-4EC2-BC60-7838510424AF}"/>
    <cellStyle name="Normal 13 6 2 5 2" xfId="24768" xr:uid="{D93D0506-4503-4279-82B8-FA54A862A598}"/>
    <cellStyle name="Normal 13 6 2 6" xfId="24769" xr:uid="{9853D6A3-5133-4DAD-A10D-1D0B41832B6B}"/>
    <cellStyle name="Normal 13 6 3" xfId="24770" xr:uid="{4D56604F-34C7-41E2-BE5B-73BDA8171248}"/>
    <cellStyle name="Normal 13 6 3 2" xfId="24771" xr:uid="{B4C87EF4-3D4E-46CB-AE2A-701F19879508}"/>
    <cellStyle name="Normal 13 6 3 2 2" xfId="24772" xr:uid="{5D1A0EBF-2F1D-4840-97E1-AD1CCD36EB96}"/>
    <cellStyle name="Normal 13 6 3 2 2 2" xfId="24773" xr:uid="{C0E19304-6B68-4ECC-825B-74EA979B128F}"/>
    <cellStyle name="Normal 13 6 3 2 3" xfId="24774" xr:uid="{EF78A40C-5A29-4E7F-BF35-238FF774F0D8}"/>
    <cellStyle name="Normal 13 6 3 3" xfId="24775" xr:uid="{90FAE7DB-9AF1-43EE-9977-2E2197B16545}"/>
    <cellStyle name="Normal 13 6 3 3 2" xfId="24776" xr:uid="{8421FFB3-0E18-44DB-9E0F-8EF7D3C971CF}"/>
    <cellStyle name="Normal 13 6 3 4" xfId="24777" xr:uid="{AB477A10-5373-4368-A841-CC676A8D8478}"/>
    <cellStyle name="Normal 13 6 3 4 2" xfId="24778" xr:uid="{1063889A-3FD4-406E-AD50-4F07F64CC89F}"/>
    <cellStyle name="Normal 13 6 3 5" xfId="24779" xr:uid="{BA8B55C1-8400-4B0D-83D6-3477FFDEDBAF}"/>
    <cellStyle name="Normal 13 6 4" xfId="24780" xr:uid="{6B92DF0B-1775-4EE0-8E9C-89E3B40EC478}"/>
    <cellStyle name="Normal 13 6 4 2" xfId="24781" xr:uid="{7067C1B2-3D51-4A2F-B869-7D197A784307}"/>
    <cellStyle name="Normal 13 6 4 2 2" xfId="24782" xr:uid="{BCBD12BB-A56A-45F0-8528-B0D0FE5FE496}"/>
    <cellStyle name="Normal 13 6 4 3" xfId="24783" xr:uid="{55FD1744-8B50-48C9-BE44-895C8BF25C87}"/>
    <cellStyle name="Normal 13 6 5" xfId="24784" xr:uid="{CF763C2C-6BA2-415A-938F-71D51FB99BE9}"/>
    <cellStyle name="Normal 13 6 5 2" xfId="24785" xr:uid="{69FB0333-6AA2-47CA-A9E3-4169720C275E}"/>
    <cellStyle name="Normal 13 6 6" xfId="24786" xr:uid="{02F7A6B5-C091-40CA-9642-319302F1B74F}"/>
    <cellStyle name="Normal 13 6 6 2" xfId="24787" xr:uid="{60F160A1-FDB3-4BD2-BAE1-95627BB8ED45}"/>
    <cellStyle name="Normal 13 6 7" xfId="24788" xr:uid="{50293079-0B41-411D-9ED6-961DDDD53A61}"/>
    <cellStyle name="Normal 13 7" xfId="24789" xr:uid="{1FFD8F76-FC2E-40C5-859B-22706FA94A08}"/>
    <cellStyle name="Normal 13 7 2" xfId="24790" xr:uid="{1200E7E0-65A4-48BA-9D06-5FA9A42D37F6}"/>
    <cellStyle name="Normal 13 7 2 2" xfId="24791" xr:uid="{D16E0B2D-CCDC-4ABC-A8D3-A1BB05625001}"/>
    <cellStyle name="Normal 13 7 2 2 2" xfId="24792" xr:uid="{31EEBC91-7014-48A3-B498-8EF1DBE50DBA}"/>
    <cellStyle name="Normal 13 7 2 2 2 2" xfId="24793" xr:uid="{24D2EFEB-3B54-4827-9D1E-68D987F287FD}"/>
    <cellStyle name="Normal 13 7 2 2 3" xfId="24794" xr:uid="{B8D8D909-868C-49BB-8C42-34565E126E91}"/>
    <cellStyle name="Normal 13 7 2 3" xfId="24795" xr:uid="{9FCEAFD2-07D9-457C-B203-5C6C418D6A3A}"/>
    <cellStyle name="Normal 13 7 2 3 2" xfId="24796" xr:uid="{04F6FF23-19F9-47C2-8101-DA2871349692}"/>
    <cellStyle name="Normal 13 7 2 4" xfId="24797" xr:uid="{AA52C63F-537C-4052-BB4A-C0AC10F047F3}"/>
    <cellStyle name="Normal 13 7 2 4 2" xfId="24798" xr:uid="{7153DD5B-1BBD-4EAE-8DC0-40B30475CEE9}"/>
    <cellStyle name="Normal 13 7 2 5" xfId="24799" xr:uid="{20E87F45-339D-4925-9198-A6ECB5BB84DB}"/>
    <cellStyle name="Normal 13 7 3" xfId="24800" xr:uid="{804D82A1-A0E3-4EB8-8586-2108516C103F}"/>
    <cellStyle name="Normal 13 7 3 2" xfId="24801" xr:uid="{22FC59AB-A67B-4DE6-A573-5E83D1CA3508}"/>
    <cellStyle name="Normal 13 7 3 2 2" xfId="24802" xr:uid="{CECE0F8A-9511-477E-9057-081ED8637A93}"/>
    <cellStyle name="Normal 13 7 3 3" xfId="24803" xr:uid="{8B28CFB2-299D-40D2-9221-CD865EB41FD1}"/>
    <cellStyle name="Normal 13 7 4" xfId="24804" xr:uid="{2097F813-E0B4-4F92-A1DC-6B4583F5B71A}"/>
    <cellStyle name="Normal 13 7 4 2" xfId="24805" xr:uid="{5490CEBD-6085-4182-AEF7-4666D86FF392}"/>
    <cellStyle name="Normal 13 7 5" xfId="24806" xr:uid="{1C7B9F27-0CAB-41D5-ADC6-2202340C7D98}"/>
    <cellStyle name="Normal 13 7 5 2" xfId="24807" xr:uid="{1ED3C47A-356D-41CC-A0A3-C2609E7A1A85}"/>
    <cellStyle name="Normal 13 7 6" xfId="24808" xr:uid="{F686991B-90C5-476E-B8A2-851EFBC67439}"/>
    <cellStyle name="Normal 13 8" xfId="24809" xr:uid="{27DE247F-6B7A-413B-9B2F-39659047D014}"/>
    <cellStyle name="Normal 13 8 2" xfId="24810" xr:uid="{643C0893-4954-43C3-8AE0-F111D04680E8}"/>
    <cellStyle name="Normal 13 8 2 2" xfId="24811" xr:uid="{EBFC7788-6F71-4C79-912C-4D9D8F43CB7E}"/>
    <cellStyle name="Normal 13 8 2 2 2" xfId="24812" xr:uid="{85BA7289-5944-443D-8020-846A6A1B7B77}"/>
    <cellStyle name="Normal 13 8 2 3" xfId="24813" xr:uid="{2B182491-42DB-44ED-918C-36C127D2773B}"/>
    <cellStyle name="Normal 13 8 3" xfId="24814" xr:uid="{7DCFB053-468C-403F-8515-E1EA5C889CF1}"/>
    <cellStyle name="Normal 13 8 3 2" xfId="24815" xr:uid="{88C0EE5B-024A-43E1-AE8C-263012DCC777}"/>
    <cellStyle name="Normal 13 8 4" xfId="24816" xr:uid="{12E03436-12A7-47EC-9672-75D52C0E4493}"/>
    <cellStyle name="Normal 13 8 4 2" xfId="24817" xr:uid="{EA1F7FF8-B655-4624-89BC-901DF98FA631}"/>
    <cellStyle name="Normal 13 8 5" xfId="24818" xr:uid="{B03B9C0E-B057-4DE4-B705-1368D747B160}"/>
    <cellStyle name="Normal 13 9" xfId="24819" xr:uid="{A22E7D96-047B-4E12-AA54-03E3A057DDFB}"/>
    <cellStyle name="Normal 13 9 2" xfId="24820" xr:uid="{E03864EA-388C-462C-BCF2-D3EB3D08E2BD}"/>
    <cellStyle name="Normal 13 9 2 2" xfId="24821" xr:uid="{230167F4-2359-4932-BC2B-DA1D9EEE6E67}"/>
    <cellStyle name="Normal 13 9 2 2 2" xfId="24822" xr:uid="{6A89BFD5-AD87-4C4F-8427-CFFC9BDC5DA1}"/>
    <cellStyle name="Normal 13 9 2 3" xfId="24823" xr:uid="{5499F101-A825-4881-A5E4-ABDB818BC043}"/>
    <cellStyle name="Normal 13 9 3" xfId="24824" xr:uid="{F0F62C89-25D0-4FC5-BF94-C9A045C80E14}"/>
    <cellStyle name="Normal 13 9 3 2" xfId="24825" xr:uid="{1F7316E5-F6FD-4E78-8565-2C9FDA59E6DA}"/>
    <cellStyle name="Normal 13 9 4" xfId="24826" xr:uid="{EBE6E27C-97CC-461F-AF1C-B116F313FF69}"/>
    <cellStyle name="Normal 13 9 4 2" xfId="24827" xr:uid="{717A5B53-3AA8-467C-83EC-7E8951A0520E}"/>
    <cellStyle name="Normal 13 9 5" xfId="24828" xr:uid="{6A5F6DC7-069D-4615-A820-55851BE92DE8}"/>
    <cellStyle name="Normal 130" xfId="24829" xr:uid="{D0A503B6-0CF4-42B8-815C-FD7B2F0575B2}"/>
    <cellStyle name="Normal 130 2" xfId="24830" xr:uid="{53E1C827-10D7-42B5-B7BA-D87FD6818C93}"/>
    <cellStyle name="Normal 130 2 2" xfId="24831" xr:uid="{83F03CE6-5BEA-444A-80DC-27FF3A90E066}"/>
    <cellStyle name="Normal 130 3" xfId="24832" xr:uid="{600F0A2F-7EF7-4E7E-8D2D-97EAC9C45E38}"/>
    <cellStyle name="Normal 131" xfId="24833" xr:uid="{6D1C1224-9F71-4A6B-B6A8-0B26E1734C92}"/>
    <cellStyle name="Normal 131 2" xfId="24834" xr:uid="{288238A5-149F-4540-8E8D-7485406AA5F2}"/>
    <cellStyle name="Normal 131 2 2" xfId="24835" xr:uid="{51A76488-546C-4DD2-9827-A119DA2FBD0A}"/>
    <cellStyle name="Normal 131 3" xfId="24836" xr:uid="{5F8BC036-3497-4D50-AD74-E3443510A08C}"/>
    <cellStyle name="Normal 132" xfId="24837" xr:uid="{E2D74B1B-2A37-4B91-BB75-E1DBA56C1F4B}"/>
    <cellStyle name="Normal 132 2" xfId="24838" xr:uid="{31D92327-D015-495E-9BB2-46B4F7C1DEFC}"/>
    <cellStyle name="Normal 132 2 2" xfId="24839" xr:uid="{0CBEC161-FFBD-4865-9A8F-1958721F24F1}"/>
    <cellStyle name="Normal 132 3" xfId="24840" xr:uid="{92285CB0-88E9-4B50-9FBB-BB5E7B330F92}"/>
    <cellStyle name="Normal 133" xfId="24841" xr:uid="{167C9ADC-C65D-4312-B8B9-1906E4C5147A}"/>
    <cellStyle name="Normal 133 2" xfId="24842" xr:uid="{5323239D-FF1D-4D0F-BD44-A0A176D4C447}"/>
    <cellStyle name="Normal 133 2 2" xfId="24843" xr:uid="{68D798A8-6535-4400-9409-C43F6BFD6DDB}"/>
    <cellStyle name="Normal 133 3" xfId="24844" xr:uid="{688496AC-F758-4953-816A-B20C3EE83179}"/>
    <cellStyle name="Normal 134" xfId="24845" xr:uid="{F5C89870-1AC6-4592-B6B0-0D5CA00737E5}"/>
    <cellStyle name="Normal 134 2" xfId="24846" xr:uid="{5646DFAD-77DB-466D-8BC6-2AB9B60FAAA4}"/>
    <cellStyle name="Normal 134 2 2" xfId="24847" xr:uid="{BF4890E9-5DF6-489A-A2DE-A730A21494DE}"/>
    <cellStyle name="Normal 134 3" xfId="24848" xr:uid="{3D0EBFAE-E6A8-488D-A815-C4F06A994E5A}"/>
    <cellStyle name="Normal 135" xfId="24849" xr:uid="{12A0552F-E618-4060-A898-7F38D722949E}"/>
    <cellStyle name="Normal 135 2" xfId="24850" xr:uid="{B5D67DBF-D45D-4101-9FAC-606D99463805}"/>
    <cellStyle name="Normal 135 2 2" xfId="24851" xr:uid="{C570CC26-F822-4EF3-A8F3-A8E9FD45658F}"/>
    <cellStyle name="Normal 135 3" xfId="24852" xr:uid="{3B204EFB-2604-44C0-860A-52D61336519C}"/>
    <cellStyle name="Normal 136" xfId="24853" xr:uid="{D42F7CD7-12C6-4B89-B12F-7C6BA00E04EB}"/>
    <cellStyle name="Normal 136 2" xfId="24854" xr:uid="{8C578313-D24B-4B4F-A36C-36B99227C2C8}"/>
    <cellStyle name="Normal 136 2 2" xfId="24855" xr:uid="{39EAF22E-0B60-4312-81EA-74442830DFFD}"/>
    <cellStyle name="Normal 136 3" xfId="24856" xr:uid="{6E3A48F6-E5BF-4236-8A85-3E7068BEDC01}"/>
    <cellStyle name="Normal 137" xfId="24857" xr:uid="{1F1AB7C3-ADA7-481A-8F03-9CB57C805CC3}"/>
    <cellStyle name="Normal 137 2" xfId="24858" xr:uid="{79121B05-F458-40D3-9052-AA1F67818BAB}"/>
    <cellStyle name="Normal 137 2 2" xfId="24859" xr:uid="{F0B9A561-9BEA-4DD8-BF75-AC43E8D77A92}"/>
    <cellStyle name="Normal 137 3" xfId="24860" xr:uid="{8FC2A24F-674F-49DD-895B-F289B8BE8558}"/>
    <cellStyle name="Normal 138" xfId="24861" xr:uid="{6C5D361B-1A5E-4124-8914-860F2B2D5670}"/>
    <cellStyle name="Normal 138 2" xfId="24862" xr:uid="{479AA280-A1B8-47EE-B341-6BE08CD33DE8}"/>
    <cellStyle name="Normal 138 2 2" xfId="24863" xr:uid="{A45BC319-98D8-411B-8097-1E0ADEB55B43}"/>
    <cellStyle name="Normal 138 3" xfId="24864" xr:uid="{C5449F70-68EA-4948-93EC-72484766C9C7}"/>
    <cellStyle name="Normal 139" xfId="24865" xr:uid="{6955F8C8-8AB3-4F00-B1F7-7C2CAAAB8D8D}"/>
    <cellStyle name="Normal 139 2" xfId="24866" xr:uid="{1377A960-F15A-466F-BC46-2D5DEACE0F89}"/>
    <cellStyle name="Normal 139 2 2" xfId="24867" xr:uid="{950E5FC6-36B9-424B-BE5C-045168CB9F97}"/>
    <cellStyle name="Normal 139 3" xfId="24868" xr:uid="{D5DD1D19-FF53-4882-AF7D-09872F15EE1C}"/>
    <cellStyle name="Normal 14" xfId="787" xr:uid="{0535F771-591D-498B-900F-4B4EC0988E80}"/>
    <cellStyle name="Normal 14 10" xfId="24869" xr:uid="{8AF05695-8D76-4C51-B5EC-12FF9786FC0A}"/>
    <cellStyle name="Normal 14 10 2" xfId="24870" xr:uid="{D7DEA2DB-93A4-4807-A9AF-B4675C624848}"/>
    <cellStyle name="Normal 14 10 2 2" xfId="24871" xr:uid="{2BB24703-2871-439E-B3B4-85228BF58AD4}"/>
    <cellStyle name="Normal 14 10 3" xfId="24872" xr:uid="{9B3E42AF-4CBA-4A3D-B8D1-BF3BF82ED3F6}"/>
    <cellStyle name="Normal 14 11" xfId="24873" xr:uid="{C40A1A9D-0245-4121-8FDD-9706FCC5AC2D}"/>
    <cellStyle name="Normal 14 11 2" xfId="24874" xr:uid="{72E38639-D9B4-4CD1-A1B5-8DEB7EBCD3DD}"/>
    <cellStyle name="Normal 14 12" xfId="24875" xr:uid="{CCDA7AE3-5A38-4141-8C46-3EB5186EA771}"/>
    <cellStyle name="Normal 14 13" xfId="24876" xr:uid="{B9878F12-E0D4-496B-9BCC-248AEDB83C88}"/>
    <cellStyle name="Normal 14 13 2" xfId="24877" xr:uid="{0A840AC2-A887-4849-880B-F6D3F923DA3E}"/>
    <cellStyle name="Normal 14 14" xfId="24878" xr:uid="{F826681E-D276-409B-8E6D-74FA885B1737}"/>
    <cellStyle name="Normal 14 2" xfId="788" xr:uid="{2B03DBE6-8524-4936-96B1-93E9A1C9B22B}"/>
    <cellStyle name="Normal 14 2 10" xfId="24879" xr:uid="{0C736D93-41F6-4702-BD9F-E0CE47FD71C0}"/>
    <cellStyle name="Normal 14 2 11" xfId="24880" xr:uid="{CCE74832-7A78-4D03-8E3A-5C3942C57700}"/>
    <cellStyle name="Normal 14 2 11 2" xfId="24881" xr:uid="{F75267D9-9E4A-4EA0-A28C-7DC1C0A74434}"/>
    <cellStyle name="Normal 14 2 12" xfId="24882" xr:uid="{822AB147-0330-4BD3-957F-A38B3978F9C9}"/>
    <cellStyle name="Normal 14 2 2" xfId="24883" xr:uid="{2290EA08-2268-4277-985C-E09B08FD4318}"/>
    <cellStyle name="Normal 14 2 2 10" xfId="24884" xr:uid="{39C3E24C-119B-427B-8909-FF29DE9B72B3}"/>
    <cellStyle name="Normal 14 2 2 2" xfId="24885" xr:uid="{E3B1C621-C11A-44CB-B6F6-094AC493F7E1}"/>
    <cellStyle name="Normal 14 2 2 2 2" xfId="24886" xr:uid="{B6454956-ECA0-4E19-86F4-45222DA31496}"/>
    <cellStyle name="Normal 14 2 2 2 2 2" xfId="24887" xr:uid="{47588F79-3A54-46BC-9B66-32A8D5157C3E}"/>
    <cellStyle name="Normal 14 2 2 2 2 2 2" xfId="24888" xr:uid="{565C1372-DAAD-4EA1-973A-468D9E4FD1A8}"/>
    <cellStyle name="Normal 14 2 2 2 2 2 2 2" xfId="24889" xr:uid="{C31F97B4-F218-4EC8-B4A4-E0F150AE7EC6}"/>
    <cellStyle name="Normal 14 2 2 2 2 2 2 2 2" xfId="24890" xr:uid="{C7608CD0-A94D-4849-A94F-65215575FAAB}"/>
    <cellStyle name="Normal 14 2 2 2 2 2 2 3" xfId="24891" xr:uid="{FA92D5F1-AF55-4A88-A208-A6C1B63934A4}"/>
    <cellStyle name="Normal 14 2 2 2 2 2 3" xfId="24892" xr:uid="{249D06DE-5C45-4B11-9DB3-E134929B933D}"/>
    <cellStyle name="Normal 14 2 2 2 2 2 3 2" xfId="24893" xr:uid="{5B4EA70A-C431-4D2A-A976-D482FE006FBC}"/>
    <cellStyle name="Normal 14 2 2 2 2 2 4" xfId="24894" xr:uid="{EEE7A017-6368-498A-A0B5-7D4B78CF31FB}"/>
    <cellStyle name="Normal 14 2 2 2 2 2 4 2" xfId="24895" xr:uid="{96907A1E-655E-4761-98D7-C3B83F789D42}"/>
    <cellStyle name="Normal 14 2 2 2 2 2 5" xfId="24896" xr:uid="{CAC46CF9-D1E8-4070-8EB2-A255593C2783}"/>
    <cellStyle name="Normal 14 2 2 2 2 3" xfId="24897" xr:uid="{707E78E3-33FD-4E4C-B706-2664728FF8AB}"/>
    <cellStyle name="Normal 14 2 2 2 2 3 2" xfId="24898" xr:uid="{0A1D6D51-E990-43CC-8A36-AC3109D29918}"/>
    <cellStyle name="Normal 14 2 2 2 2 3 2 2" xfId="24899" xr:uid="{0873E16C-8352-425A-9585-C5607ECB092B}"/>
    <cellStyle name="Normal 14 2 2 2 2 3 3" xfId="24900" xr:uid="{8777264E-02C0-4A17-A359-1961855D96C3}"/>
    <cellStyle name="Normal 14 2 2 2 2 4" xfId="24901" xr:uid="{2C923302-11AA-477A-89B7-6E596ED7E89A}"/>
    <cellStyle name="Normal 14 2 2 2 2 4 2" xfId="24902" xr:uid="{7E71B6BA-BCD8-4B78-BC88-83DC372C6AA0}"/>
    <cellStyle name="Normal 14 2 2 2 2 5" xfId="24903" xr:uid="{01B71C48-8AB8-4B57-AB21-7335AD049B13}"/>
    <cellStyle name="Normal 14 2 2 2 2 5 2" xfId="24904" xr:uid="{80328E87-1FD3-4471-9500-A3D5B3688591}"/>
    <cellStyle name="Normal 14 2 2 2 2 6" xfId="24905" xr:uid="{CE04DF35-A0ED-47CA-930C-2F227B9AD48B}"/>
    <cellStyle name="Normal 14 2 2 2 3" xfId="24906" xr:uid="{D95FF479-1CE5-421B-8621-BA2DB42E06F2}"/>
    <cellStyle name="Normal 14 2 2 2 3 2" xfId="24907" xr:uid="{ECC4C16C-AAB7-4F69-B39B-B7A72EEC6223}"/>
    <cellStyle name="Normal 14 2 2 2 3 2 2" xfId="24908" xr:uid="{4FE38BF8-1BD0-448D-B997-8B38962B536E}"/>
    <cellStyle name="Normal 14 2 2 2 3 2 2 2" xfId="24909" xr:uid="{08768F81-4DAB-4026-A064-051B41BC1AC8}"/>
    <cellStyle name="Normal 14 2 2 2 3 2 3" xfId="24910" xr:uid="{5E3D940A-A971-4318-9BA5-CC60F825F106}"/>
    <cellStyle name="Normal 14 2 2 2 3 3" xfId="24911" xr:uid="{8AA6F9FF-ADB9-4CB2-8ADA-C151A15B62D6}"/>
    <cellStyle name="Normal 14 2 2 2 3 3 2" xfId="24912" xr:uid="{B38DBF14-CAB7-4C8F-9A8C-9E53D2E733F3}"/>
    <cellStyle name="Normal 14 2 2 2 3 4" xfId="24913" xr:uid="{5D3BDFAC-5E64-43D1-9D5C-DD977B126152}"/>
    <cellStyle name="Normal 14 2 2 2 3 4 2" xfId="24914" xr:uid="{08853213-1435-4EFC-A089-26B336E5200A}"/>
    <cellStyle name="Normal 14 2 2 2 3 5" xfId="24915" xr:uid="{235D64D8-37F3-498C-B873-B1FBEA5483D5}"/>
    <cellStyle name="Normal 14 2 2 2 4" xfId="24916" xr:uid="{848C1CB6-42B8-43E2-B105-17A9E1973066}"/>
    <cellStyle name="Normal 14 2 2 2 4 2" xfId="24917" xr:uid="{758C373B-05FF-4186-952D-0FDC8B684F62}"/>
    <cellStyle name="Normal 14 2 2 2 4 2 2" xfId="24918" xr:uid="{1EB9156B-5A52-4434-881D-2B185CE98B4F}"/>
    <cellStyle name="Normal 14 2 2 2 4 3" xfId="24919" xr:uid="{1330E524-D61C-474A-9094-8620D372A00A}"/>
    <cellStyle name="Normal 14 2 2 2 5" xfId="24920" xr:uid="{154B8F2E-C032-47B7-BBB8-25F3A574C6C4}"/>
    <cellStyle name="Normal 14 2 2 2 5 2" xfId="24921" xr:uid="{22AAE126-322F-443E-96AC-569FFB66BCC1}"/>
    <cellStyle name="Normal 14 2 2 2 6" xfId="24922" xr:uid="{78E3C085-C39A-4174-8CD3-20ADA6A19C2D}"/>
    <cellStyle name="Normal 14 2 2 2 6 2" xfId="24923" xr:uid="{842DDBC7-2F44-48DC-AD89-B15AF48084B4}"/>
    <cellStyle name="Normal 14 2 2 2 7" xfId="24924" xr:uid="{DBC535AA-C4DE-49F8-A68D-40341879282F}"/>
    <cellStyle name="Normal 14 2 2 3" xfId="24925" xr:uid="{1BAAFD7B-57D9-4140-B146-25A014498728}"/>
    <cellStyle name="Normal 14 2 2 3 2" xfId="24926" xr:uid="{DC6D484B-8A59-427A-B388-2931E2CD0F11}"/>
    <cellStyle name="Normal 14 2 2 3 2 2" xfId="24927" xr:uid="{AA0C4309-EE38-42C1-9446-AD94396F696F}"/>
    <cellStyle name="Normal 14 2 2 3 2 2 2" xfId="24928" xr:uid="{83641B13-C3E0-4C9A-9C03-91D704A75152}"/>
    <cellStyle name="Normal 14 2 2 3 2 2 2 2" xfId="24929" xr:uid="{48FBD485-0B2A-4D74-8207-05199F0F7B58}"/>
    <cellStyle name="Normal 14 2 2 3 2 2 2 2 2" xfId="24930" xr:uid="{6738A48D-511D-465F-BFF6-6812D0178C8D}"/>
    <cellStyle name="Normal 14 2 2 3 2 2 2 3" xfId="24931" xr:uid="{26981915-5FC7-4ACF-8F5E-5DF87F7C25C3}"/>
    <cellStyle name="Normal 14 2 2 3 2 2 3" xfId="24932" xr:uid="{4FE689B7-D6CB-4403-B216-1A3EA665C647}"/>
    <cellStyle name="Normal 14 2 2 3 2 2 3 2" xfId="24933" xr:uid="{38CB0115-A4C7-4A1A-ACA7-824B4B85C37F}"/>
    <cellStyle name="Normal 14 2 2 3 2 2 4" xfId="24934" xr:uid="{DE188FA3-BD12-4D93-BFCA-D5844256CBCE}"/>
    <cellStyle name="Normal 14 2 2 3 2 2 4 2" xfId="24935" xr:uid="{D8F4B072-4044-4E00-8262-FF3988C87FEB}"/>
    <cellStyle name="Normal 14 2 2 3 2 2 5" xfId="24936" xr:uid="{25635048-70B6-4D63-AD6B-D51F5043D4FD}"/>
    <cellStyle name="Normal 14 2 2 3 2 3" xfId="24937" xr:uid="{68DBF7DD-8130-41D6-866F-23E30332584C}"/>
    <cellStyle name="Normal 14 2 2 3 2 3 2" xfId="24938" xr:uid="{79AFDA54-098C-42C7-9852-B572D063CDF9}"/>
    <cellStyle name="Normal 14 2 2 3 2 3 2 2" xfId="24939" xr:uid="{29D79794-79BC-4F1F-A976-B9ECA92B8534}"/>
    <cellStyle name="Normal 14 2 2 3 2 3 3" xfId="24940" xr:uid="{F98640F1-B9C4-4D02-BB20-65E137E88417}"/>
    <cellStyle name="Normal 14 2 2 3 2 4" xfId="24941" xr:uid="{AA873E32-D869-4BE4-A686-996CF2F250A9}"/>
    <cellStyle name="Normal 14 2 2 3 2 4 2" xfId="24942" xr:uid="{F2FF1401-116B-4F7E-8CAA-7BC83B150FE4}"/>
    <cellStyle name="Normal 14 2 2 3 2 5" xfId="24943" xr:uid="{B00BFAD4-F71C-455B-B932-435931E7975E}"/>
    <cellStyle name="Normal 14 2 2 3 2 5 2" xfId="24944" xr:uid="{C66B54A1-D933-4EBD-A404-7BE5866D072C}"/>
    <cellStyle name="Normal 14 2 2 3 2 6" xfId="24945" xr:uid="{09600ACC-8763-4797-81C8-2AFFB792D545}"/>
    <cellStyle name="Normal 14 2 2 3 3" xfId="24946" xr:uid="{1A0E2F42-7D79-4C27-A7BF-CF14DDE7A6D9}"/>
    <cellStyle name="Normal 14 2 2 3 3 2" xfId="24947" xr:uid="{9DB933A4-E8A3-40FB-9546-F67D97EB759D}"/>
    <cellStyle name="Normal 14 2 2 3 3 2 2" xfId="24948" xr:uid="{98ECF0D5-5EBC-4995-8A94-75063B804BB7}"/>
    <cellStyle name="Normal 14 2 2 3 3 2 2 2" xfId="24949" xr:uid="{187454EA-1EA0-4253-AA18-0BCD1FDE0368}"/>
    <cellStyle name="Normal 14 2 2 3 3 2 3" xfId="24950" xr:uid="{2B458388-E899-464F-90D1-81627AEA2F26}"/>
    <cellStyle name="Normal 14 2 2 3 3 3" xfId="24951" xr:uid="{0C4E4F73-BDE1-44F3-A7DA-7E99C136C1A2}"/>
    <cellStyle name="Normal 14 2 2 3 3 3 2" xfId="24952" xr:uid="{7B8DD01C-FB78-401D-9596-A06B7387A468}"/>
    <cellStyle name="Normal 14 2 2 3 3 4" xfId="24953" xr:uid="{05F1575C-C787-4218-8BDE-D5D936EBAF7B}"/>
    <cellStyle name="Normal 14 2 2 3 3 4 2" xfId="24954" xr:uid="{6FE64D4D-296E-4DD6-8C60-7221E053107D}"/>
    <cellStyle name="Normal 14 2 2 3 3 5" xfId="24955" xr:uid="{F8E68655-03FF-4D2A-8178-BB7EA327A650}"/>
    <cellStyle name="Normal 14 2 2 3 4" xfId="24956" xr:uid="{52C3C2D0-ACD3-45D6-B377-61F96D586637}"/>
    <cellStyle name="Normal 14 2 2 3 4 2" xfId="24957" xr:uid="{736411B2-4F1E-4FF2-8E61-5FBED14DDE1F}"/>
    <cellStyle name="Normal 14 2 2 3 4 2 2" xfId="24958" xr:uid="{07AAA352-6390-4EC7-A689-45ADAEF06BDE}"/>
    <cellStyle name="Normal 14 2 2 3 4 3" xfId="24959" xr:uid="{ECCCD3C3-DE0A-4771-8FCC-B998540D58A9}"/>
    <cellStyle name="Normal 14 2 2 3 5" xfId="24960" xr:uid="{BED761F9-4ACB-492F-8F46-6B7739746A40}"/>
    <cellStyle name="Normal 14 2 2 3 5 2" xfId="24961" xr:uid="{49743E2B-F05D-4274-882A-FCE2FC548E21}"/>
    <cellStyle name="Normal 14 2 2 3 6" xfId="24962" xr:uid="{4E67FCD4-9EB5-41DF-A1CF-F833796AEEDE}"/>
    <cellStyle name="Normal 14 2 2 3 6 2" xfId="24963" xr:uid="{79DCE983-B166-4380-81CC-DB2C1582201D}"/>
    <cellStyle name="Normal 14 2 2 3 7" xfId="24964" xr:uid="{8B1AC597-8485-488F-B87E-DEE6CBAD697F}"/>
    <cellStyle name="Normal 14 2 2 4" xfId="24965" xr:uid="{E7CC1FE3-6FF4-4628-A7A7-D878701CF203}"/>
    <cellStyle name="Normal 14 2 2 4 2" xfId="24966" xr:uid="{61A7A859-BAF3-49FB-A21A-A28814B46892}"/>
    <cellStyle name="Normal 14 2 2 4 2 2" xfId="24967" xr:uid="{A29001A9-C49F-4F48-B904-01690113E4A6}"/>
    <cellStyle name="Normal 14 2 2 4 2 2 2" xfId="24968" xr:uid="{DA3CDF1E-9C23-4FA2-AEA2-39BB9B82278D}"/>
    <cellStyle name="Normal 14 2 2 4 2 2 2 2" xfId="24969" xr:uid="{68ACFF0F-8DA5-4D92-BAB3-13E37D01FC34}"/>
    <cellStyle name="Normal 14 2 2 4 2 2 3" xfId="24970" xr:uid="{968715E7-5EBA-4ED4-8B0F-CD1A9581BD0D}"/>
    <cellStyle name="Normal 14 2 2 4 2 3" xfId="24971" xr:uid="{99644B76-7A08-4933-8F40-3B1FF6613760}"/>
    <cellStyle name="Normal 14 2 2 4 2 3 2" xfId="24972" xr:uid="{00C05BF9-BCD7-4654-9D0F-32361729457B}"/>
    <cellStyle name="Normal 14 2 2 4 2 4" xfId="24973" xr:uid="{5181951A-3E91-4D25-8847-F619B07145EC}"/>
    <cellStyle name="Normal 14 2 2 4 2 4 2" xfId="24974" xr:uid="{57936314-7A4F-4AF7-8867-C008A60827C3}"/>
    <cellStyle name="Normal 14 2 2 4 2 5" xfId="24975" xr:uid="{C835796E-BC8F-452A-8A0E-C989AD700470}"/>
    <cellStyle name="Normal 14 2 2 4 3" xfId="24976" xr:uid="{8EE2060C-C7A1-468D-954A-88DB02FCB248}"/>
    <cellStyle name="Normal 14 2 2 4 3 2" xfId="24977" xr:uid="{0FAAC84E-1D11-4866-B8D6-6B5221A66541}"/>
    <cellStyle name="Normal 14 2 2 4 3 2 2" xfId="24978" xr:uid="{21F4C5CE-6C97-44DC-B53B-3A089297C37F}"/>
    <cellStyle name="Normal 14 2 2 4 3 3" xfId="24979" xr:uid="{85A5B7B5-857D-48DC-834A-D062D6C1BEA2}"/>
    <cellStyle name="Normal 14 2 2 4 4" xfId="24980" xr:uid="{C8CCEB3D-CF28-42A2-AFA0-A62D0538B36B}"/>
    <cellStyle name="Normal 14 2 2 4 4 2" xfId="24981" xr:uid="{DFA2E577-20A7-44D0-BDEF-13A80784A103}"/>
    <cellStyle name="Normal 14 2 2 4 5" xfId="24982" xr:uid="{9B6C60B4-9DB1-41B3-933E-3E13D253AE05}"/>
    <cellStyle name="Normal 14 2 2 4 5 2" xfId="24983" xr:uid="{8CA75F58-6F6A-4A32-AB34-76E066A8207B}"/>
    <cellStyle name="Normal 14 2 2 4 6" xfId="24984" xr:uid="{6EBA7D56-B212-4FA3-9F2D-CBC27371BE07}"/>
    <cellStyle name="Normal 14 2 2 5" xfId="24985" xr:uid="{E5A7F402-A193-4B60-AC69-20EE917ED7CE}"/>
    <cellStyle name="Normal 14 2 2 5 2" xfId="24986" xr:uid="{513C821E-624D-4B34-AFEB-F3ABEF558C59}"/>
    <cellStyle name="Normal 14 2 2 5 2 2" xfId="24987" xr:uid="{F9C5C656-6CCB-4E7A-BAD4-72F59A86BF89}"/>
    <cellStyle name="Normal 14 2 2 5 2 2 2" xfId="24988" xr:uid="{B304D604-EC11-4A72-AA61-CB7AD39CD2F0}"/>
    <cellStyle name="Normal 14 2 2 5 2 3" xfId="24989" xr:uid="{EA772806-7FBC-48AB-AF23-A461F4407F75}"/>
    <cellStyle name="Normal 14 2 2 5 3" xfId="24990" xr:uid="{6CD65B87-98CA-4889-9DE8-1B0D8DB30DBA}"/>
    <cellStyle name="Normal 14 2 2 5 3 2" xfId="24991" xr:uid="{883B2DC7-4B80-4E2D-8DE8-FF2DAFA686B9}"/>
    <cellStyle name="Normal 14 2 2 5 4" xfId="24992" xr:uid="{F5598587-39C0-4914-83F9-BA85FF297388}"/>
    <cellStyle name="Normal 14 2 2 5 4 2" xfId="24993" xr:uid="{7FA7AC59-CF9E-46DC-AC44-F13C3F7295EE}"/>
    <cellStyle name="Normal 14 2 2 5 5" xfId="24994" xr:uid="{A1984B81-01A8-4B3B-99C8-F26D736B66C8}"/>
    <cellStyle name="Normal 14 2 2 6" xfId="24995" xr:uid="{CD55B800-7CFA-4837-BD8E-AC422492E6C1}"/>
    <cellStyle name="Normal 14 2 2 6 2" xfId="24996" xr:uid="{DF24A3D8-09BE-4BAC-AD33-360FBE349C0F}"/>
    <cellStyle name="Normal 14 2 2 6 2 2" xfId="24997" xr:uid="{749DBB83-7018-4B41-873B-A7EE2160FDA4}"/>
    <cellStyle name="Normal 14 2 2 6 2 2 2" xfId="24998" xr:uid="{20E5FAE5-E37F-4EE4-A3EA-A6E6F50213F3}"/>
    <cellStyle name="Normal 14 2 2 6 2 3" xfId="24999" xr:uid="{AAE29174-5903-4957-B037-A27992B6A899}"/>
    <cellStyle name="Normal 14 2 2 6 3" xfId="25000" xr:uid="{A345324E-634C-45D0-B9B8-437DEEDCCADA}"/>
    <cellStyle name="Normal 14 2 2 6 3 2" xfId="25001" xr:uid="{CC768FD4-3760-44C7-B563-F98D4D4A7667}"/>
    <cellStyle name="Normal 14 2 2 6 4" xfId="25002" xr:uid="{F6D7B997-53AD-408D-A211-35B4E8B9028F}"/>
    <cellStyle name="Normal 14 2 2 6 4 2" xfId="25003" xr:uid="{5F545E04-1299-490F-ABD1-76F89913EA4D}"/>
    <cellStyle name="Normal 14 2 2 6 5" xfId="25004" xr:uid="{8F170B0C-7599-47D8-8753-38252CACD37A}"/>
    <cellStyle name="Normal 14 2 2 7" xfId="25005" xr:uid="{33DEFB29-03DA-42DD-88A3-B6B4DD8B6F3A}"/>
    <cellStyle name="Normal 14 2 2 7 2" xfId="25006" xr:uid="{575AB21D-57C1-44DE-AF10-9EE5759667FF}"/>
    <cellStyle name="Normal 14 2 2 7 2 2" xfId="25007" xr:uid="{C1908C49-6B2A-4618-8F50-ACE4780F8E8D}"/>
    <cellStyle name="Normal 14 2 2 7 3" xfId="25008" xr:uid="{6F524532-137C-4218-AFEB-4B32FAAFF345}"/>
    <cellStyle name="Normal 14 2 2 8" xfId="25009" xr:uid="{5AB7594B-A3EB-4A24-8121-A3D8CEC0DDEE}"/>
    <cellStyle name="Normal 14 2 2 8 2" xfId="25010" xr:uid="{87FFE34C-28F4-4EF1-A9B4-BE25CC7321EE}"/>
    <cellStyle name="Normal 14 2 2 9" xfId="25011" xr:uid="{FDF4B296-EE5B-4A12-928A-AC89CE24C666}"/>
    <cellStyle name="Normal 14 2 2 9 2" xfId="25012" xr:uid="{7EF30CD7-1D0A-45DC-AB08-0C668CA1A863}"/>
    <cellStyle name="Normal 14 2 3" xfId="25013" xr:uid="{034025BB-6C59-42A3-8BBD-5B4E9751212C}"/>
    <cellStyle name="Normal 14 2 3 2" xfId="25014" xr:uid="{B30B85FF-78C5-41D3-B20F-5ED52B0DB92B}"/>
    <cellStyle name="Normal 14 2 3 2 2" xfId="25015" xr:uid="{1BA97505-8663-4939-89B4-38930069132A}"/>
    <cellStyle name="Normal 14 2 3 2 2 2" xfId="25016" xr:uid="{8FA5124C-6CDC-4540-91AB-DD954B9FA838}"/>
    <cellStyle name="Normal 14 2 3 2 2 2 2" xfId="25017" xr:uid="{FBECCAFE-B961-4402-BDEB-A12F32FA4739}"/>
    <cellStyle name="Normal 14 2 3 2 2 2 2 2" xfId="25018" xr:uid="{108B6DEA-55D3-41DB-96B0-0DFA560705AA}"/>
    <cellStyle name="Normal 14 2 3 2 2 2 3" xfId="25019" xr:uid="{0F360B4F-EA4F-46FC-8F94-6DE8861631BC}"/>
    <cellStyle name="Normal 14 2 3 2 2 3" xfId="25020" xr:uid="{54A5398B-63BF-4BCD-BBB1-06403FEACA54}"/>
    <cellStyle name="Normal 14 2 3 2 2 3 2" xfId="25021" xr:uid="{AEE5A2AF-F7D5-41ED-9DC2-45836D4CC735}"/>
    <cellStyle name="Normal 14 2 3 2 2 4" xfId="25022" xr:uid="{BD7D6E3B-B81D-4B6F-88E2-3F90B0EE198C}"/>
    <cellStyle name="Normal 14 2 3 2 2 4 2" xfId="25023" xr:uid="{6D9BE7E5-1D9F-4E0A-942A-9C2208290AA3}"/>
    <cellStyle name="Normal 14 2 3 2 2 5" xfId="25024" xr:uid="{B1BD26A5-58AE-40DA-BB9A-031F37F8233E}"/>
    <cellStyle name="Normal 14 2 3 2 3" xfId="25025" xr:uid="{7041764F-7BF3-46C9-8031-DF06FFCEC1C2}"/>
    <cellStyle name="Normal 14 2 3 2 3 2" xfId="25026" xr:uid="{3A0F374D-D687-48CD-95CE-C5EBEE2BB9DE}"/>
    <cellStyle name="Normal 14 2 3 2 3 2 2" xfId="25027" xr:uid="{87D44C72-C0AC-48FA-BFCB-11DC8CAD183E}"/>
    <cellStyle name="Normal 14 2 3 2 3 3" xfId="25028" xr:uid="{973ADAC2-9E3F-43CD-B9D3-C356FD25F53D}"/>
    <cellStyle name="Normal 14 2 3 2 4" xfId="25029" xr:uid="{B0117AC7-6236-4EA5-8F54-DC06CDCA8CD8}"/>
    <cellStyle name="Normal 14 2 3 2 4 2" xfId="25030" xr:uid="{3EBCA358-E31D-4C0A-BC30-3B714DD8CA25}"/>
    <cellStyle name="Normal 14 2 3 2 5" xfId="25031" xr:uid="{6AA0E923-5607-4C35-846E-D9DDAF9B0D6D}"/>
    <cellStyle name="Normal 14 2 3 2 5 2" xfId="25032" xr:uid="{F7054481-F3D1-401B-BDE0-07928F8A098D}"/>
    <cellStyle name="Normal 14 2 3 2 6" xfId="25033" xr:uid="{5AA19616-C243-489A-962D-BDEC47C9E18E}"/>
    <cellStyle name="Normal 14 2 3 3" xfId="25034" xr:uid="{44D9118D-FA47-4473-833F-27FAEF21F3E3}"/>
    <cellStyle name="Normal 14 2 3 3 2" xfId="25035" xr:uid="{FA081759-B684-4651-9D9D-7C26096D19A9}"/>
    <cellStyle name="Normal 14 2 3 3 2 2" xfId="25036" xr:uid="{C3B47E73-AE59-40BF-9E12-A540DCB539B6}"/>
    <cellStyle name="Normal 14 2 3 3 2 2 2" xfId="25037" xr:uid="{7C57FF46-1C24-4A69-8E64-98680DDD21C1}"/>
    <cellStyle name="Normal 14 2 3 3 2 3" xfId="25038" xr:uid="{E2A2E50C-1663-476E-88D1-03A4C2BFB1F2}"/>
    <cellStyle name="Normal 14 2 3 3 3" xfId="25039" xr:uid="{1AF52295-6383-4B68-A91C-B6B6D77E60DA}"/>
    <cellStyle name="Normal 14 2 3 3 3 2" xfId="25040" xr:uid="{EE8A9A08-0B54-4F76-96E9-6F1E9A75B275}"/>
    <cellStyle name="Normal 14 2 3 3 4" xfId="25041" xr:uid="{90C489F1-9BE0-40C8-B0EF-8D990AE99B81}"/>
    <cellStyle name="Normal 14 2 3 3 4 2" xfId="25042" xr:uid="{66BDA756-489D-4DC3-B4D1-9973B4BC7A88}"/>
    <cellStyle name="Normal 14 2 3 3 5" xfId="25043" xr:uid="{4500010B-04DF-4275-B531-EAA4482E3DDB}"/>
    <cellStyle name="Normal 14 2 3 4" xfId="25044" xr:uid="{119F7039-EEC7-4386-9444-BAA0FC191D48}"/>
    <cellStyle name="Normal 14 2 3 4 2" xfId="25045" xr:uid="{58DD21FD-30B6-4434-AF91-AA58B49BB27A}"/>
    <cellStyle name="Normal 14 2 3 4 2 2" xfId="25046" xr:uid="{597B2CB8-01BA-4157-B818-2BC98F3EC4BC}"/>
    <cellStyle name="Normal 14 2 3 4 3" xfId="25047" xr:uid="{6BC0A13B-1349-4B71-B0D8-EA34867696F0}"/>
    <cellStyle name="Normal 14 2 3 5" xfId="25048" xr:uid="{9527B347-CD91-431D-8B6F-916F35BA2EA5}"/>
    <cellStyle name="Normal 14 2 3 5 2" xfId="25049" xr:uid="{CB6968AD-5ED1-410B-80FB-15AA1B381654}"/>
    <cellStyle name="Normal 14 2 3 6" xfId="25050" xr:uid="{40065E3D-16C9-42D9-BC7C-506B4FD5852F}"/>
    <cellStyle name="Normal 14 2 3 6 2" xfId="25051" xr:uid="{2B791B1D-9E93-43EE-B49D-6B1897D45C24}"/>
    <cellStyle name="Normal 14 2 3 7" xfId="25052" xr:uid="{7D624A45-5B74-469C-A07C-A7D0C84ADB56}"/>
    <cellStyle name="Normal 14 2 4" xfId="25053" xr:uid="{68DB3307-B307-4B0C-AB52-DD6A8513B3DA}"/>
    <cellStyle name="Normal 14 2 4 2" xfId="25054" xr:uid="{5BE62CD5-3699-4A1A-B5C0-18ABF6D25C51}"/>
    <cellStyle name="Normal 14 2 4 2 2" xfId="25055" xr:uid="{78D805F6-38B6-4BA1-B511-BF9C3D366949}"/>
    <cellStyle name="Normal 14 2 4 2 2 2" xfId="25056" xr:uid="{7C5C723E-ADCC-4149-B2DA-D3E34432A87A}"/>
    <cellStyle name="Normal 14 2 4 2 2 2 2" xfId="25057" xr:uid="{A5802652-8152-4549-9E44-3B568C9ED15B}"/>
    <cellStyle name="Normal 14 2 4 2 2 2 2 2" xfId="25058" xr:uid="{80445C3C-3708-4FDC-9B0A-3DD76C2F5746}"/>
    <cellStyle name="Normal 14 2 4 2 2 2 3" xfId="25059" xr:uid="{B2BFF17D-9A47-4095-8339-3A0822E65162}"/>
    <cellStyle name="Normal 14 2 4 2 2 3" xfId="25060" xr:uid="{63A11ED6-5C32-4C0E-B1A4-40143F146075}"/>
    <cellStyle name="Normal 14 2 4 2 2 3 2" xfId="25061" xr:uid="{3C94E0BD-06C8-47E5-A763-D5254311F63B}"/>
    <cellStyle name="Normal 14 2 4 2 2 4" xfId="25062" xr:uid="{A6306EEE-F459-4010-935B-4281C99709CD}"/>
    <cellStyle name="Normal 14 2 4 2 2 4 2" xfId="25063" xr:uid="{D0FE0243-6427-427E-9D40-EC3D7BAE259C}"/>
    <cellStyle name="Normal 14 2 4 2 2 5" xfId="25064" xr:uid="{2B76463B-9ABA-425C-8B5E-2C1A650F5D3D}"/>
    <cellStyle name="Normal 14 2 4 2 3" xfId="25065" xr:uid="{69B332BC-C55B-4A04-AEA2-DF56258A4F53}"/>
    <cellStyle name="Normal 14 2 4 2 3 2" xfId="25066" xr:uid="{FB697068-B15E-4D6D-A06A-7E200EB41846}"/>
    <cellStyle name="Normal 14 2 4 2 3 2 2" xfId="25067" xr:uid="{6AD33071-DED9-4843-AB46-37B1381A0C00}"/>
    <cellStyle name="Normal 14 2 4 2 3 3" xfId="25068" xr:uid="{78760952-D9C0-4B40-8D23-3E11F87AC2BB}"/>
    <cellStyle name="Normal 14 2 4 2 4" xfId="25069" xr:uid="{7F3FDBBE-57B5-49B7-BEA8-2A887E77B255}"/>
    <cellStyle name="Normal 14 2 4 2 4 2" xfId="25070" xr:uid="{357C001D-0932-484C-9FCB-A681960944F6}"/>
    <cellStyle name="Normal 14 2 4 2 5" xfId="25071" xr:uid="{1B10910F-CB3B-43EE-B1FC-C7528EB3C987}"/>
    <cellStyle name="Normal 14 2 4 2 5 2" xfId="25072" xr:uid="{116C61A2-498F-40B0-A99D-8A6BDBA883C5}"/>
    <cellStyle name="Normal 14 2 4 2 6" xfId="25073" xr:uid="{F453AE19-8C12-45DB-AA1E-EDD71361AF7B}"/>
    <cellStyle name="Normal 14 2 4 3" xfId="25074" xr:uid="{EFDC7352-894E-45E5-9944-1606B1C5E905}"/>
    <cellStyle name="Normal 14 2 4 3 2" xfId="25075" xr:uid="{72E884C2-BB09-4E4B-9B58-58C5C0248E1C}"/>
    <cellStyle name="Normal 14 2 4 3 2 2" xfId="25076" xr:uid="{06304B0C-CEEB-4BFF-81C1-677D88AF1A59}"/>
    <cellStyle name="Normal 14 2 4 3 2 2 2" xfId="25077" xr:uid="{C9A3F3C7-518F-4704-8501-D6DCB2C45AFF}"/>
    <cellStyle name="Normal 14 2 4 3 2 3" xfId="25078" xr:uid="{6CC1E264-5CB1-4BC9-BE4C-BE0C269D49D6}"/>
    <cellStyle name="Normal 14 2 4 3 3" xfId="25079" xr:uid="{E1A2799B-276F-453C-85BC-A0707533C35B}"/>
    <cellStyle name="Normal 14 2 4 3 3 2" xfId="25080" xr:uid="{93F8C18C-58E4-4345-9D1E-C50088922696}"/>
    <cellStyle name="Normal 14 2 4 3 4" xfId="25081" xr:uid="{36FD7EF2-E521-4CF1-9AB5-E8805990E63A}"/>
    <cellStyle name="Normal 14 2 4 3 4 2" xfId="25082" xr:uid="{7A58F52D-669A-4D59-9C2E-379ACAF3987D}"/>
    <cellStyle name="Normal 14 2 4 3 5" xfId="25083" xr:uid="{B871B0D3-AD25-4941-9187-140FE40DABDA}"/>
    <cellStyle name="Normal 14 2 4 4" xfId="25084" xr:uid="{81D67E8D-703E-40C3-B179-E8EE4302CFC3}"/>
    <cellStyle name="Normal 14 2 4 4 2" xfId="25085" xr:uid="{762F458D-A1D7-4277-BD8E-8E8D971412BB}"/>
    <cellStyle name="Normal 14 2 4 4 2 2" xfId="25086" xr:uid="{1BAEE382-A778-4A6C-950A-9D7094FFFBED}"/>
    <cellStyle name="Normal 14 2 4 4 3" xfId="25087" xr:uid="{71764A8B-C248-4D90-8121-C286BBB3917E}"/>
    <cellStyle name="Normal 14 2 4 5" xfId="25088" xr:uid="{D823DF38-0DC9-40B4-8FBF-ECDC87A4992F}"/>
    <cellStyle name="Normal 14 2 4 5 2" xfId="25089" xr:uid="{65C53C17-8360-4B64-A2C5-2C5C519C26AB}"/>
    <cellStyle name="Normal 14 2 4 6" xfId="25090" xr:uid="{34C199BA-D766-445D-B2D2-C5A090EFEC72}"/>
    <cellStyle name="Normal 14 2 4 6 2" xfId="25091" xr:uid="{EFF14EF7-FDD6-43AA-A8FC-7940EC7023F5}"/>
    <cellStyle name="Normal 14 2 4 7" xfId="25092" xr:uid="{BD18A0AF-F1C0-42D9-BD7F-9781B29B30BB}"/>
    <cellStyle name="Normal 14 2 5" xfId="25093" xr:uid="{CAC48E2D-3430-4FE0-AAED-AFDA7FDBFA8E}"/>
    <cellStyle name="Normal 14 2 5 2" xfId="25094" xr:uid="{22FFDD8F-6EBD-4EA8-B4CE-9CFA897FA9AE}"/>
    <cellStyle name="Normal 14 2 5 2 2" xfId="25095" xr:uid="{3B7F1DF8-0220-4E6F-8CE5-6F19A7673D9C}"/>
    <cellStyle name="Normal 14 2 5 2 2 2" xfId="25096" xr:uid="{2FEF5D40-1958-4B1A-9682-E3D153E4EF75}"/>
    <cellStyle name="Normal 14 2 5 2 2 2 2" xfId="25097" xr:uid="{D74BE52D-718F-4B3F-AF57-3AF6D3EDF734}"/>
    <cellStyle name="Normal 14 2 5 2 2 3" xfId="25098" xr:uid="{7F32994C-D8E0-45B7-9877-7D103B722015}"/>
    <cellStyle name="Normal 14 2 5 2 3" xfId="25099" xr:uid="{64918E1E-2070-49BA-9748-22E9FA1E8111}"/>
    <cellStyle name="Normal 14 2 5 2 3 2" xfId="25100" xr:uid="{8B629624-D12F-40E3-BA20-4A34A68AB702}"/>
    <cellStyle name="Normal 14 2 5 2 4" xfId="25101" xr:uid="{5160D5E5-B4CE-4AB9-99F3-C3283A91F3EA}"/>
    <cellStyle name="Normal 14 2 5 2 4 2" xfId="25102" xr:uid="{ED9074FB-EF70-4BFE-85D2-185DBDEEA12D}"/>
    <cellStyle name="Normal 14 2 5 2 5" xfId="25103" xr:uid="{09396C4E-0F4E-4165-923F-22801BC28A0B}"/>
    <cellStyle name="Normal 14 2 5 3" xfId="25104" xr:uid="{68F33637-EBB9-4F6B-9A3D-76DEF60C359A}"/>
    <cellStyle name="Normal 14 2 5 3 2" xfId="25105" xr:uid="{D979884E-0003-42BA-B968-09C798C61180}"/>
    <cellStyle name="Normal 14 2 5 3 2 2" xfId="25106" xr:uid="{4682345A-FF92-4E18-B16F-DBC6D4D844C5}"/>
    <cellStyle name="Normal 14 2 5 3 3" xfId="25107" xr:uid="{DF852E78-1963-4CF4-8BA0-705EAEB57AE7}"/>
    <cellStyle name="Normal 14 2 5 4" xfId="25108" xr:uid="{9AE09889-9636-4FDE-BCB1-C62ECE40C2A3}"/>
    <cellStyle name="Normal 14 2 5 4 2" xfId="25109" xr:uid="{07325E5B-9721-4221-BFCD-43E9547A810D}"/>
    <cellStyle name="Normal 14 2 5 5" xfId="25110" xr:uid="{D2A1B8BD-D0BC-4648-9F4A-9365CF3EF15F}"/>
    <cellStyle name="Normal 14 2 5 5 2" xfId="25111" xr:uid="{472AD4D7-0558-4096-8340-74E98DAB30A0}"/>
    <cellStyle name="Normal 14 2 5 6" xfId="25112" xr:uid="{644AAAB7-5C2E-4587-BF32-66CDD4AFF000}"/>
    <cellStyle name="Normal 14 2 6" xfId="25113" xr:uid="{E269FE2B-B03B-4EFE-8762-58F434F9B938}"/>
    <cellStyle name="Normal 14 2 6 2" xfId="25114" xr:uid="{380F1D95-F4B2-46BC-8913-0679AAFFF92B}"/>
    <cellStyle name="Normal 14 2 6 2 2" xfId="25115" xr:uid="{538DF69B-B7DF-4011-AA02-4ECF979CF420}"/>
    <cellStyle name="Normal 14 2 6 2 2 2" xfId="25116" xr:uid="{D1EF4567-6C21-4378-9F13-F705D995E343}"/>
    <cellStyle name="Normal 14 2 6 2 3" xfId="25117" xr:uid="{6D175502-E44C-4F9A-808C-468740EABA2E}"/>
    <cellStyle name="Normal 14 2 6 3" xfId="25118" xr:uid="{B8E15F8C-1CCA-4390-A2AA-8876284381E3}"/>
    <cellStyle name="Normal 14 2 6 3 2" xfId="25119" xr:uid="{7B9173E0-1896-4860-ACC2-FFD4EB938B5C}"/>
    <cellStyle name="Normal 14 2 6 4" xfId="25120" xr:uid="{03912406-80D9-4D67-BC74-966F797BA798}"/>
    <cellStyle name="Normal 14 2 6 4 2" xfId="25121" xr:uid="{1C5296DB-9DA7-4D8A-A6C5-86EB497FBDAB}"/>
    <cellStyle name="Normal 14 2 6 5" xfId="25122" xr:uid="{436872AB-B43C-4A98-92A8-A27D9CF97E63}"/>
    <cellStyle name="Normal 14 2 7" xfId="25123" xr:uid="{274964E9-2160-47C5-ABFB-5AB9630C8F3A}"/>
    <cellStyle name="Normal 14 2 7 2" xfId="25124" xr:uid="{B3B07BEB-D857-4C07-A496-42E3B50CC575}"/>
    <cellStyle name="Normal 14 2 7 2 2" xfId="25125" xr:uid="{6F04BCC1-69B9-4076-ACD7-70F8B9ED1778}"/>
    <cellStyle name="Normal 14 2 7 2 2 2" xfId="25126" xr:uid="{3AF03090-E046-43A8-8607-6494AA874E61}"/>
    <cellStyle name="Normal 14 2 7 2 3" xfId="25127" xr:uid="{861FE319-59B9-4E4E-BFD3-269C0E0CA064}"/>
    <cellStyle name="Normal 14 2 7 3" xfId="25128" xr:uid="{4011CFB3-5254-4155-8419-7154D55E80E3}"/>
    <cellStyle name="Normal 14 2 7 3 2" xfId="25129" xr:uid="{7B7660C3-BAEF-49D3-9572-6E3DB946CB1F}"/>
    <cellStyle name="Normal 14 2 7 4" xfId="25130" xr:uid="{574781F1-0046-4610-BF55-B276D4B783DC}"/>
    <cellStyle name="Normal 14 2 7 4 2" xfId="25131" xr:uid="{048D2424-BB10-4252-B66A-DA0C9CD7BE19}"/>
    <cellStyle name="Normal 14 2 7 5" xfId="25132" xr:uid="{5DF3220F-5D6D-4E84-9D4D-D0852F9BDA6D}"/>
    <cellStyle name="Normal 14 2 8" xfId="25133" xr:uid="{CF02451D-C505-4795-8500-65AF291D3B25}"/>
    <cellStyle name="Normal 14 2 8 2" xfId="25134" xr:uid="{781DF90A-EA7D-4D74-9B03-EB69386644A7}"/>
    <cellStyle name="Normal 14 2 8 2 2" xfId="25135" xr:uid="{FB954ACC-5EBB-49C5-8867-93B7F8F2117C}"/>
    <cellStyle name="Normal 14 2 8 3" xfId="25136" xr:uid="{6AA246D1-65BC-4646-B36B-1486562F0C3E}"/>
    <cellStyle name="Normal 14 2 9" xfId="25137" xr:uid="{05AF0B73-169D-4A70-AE40-845BE617C7E4}"/>
    <cellStyle name="Normal 14 2 9 2" xfId="25138" xr:uid="{B028BC89-0BA7-4853-A7BC-21D4E94A514D}"/>
    <cellStyle name="Normal 14 3" xfId="789" xr:uid="{57CB5E2E-DE31-47C0-9E11-020B6D71970D}"/>
    <cellStyle name="Normal 14 3 10" xfId="25139" xr:uid="{588806E2-95A3-4479-99D8-4E0AC657FE58}"/>
    <cellStyle name="Normal 14 3 10 2" xfId="25140" xr:uid="{BD5EBCA6-F36F-48E4-B2F7-7F678017747B}"/>
    <cellStyle name="Normal 14 3 11" xfId="25141" xr:uid="{B568B5CB-E6DF-4827-8645-00AEAF5D2DCF}"/>
    <cellStyle name="Normal 14 3 2" xfId="25142" xr:uid="{A069F2B5-8826-40D0-83AD-20E937924BA7}"/>
    <cellStyle name="Normal 14 3 2 2" xfId="25143" xr:uid="{4067F0AD-4524-4862-ADE6-0F48EC9BA067}"/>
    <cellStyle name="Normal 14 3 2 2 2" xfId="25144" xr:uid="{BB15D011-A826-4B56-9D78-74D58C00C177}"/>
    <cellStyle name="Normal 14 3 2 2 2 2" xfId="25145" xr:uid="{D6AEB514-0A47-48D4-AD3B-32294C30B7D8}"/>
    <cellStyle name="Normal 14 3 2 2 2 2 2" xfId="25146" xr:uid="{8B099940-BDFF-43FD-82B8-EC83E522956E}"/>
    <cellStyle name="Normal 14 3 2 2 2 2 2 2" xfId="25147" xr:uid="{4FDEAFBB-F2D1-4E7C-91AC-0AFA9E2C527E}"/>
    <cellStyle name="Normal 14 3 2 2 2 2 3" xfId="25148" xr:uid="{B9452977-2820-40FE-9005-76E5BE2A6FED}"/>
    <cellStyle name="Normal 14 3 2 2 2 3" xfId="25149" xr:uid="{F34B2003-AD11-42F9-9221-340FBD7EDF65}"/>
    <cellStyle name="Normal 14 3 2 2 2 3 2" xfId="25150" xr:uid="{2AEECCE3-2E18-4B59-943C-55128F318D18}"/>
    <cellStyle name="Normal 14 3 2 2 2 4" xfId="25151" xr:uid="{09E6D130-F133-472F-806F-5FF68FE5BF62}"/>
    <cellStyle name="Normal 14 3 2 2 2 4 2" xfId="25152" xr:uid="{90C78B35-2A82-4665-8A5D-02F0433B3CF3}"/>
    <cellStyle name="Normal 14 3 2 2 2 5" xfId="25153" xr:uid="{5995ACF2-1BBF-4359-ACCE-B5C837F53A11}"/>
    <cellStyle name="Normal 14 3 2 2 3" xfId="25154" xr:uid="{4D9C2D71-A36A-4DB8-9368-8F69FD7CD6C9}"/>
    <cellStyle name="Normal 14 3 2 2 3 2" xfId="25155" xr:uid="{A02E4FB6-C412-4FBC-8CA2-4693027DDEC0}"/>
    <cellStyle name="Normal 14 3 2 2 3 2 2" xfId="25156" xr:uid="{131B746C-566B-47AF-A83B-8AB3C51F0C94}"/>
    <cellStyle name="Normal 14 3 2 2 3 3" xfId="25157" xr:uid="{125A1FCE-594F-4897-BD0F-4C8BB4739110}"/>
    <cellStyle name="Normal 14 3 2 2 4" xfId="25158" xr:uid="{04FE11B3-1C9A-46D1-AE68-704132F8EAB5}"/>
    <cellStyle name="Normal 14 3 2 2 4 2" xfId="25159" xr:uid="{24EF194F-AD89-43ED-91AB-8FAAB7F48893}"/>
    <cellStyle name="Normal 14 3 2 2 5" xfId="25160" xr:uid="{18204D1F-ABD2-47FA-876F-86C2FA897985}"/>
    <cellStyle name="Normal 14 3 2 2 5 2" xfId="25161" xr:uid="{6AB560D2-E2A4-494D-BBF4-50C60DC42219}"/>
    <cellStyle name="Normal 14 3 2 2 6" xfId="25162" xr:uid="{9BD71B05-DA71-4C2B-9D72-7E9FC18C0FC2}"/>
    <cellStyle name="Normal 14 3 2 3" xfId="25163" xr:uid="{D3D84197-CAD7-482F-9760-81562272253D}"/>
    <cellStyle name="Normal 14 3 2 3 2" xfId="25164" xr:uid="{8967FB45-5218-4BB0-B0BE-B73AC9747E16}"/>
    <cellStyle name="Normal 14 3 2 3 2 2" xfId="25165" xr:uid="{BDEB679B-40F9-43A6-A11D-06BC9F0EB9A4}"/>
    <cellStyle name="Normal 14 3 2 3 2 2 2" xfId="25166" xr:uid="{7F3F4D2E-B231-42AF-BE09-DAAEF5F79B80}"/>
    <cellStyle name="Normal 14 3 2 3 2 3" xfId="25167" xr:uid="{C78D8004-B54A-44D3-AB45-9E5D09475305}"/>
    <cellStyle name="Normal 14 3 2 3 3" xfId="25168" xr:uid="{417BA58A-94DC-4F28-A486-0406F5261B1C}"/>
    <cellStyle name="Normal 14 3 2 3 3 2" xfId="25169" xr:uid="{F076D164-933A-4CF9-A794-3D940797F29F}"/>
    <cellStyle name="Normal 14 3 2 3 4" xfId="25170" xr:uid="{8DA49CBC-5A64-4F97-BF36-68DA7E10BDF3}"/>
    <cellStyle name="Normal 14 3 2 3 4 2" xfId="25171" xr:uid="{63C59449-A29E-44D9-893A-1AA1B12CD867}"/>
    <cellStyle name="Normal 14 3 2 3 5" xfId="25172" xr:uid="{6A8558C5-1D65-44DD-B672-806A34DBD4A6}"/>
    <cellStyle name="Normal 14 3 2 4" xfId="25173" xr:uid="{55C3CB3D-FDF7-4850-B6A7-4D73E840B575}"/>
    <cellStyle name="Normal 14 3 2 4 2" xfId="25174" xr:uid="{B4D8FF86-AB16-402E-A059-C2B8274EDE78}"/>
    <cellStyle name="Normal 14 3 2 4 2 2" xfId="25175" xr:uid="{5A4E65A2-8F90-410E-A5D8-12426C400AE6}"/>
    <cellStyle name="Normal 14 3 2 4 3" xfId="25176" xr:uid="{3CF64066-1BC1-41E4-B855-2E51329E6FBF}"/>
    <cellStyle name="Normal 14 3 2 5" xfId="25177" xr:uid="{436A357B-C432-408B-BB61-9AE709A2E23C}"/>
    <cellStyle name="Normal 14 3 2 5 2" xfId="25178" xr:uid="{C839EB45-FE7A-4716-9CD0-BF4CBC7112E0}"/>
    <cellStyle name="Normal 14 3 2 6" xfId="25179" xr:uid="{3DD8C050-207D-4BDD-85D7-E15FD8529E44}"/>
    <cellStyle name="Normal 14 3 2 6 2" xfId="25180" xr:uid="{759ED505-F924-49D5-A1E8-EB328F4618F6}"/>
    <cellStyle name="Normal 14 3 2 7" xfId="25181" xr:uid="{22003010-6233-44F1-92AF-6BE3B9CDD2EE}"/>
    <cellStyle name="Normal 14 3 3" xfId="25182" xr:uid="{2C723B4A-E122-4A6D-A6D3-935ED3895D1E}"/>
    <cellStyle name="Normal 14 3 3 2" xfId="25183" xr:uid="{D04BBF59-557A-43E7-93D3-EA6F4ADA38D0}"/>
    <cellStyle name="Normal 14 3 3 2 2" xfId="25184" xr:uid="{912E78D0-3EA3-4CCE-910B-20BD82A272E9}"/>
    <cellStyle name="Normal 14 3 3 2 2 2" xfId="25185" xr:uid="{B5C12358-1EC8-45B1-9579-5C3DFF640266}"/>
    <cellStyle name="Normal 14 3 3 2 2 2 2" xfId="25186" xr:uid="{AE43ABA0-5333-41D8-B64E-917DFEC189AB}"/>
    <cellStyle name="Normal 14 3 3 2 2 2 2 2" xfId="25187" xr:uid="{BE66DD04-31FB-48B0-9F1B-6F587338BEB7}"/>
    <cellStyle name="Normal 14 3 3 2 2 2 3" xfId="25188" xr:uid="{EEBC873C-5391-435A-9D7C-5108DAB018D6}"/>
    <cellStyle name="Normal 14 3 3 2 2 3" xfId="25189" xr:uid="{C474B2DC-6241-4894-8AD3-DC7D084504D3}"/>
    <cellStyle name="Normal 14 3 3 2 2 3 2" xfId="25190" xr:uid="{95F37575-7155-4F57-9320-748336D67185}"/>
    <cellStyle name="Normal 14 3 3 2 2 4" xfId="25191" xr:uid="{9EBD3B10-7648-4240-925C-EB0F45FD15F8}"/>
    <cellStyle name="Normal 14 3 3 2 2 4 2" xfId="25192" xr:uid="{8EF8AEEE-DF18-4F12-9C97-C98449BF6FD6}"/>
    <cellStyle name="Normal 14 3 3 2 2 5" xfId="25193" xr:uid="{39E347C8-82EF-4DC4-86ED-79A63467DFBE}"/>
    <cellStyle name="Normal 14 3 3 2 3" xfId="25194" xr:uid="{3EDCF792-FB35-45D8-9BBA-F9865B7F819A}"/>
    <cellStyle name="Normal 14 3 3 2 3 2" xfId="25195" xr:uid="{44CC95BF-BC82-4D10-A31E-DF5F9D7EA1AC}"/>
    <cellStyle name="Normal 14 3 3 2 3 2 2" xfId="25196" xr:uid="{29B8F8F5-8EE4-479A-B750-3A6AEF9E278C}"/>
    <cellStyle name="Normal 14 3 3 2 3 3" xfId="25197" xr:uid="{288ADFBB-3668-4062-B646-EF51262C6CB3}"/>
    <cellStyle name="Normal 14 3 3 2 4" xfId="25198" xr:uid="{57782A57-679B-4CD1-AA43-D8212187EFE6}"/>
    <cellStyle name="Normal 14 3 3 2 4 2" xfId="25199" xr:uid="{6B6B91B3-2146-4546-8D68-2F6FEA227F69}"/>
    <cellStyle name="Normal 14 3 3 2 5" xfId="25200" xr:uid="{E832AB2C-56B5-4CC6-B225-CB59FA1E8D91}"/>
    <cellStyle name="Normal 14 3 3 2 5 2" xfId="25201" xr:uid="{8A33539A-C126-4CC3-8A8E-76BA435DBF01}"/>
    <cellStyle name="Normal 14 3 3 2 6" xfId="25202" xr:uid="{B2E2B798-BBBA-4F7A-A5BF-BB70F32B1697}"/>
    <cellStyle name="Normal 14 3 3 3" xfId="25203" xr:uid="{CBE9B585-656B-47CD-9FD0-BA68114CBF0C}"/>
    <cellStyle name="Normal 14 3 3 3 2" xfId="25204" xr:uid="{1D114853-A167-4F58-BCA4-10FE2EDAD2BF}"/>
    <cellStyle name="Normal 14 3 3 3 2 2" xfId="25205" xr:uid="{F9519CBE-30F7-49F4-99EC-34DE7B7B4D1E}"/>
    <cellStyle name="Normal 14 3 3 3 2 2 2" xfId="25206" xr:uid="{77FBE281-D680-4C1F-B0B7-7F9BF313253D}"/>
    <cellStyle name="Normal 14 3 3 3 2 3" xfId="25207" xr:uid="{B7898CF9-C70C-4B4E-98DC-8B4CD292D541}"/>
    <cellStyle name="Normal 14 3 3 3 3" xfId="25208" xr:uid="{AA72CF31-FC11-494B-9E3D-9D837CBE7CF4}"/>
    <cellStyle name="Normal 14 3 3 3 3 2" xfId="25209" xr:uid="{02452457-FD4A-4346-8062-0DA2887BE637}"/>
    <cellStyle name="Normal 14 3 3 3 4" xfId="25210" xr:uid="{502B42EF-0014-42DD-8806-0ABA66BDFBEE}"/>
    <cellStyle name="Normal 14 3 3 3 4 2" xfId="25211" xr:uid="{A308CE15-630A-40CB-BBE7-EED687246759}"/>
    <cellStyle name="Normal 14 3 3 3 5" xfId="25212" xr:uid="{0217F8BC-09DF-4142-94EC-C8809CE1A966}"/>
    <cellStyle name="Normal 14 3 3 4" xfId="25213" xr:uid="{4DE43F8D-A366-4CB7-B328-57EB6B86A42B}"/>
    <cellStyle name="Normal 14 3 3 4 2" xfId="25214" xr:uid="{09BC45C0-2737-4F38-84C4-4E54254801F4}"/>
    <cellStyle name="Normal 14 3 3 4 2 2" xfId="25215" xr:uid="{DB277A7B-8AAF-4120-AAB5-A7D931255888}"/>
    <cellStyle name="Normal 14 3 3 4 3" xfId="25216" xr:uid="{596FF588-5C1D-4B66-AD81-941C6E651008}"/>
    <cellStyle name="Normal 14 3 3 5" xfId="25217" xr:uid="{73E02B0F-DE2D-4AC2-A302-1FF578428E0F}"/>
    <cellStyle name="Normal 14 3 3 5 2" xfId="25218" xr:uid="{1AB5C503-45DD-4420-B042-62AA019475E4}"/>
    <cellStyle name="Normal 14 3 3 6" xfId="25219" xr:uid="{33049500-304C-457A-8FE8-F054F6EA1B4A}"/>
    <cellStyle name="Normal 14 3 3 6 2" xfId="25220" xr:uid="{2444D026-46AA-4B80-82B0-A27AA0A2F830}"/>
    <cellStyle name="Normal 14 3 3 7" xfId="25221" xr:uid="{05E8209A-074E-488D-9AB1-D49C60299823}"/>
    <cellStyle name="Normal 14 3 4" xfId="25222" xr:uid="{95485369-BE79-44B3-AB0B-F23B21C506A1}"/>
    <cellStyle name="Normal 14 3 4 2" xfId="25223" xr:uid="{42C7D42B-00E2-424D-A5D4-04ADF187CA0E}"/>
    <cellStyle name="Normal 14 3 4 2 2" xfId="25224" xr:uid="{DBFBDF71-3411-4297-9476-A9CFB7239018}"/>
    <cellStyle name="Normal 14 3 4 2 2 2" xfId="25225" xr:uid="{FF7E2E73-7EBB-43B5-AF8F-6D3476FF91DC}"/>
    <cellStyle name="Normal 14 3 4 2 2 2 2" xfId="25226" xr:uid="{9900C1B1-2E13-4B0E-BF59-22C84CF8A78E}"/>
    <cellStyle name="Normal 14 3 4 2 2 3" xfId="25227" xr:uid="{54C1BEC2-DE2B-40F7-8081-E70065B7BBFE}"/>
    <cellStyle name="Normal 14 3 4 2 3" xfId="25228" xr:uid="{20514F0C-FFFC-4B19-9624-1BAE5DE562DF}"/>
    <cellStyle name="Normal 14 3 4 2 3 2" xfId="25229" xr:uid="{EB3F4EDE-5AD7-46A7-BB72-EB3475D6FBC5}"/>
    <cellStyle name="Normal 14 3 4 2 4" xfId="25230" xr:uid="{14A45485-5306-4DF1-A687-3A6BE357A299}"/>
    <cellStyle name="Normal 14 3 4 2 4 2" xfId="25231" xr:uid="{5A3BB5CA-4FD4-4B26-B358-9715AE37DB94}"/>
    <cellStyle name="Normal 14 3 4 2 5" xfId="25232" xr:uid="{CC40BAB8-A18F-4437-8F08-BF070C92C774}"/>
    <cellStyle name="Normal 14 3 4 3" xfId="25233" xr:uid="{66D8AA86-E92B-4EFF-83EC-C0782BAB1E97}"/>
    <cellStyle name="Normal 14 3 4 3 2" xfId="25234" xr:uid="{707806D8-9A80-4017-9C7F-7BFF1610F5A3}"/>
    <cellStyle name="Normal 14 3 4 3 2 2" xfId="25235" xr:uid="{0ECFE0D0-2C08-49DE-964E-C71F73828DDD}"/>
    <cellStyle name="Normal 14 3 4 3 3" xfId="25236" xr:uid="{E5AFE3B8-19AA-4FB8-89A9-D4A574E0AEE7}"/>
    <cellStyle name="Normal 14 3 4 4" xfId="25237" xr:uid="{B6051622-C4A0-4864-A10E-BC11C2CEC4C4}"/>
    <cellStyle name="Normal 14 3 4 4 2" xfId="25238" xr:uid="{07276E0B-34A9-4CE0-BF08-030F5D405DE8}"/>
    <cellStyle name="Normal 14 3 4 5" xfId="25239" xr:uid="{78144896-F116-4D7C-A547-8858EE2B27E1}"/>
    <cellStyle name="Normal 14 3 4 5 2" xfId="25240" xr:uid="{078ED6F7-D071-44DB-B6DA-1EFE867FACE1}"/>
    <cellStyle name="Normal 14 3 4 6" xfId="25241" xr:uid="{C03AFF84-ABF3-46D4-8188-DFEF54DE19EC}"/>
    <cellStyle name="Normal 14 3 5" xfId="25242" xr:uid="{47CD65D0-0B68-4CA8-8F5D-295CAB1B75AA}"/>
    <cellStyle name="Normal 14 3 5 2" xfId="25243" xr:uid="{826EA907-75D5-43FB-8359-F55CFC1E8D5C}"/>
    <cellStyle name="Normal 14 3 5 2 2" xfId="25244" xr:uid="{549797C4-D8B8-444F-A0E7-069E21DBAF6F}"/>
    <cellStyle name="Normal 14 3 5 2 2 2" xfId="25245" xr:uid="{C723055F-26AE-4150-8057-680A62E7A35F}"/>
    <cellStyle name="Normal 14 3 5 2 3" xfId="25246" xr:uid="{8DE8D753-62F4-4D2D-866F-07AC14FF560D}"/>
    <cellStyle name="Normal 14 3 5 3" xfId="25247" xr:uid="{08673ADE-BCA1-4B30-8D5C-F11A6D757636}"/>
    <cellStyle name="Normal 14 3 5 3 2" xfId="25248" xr:uid="{7AE0947D-841D-4FDA-869E-006A62334806}"/>
    <cellStyle name="Normal 14 3 5 4" xfId="25249" xr:uid="{3C6E7291-A6D4-43D0-B30A-11AAC45F68AB}"/>
    <cellStyle name="Normal 14 3 5 4 2" xfId="25250" xr:uid="{248FFA4C-DA90-4203-96D6-348B20A283B1}"/>
    <cellStyle name="Normal 14 3 5 5" xfId="25251" xr:uid="{07841BFE-2595-433F-B877-F65588ACAB14}"/>
    <cellStyle name="Normal 14 3 6" xfId="25252" xr:uid="{41099875-DA2F-43AD-ABDF-CACD19BB9547}"/>
    <cellStyle name="Normal 14 3 6 2" xfId="25253" xr:uid="{019EFA80-EE1E-4C47-AC22-6197D10CC436}"/>
    <cellStyle name="Normal 14 3 6 2 2" xfId="25254" xr:uid="{D756591B-ECD2-4D6C-864C-D49DA3091DEF}"/>
    <cellStyle name="Normal 14 3 6 2 2 2" xfId="25255" xr:uid="{C98C3D8F-76F4-41CB-B1BC-ABE33A1C0893}"/>
    <cellStyle name="Normal 14 3 6 2 3" xfId="25256" xr:uid="{665AF9C9-45B0-4623-AA94-ED31DFCA8F40}"/>
    <cellStyle name="Normal 14 3 6 3" xfId="25257" xr:uid="{A48A38EB-B05E-4743-BF1D-01B865416EDC}"/>
    <cellStyle name="Normal 14 3 6 3 2" xfId="25258" xr:uid="{9E4A93F6-40AC-4566-B362-36D2297A137B}"/>
    <cellStyle name="Normal 14 3 6 4" xfId="25259" xr:uid="{7C4D09E2-45E4-474A-80C4-5471D79AFCAF}"/>
    <cellStyle name="Normal 14 3 6 4 2" xfId="25260" xr:uid="{E81374ED-B2C9-49A4-BE6F-5CBA848613BC}"/>
    <cellStyle name="Normal 14 3 6 5" xfId="25261" xr:uid="{39019787-1F83-4F3E-95F5-D182EBCBC0ED}"/>
    <cellStyle name="Normal 14 3 7" xfId="25262" xr:uid="{16FB66E0-658B-4266-B436-0E4E6B0372A7}"/>
    <cellStyle name="Normal 14 3 7 2" xfId="25263" xr:uid="{04249E3A-9D65-47BA-8F69-05EF119F4211}"/>
    <cellStyle name="Normal 14 3 7 2 2" xfId="25264" xr:uid="{C5E60ADD-C9E0-4308-BF1D-38326151DBD0}"/>
    <cellStyle name="Normal 14 3 7 3" xfId="25265" xr:uid="{B794440D-C8E2-4867-9EC6-80823BE784A9}"/>
    <cellStyle name="Normal 14 3 8" xfId="25266" xr:uid="{A9AD5C25-2B8D-4938-93B6-BC85BAC4061B}"/>
    <cellStyle name="Normal 14 3 8 2" xfId="25267" xr:uid="{C44FBBA6-F6CC-4143-BE4B-8386D205FADB}"/>
    <cellStyle name="Normal 14 3 9" xfId="25268" xr:uid="{E8AA21EB-4AE6-40AE-98BB-FD14BFBDDE54}"/>
    <cellStyle name="Normal 14 4" xfId="25269" xr:uid="{14CAEE46-0CC0-4895-9E32-3786E97BC13D}"/>
    <cellStyle name="Normal 14 4 2" xfId="25270" xr:uid="{FF5AE336-B713-4C82-B530-98A50D082AB6}"/>
    <cellStyle name="Normal 14 4 2 2" xfId="25271" xr:uid="{90674716-4BA1-42D1-ABF5-279DC2DF8A2D}"/>
    <cellStyle name="Normal 14 4 2 2 2" xfId="25272" xr:uid="{74CFFF1B-87CE-4F38-B5CF-B3D84924939C}"/>
    <cellStyle name="Normal 14 4 2 2 2 2" xfId="25273" xr:uid="{6060A7E8-0666-482C-85F8-21657F23DCCF}"/>
    <cellStyle name="Normal 14 4 2 2 2 2 2" xfId="25274" xr:uid="{19CE78D8-D606-4A17-8F89-386ADFACE4CA}"/>
    <cellStyle name="Normal 14 4 2 2 2 3" xfId="25275" xr:uid="{DC8B42EC-2240-4F07-806B-69EF73EE07C4}"/>
    <cellStyle name="Normal 14 4 2 2 3" xfId="25276" xr:uid="{76FC268D-C1C1-44C1-901E-354E144CEE2F}"/>
    <cellStyle name="Normal 14 4 2 2 3 2" xfId="25277" xr:uid="{D61E1D59-DAF2-4B7E-90B0-228D17C948A2}"/>
    <cellStyle name="Normal 14 4 2 2 4" xfId="25278" xr:uid="{87E999BB-4471-4F1F-87D8-AF9E13DCBCED}"/>
    <cellStyle name="Normal 14 4 2 2 4 2" xfId="25279" xr:uid="{1C6FBC7E-4C27-4E83-A8C2-1C10A6A84579}"/>
    <cellStyle name="Normal 14 4 2 2 5" xfId="25280" xr:uid="{D2B6DEFC-BE54-4826-890D-7A4C1158AF51}"/>
    <cellStyle name="Normal 14 4 2 3" xfId="25281" xr:uid="{237C0796-E4F0-4DBD-A7F6-0463F83A6747}"/>
    <cellStyle name="Normal 14 4 2 3 2" xfId="25282" xr:uid="{B8A6C992-07FE-4F4B-A048-D63C90CADFD0}"/>
    <cellStyle name="Normal 14 4 2 3 2 2" xfId="25283" xr:uid="{7EFB4422-D4BE-4F52-8EAA-A8FE8FC0C246}"/>
    <cellStyle name="Normal 14 4 2 3 3" xfId="25284" xr:uid="{F42C9449-C761-4198-A774-8D42C857E5A9}"/>
    <cellStyle name="Normal 14 4 2 4" xfId="25285" xr:uid="{9A8210EF-7063-4C05-83A6-55EDD44105C0}"/>
    <cellStyle name="Normal 14 4 2 4 2" xfId="25286" xr:uid="{17DA725C-2F51-4F38-B88D-C47825CECFA9}"/>
    <cellStyle name="Normal 14 4 2 5" xfId="25287" xr:uid="{0AA44380-C2AB-4879-9EAC-B2EA19F691BC}"/>
    <cellStyle name="Normal 14 4 2 5 2" xfId="25288" xr:uid="{3E4F3418-95AB-48BD-976D-ED46A7F88C1A}"/>
    <cellStyle name="Normal 14 4 2 6" xfId="25289" xr:uid="{313DCD1A-71D4-4D80-BFB0-8A95C26F895E}"/>
    <cellStyle name="Normal 14 4 3" xfId="25290" xr:uid="{E609C3B6-B1DE-48E0-9C62-CACB66327F5A}"/>
    <cellStyle name="Normal 14 4 3 2" xfId="25291" xr:uid="{33F788CB-3380-4918-9C56-961355DC8687}"/>
    <cellStyle name="Normal 14 4 3 2 2" xfId="25292" xr:uid="{2F62EE82-F197-4E72-A3CA-B026F751BE01}"/>
    <cellStyle name="Normal 14 4 3 2 2 2" xfId="25293" xr:uid="{2973DA79-8D6E-4192-AACD-466AECC4B100}"/>
    <cellStyle name="Normal 14 4 3 2 3" xfId="25294" xr:uid="{3F1EFD09-EBA1-46C5-85D4-36AFD7025CC8}"/>
    <cellStyle name="Normal 14 4 3 3" xfId="25295" xr:uid="{AC7556B7-58DB-4D30-BF82-D9A2227C3CC0}"/>
    <cellStyle name="Normal 14 4 3 3 2" xfId="25296" xr:uid="{A72603C8-92AF-4113-ACC8-ED41A49F6567}"/>
    <cellStyle name="Normal 14 4 3 4" xfId="25297" xr:uid="{B8E7D095-EFCE-4EC7-945E-AAC120735205}"/>
    <cellStyle name="Normal 14 4 3 4 2" xfId="25298" xr:uid="{162B8B78-AB03-4BA1-A533-FCFC0F77B47C}"/>
    <cellStyle name="Normal 14 4 3 5" xfId="25299" xr:uid="{7A82F0CB-2016-476F-AEF7-A04222078705}"/>
    <cellStyle name="Normal 14 4 4" xfId="25300" xr:uid="{99B2BB23-2C12-41BD-8D92-6E1ECBC5266A}"/>
    <cellStyle name="Normal 14 4 4 2" xfId="25301" xr:uid="{7454C807-D176-4B37-A541-CE1F1FA40E60}"/>
    <cellStyle name="Normal 14 4 4 2 2" xfId="25302" xr:uid="{19DA686A-B972-4574-8829-DC8857085949}"/>
    <cellStyle name="Normal 14 4 4 2 2 2" xfId="25303" xr:uid="{E9A99850-6D9D-43EE-8AB9-C5241F570E2E}"/>
    <cellStyle name="Normal 14 4 4 2 3" xfId="25304" xr:uid="{011CF0AA-D1F1-4D49-B3B1-A4F17DC5D325}"/>
    <cellStyle name="Normal 14 4 4 3" xfId="25305" xr:uid="{E01EF181-A07A-41DB-8537-D8048DFAB825}"/>
    <cellStyle name="Normal 14 4 4 3 2" xfId="25306" xr:uid="{995398F2-DF86-49A9-831C-A2B2181EC20A}"/>
    <cellStyle name="Normal 14 4 4 4" xfId="25307" xr:uid="{D904AAC4-CC38-49CB-B902-C1BC1D864F84}"/>
    <cellStyle name="Normal 14 4 4 4 2" xfId="25308" xr:uid="{EBDED9B5-B435-4D9C-B411-1E06F787964D}"/>
    <cellStyle name="Normal 14 4 4 5" xfId="25309" xr:uid="{BB6B8FDE-7EBF-454E-B260-65D58AE5B374}"/>
    <cellStyle name="Normal 14 4 5" xfId="25310" xr:uid="{88ABA01B-754D-4A0D-B200-30E48CAAC934}"/>
    <cellStyle name="Normal 14 4 5 2" xfId="25311" xr:uid="{D3774098-417B-42DF-A34E-D15E6CC98866}"/>
    <cellStyle name="Normal 14 4 5 2 2" xfId="25312" xr:uid="{6F9CF0D2-3613-4AF0-ABBF-BDB250CB991A}"/>
    <cellStyle name="Normal 14 4 5 3" xfId="25313" xr:uid="{9F05CB89-2B84-4E1B-A50B-35136C815986}"/>
    <cellStyle name="Normal 14 4 6" xfId="25314" xr:uid="{7EEBBD1F-E3FC-4FEB-9EFE-E66338EA0C1E}"/>
    <cellStyle name="Normal 14 4 6 2" xfId="25315" xr:uid="{5A38C14F-6445-4F27-861C-3CC8451B822D}"/>
    <cellStyle name="Normal 14 4 7" xfId="25316" xr:uid="{57361ACE-9EAB-4842-A31D-116B5B56235F}"/>
    <cellStyle name="Normal 14 4 7 2" xfId="25317" xr:uid="{94D9A92E-C3EC-46AA-902B-C008A872A78E}"/>
    <cellStyle name="Normal 14 4 8" xfId="25318" xr:uid="{0854541E-0C52-4016-98C6-8FD7A82A69FD}"/>
    <cellStyle name="Normal 14 5" xfId="25319" xr:uid="{465CF36C-6AE5-46C5-A84E-F1C082CFEA54}"/>
    <cellStyle name="Normal 14 5 2" xfId="25320" xr:uid="{95E2B5D5-C5A0-4915-917A-E25FB36FB3B4}"/>
    <cellStyle name="Normal 14 5 2 2" xfId="25321" xr:uid="{32D0ED44-F5AD-4348-9FC4-BDD1C84BEDEB}"/>
    <cellStyle name="Normal 14 5 2 2 2" xfId="25322" xr:uid="{18081A48-88E8-42EA-A203-EFDAB0DD369E}"/>
    <cellStyle name="Normal 14 5 2 2 2 2" xfId="25323" xr:uid="{5BA69BA6-96A8-4C6E-9A7F-9FD03FF67F2C}"/>
    <cellStyle name="Normal 14 5 2 2 2 2 2" xfId="25324" xr:uid="{FCD9AE38-CD27-483C-AAA0-27F114C35444}"/>
    <cellStyle name="Normal 14 5 2 2 2 3" xfId="25325" xr:uid="{1DA30A12-22A4-42ED-B063-E9EA5A657AD2}"/>
    <cellStyle name="Normal 14 5 2 2 3" xfId="25326" xr:uid="{13A73D6F-DA31-4876-9F82-0F0DE6EEDDD2}"/>
    <cellStyle name="Normal 14 5 2 2 3 2" xfId="25327" xr:uid="{8B110511-0C56-4512-9496-0B5F05C78AAC}"/>
    <cellStyle name="Normal 14 5 2 2 4" xfId="25328" xr:uid="{D752FF18-F92F-44DF-A2AE-EB22C9B11855}"/>
    <cellStyle name="Normal 14 5 2 2 4 2" xfId="25329" xr:uid="{E85B6B46-392F-47DE-AA88-95AD7676D255}"/>
    <cellStyle name="Normal 14 5 2 2 5" xfId="25330" xr:uid="{00E87A24-85B8-4C76-AFD2-240692342308}"/>
    <cellStyle name="Normal 14 5 2 3" xfId="25331" xr:uid="{85E5D726-A0C2-43C3-891E-A0DF02C953CD}"/>
    <cellStyle name="Normal 14 5 2 3 2" xfId="25332" xr:uid="{8A034653-B2CF-4678-9DE6-FB477EAD05FD}"/>
    <cellStyle name="Normal 14 5 2 3 2 2" xfId="25333" xr:uid="{EDA80202-6551-452A-8014-29B37823E867}"/>
    <cellStyle name="Normal 14 5 2 3 3" xfId="25334" xr:uid="{20C64246-BA9C-4B8F-9FBD-15537A8A3D0D}"/>
    <cellStyle name="Normal 14 5 2 4" xfId="25335" xr:uid="{7F98C162-234E-4187-ADE5-A0BD6CF66ECF}"/>
    <cellStyle name="Normal 14 5 2 4 2" xfId="25336" xr:uid="{638D947D-C1F1-4BE0-9F12-C9E9E777B3C7}"/>
    <cellStyle name="Normal 14 5 2 5" xfId="25337" xr:uid="{F0402E27-1D23-4DE4-9092-1C2CE62600CC}"/>
    <cellStyle name="Normal 14 5 2 5 2" xfId="25338" xr:uid="{ED310368-908A-4378-8B0A-5C172EEFCC02}"/>
    <cellStyle name="Normal 14 5 2 6" xfId="25339" xr:uid="{7C38A2ED-FF98-4D86-AF10-F335DDFB501D}"/>
    <cellStyle name="Normal 14 5 3" xfId="25340" xr:uid="{D1E37667-FE84-4AA9-BD79-07073C25D54E}"/>
    <cellStyle name="Normal 14 5 3 2" xfId="25341" xr:uid="{7FFF26E9-FB74-4187-8D40-E8EF32D12636}"/>
    <cellStyle name="Normal 14 5 3 2 2" xfId="25342" xr:uid="{DEC8639D-065A-4445-BE9D-447D324998A1}"/>
    <cellStyle name="Normal 14 5 3 2 2 2" xfId="25343" xr:uid="{95F299D8-B52A-4CDB-AF67-7324C0366ED4}"/>
    <cellStyle name="Normal 14 5 3 2 3" xfId="25344" xr:uid="{AAC4292A-4876-4233-8CF0-1C50C9F09488}"/>
    <cellStyle name="Normal 14 5 3 3" xfId="25345" xr:uid="{16B962D0-EAD0-44B8-A85E-D92A696D3C14}"/>
    <cellStyle name="Normal 14 5 3 3 2" xfId="25346" xr:uid="{75734460-75DE-472C-AE42-3DD8FAC9BCE0}"/>
    <cellStyle name="Normal 14 5 3 4" xfId="25347" xr:uid="{EA5B1A28-5356-4E33-A4D2-FA198FF0FFF8}"/>
    <cellStyle name="Normal 14 5 3 4 2" xfId="25348" xr:uid="{FF83C2A8-EA1D-46FC-A710-BC63BB4F098B}"/>
    <cellStyle name="Normal 14 5 3 5" xfId="25349" xr:uid="{6639FE26-951B-4837-9F03-A0FDD01F02BE}"/>
    <cellStyle name="Normal 14 5 4" xfId="25350" xr:uid="{A5EF5E33-EAB6-4D88-BA92-2CA2AB424B7C}"/>
    <cellStyle name="Normal 14 5 4 2" xfId="25351" xr:uid="{54B891F0-E589-4D8E-A6C2-90451DE7AFE3}"/>
    <cellStyle name="Normal 14 5 4 2 2" xfId="25352" xr:uid="{0730B488-EC3B-456E-BF77-C0ED6AD0C7BE}"/>
    <cellStyle name="Normal 14 5 4 3" xfId="25353" xr:uid="{D3D6C6EB-EFBD-47EC-99B5-48FA575F46B7}"/>
    <cellStyle name="Normal 14 5 5" xfId="25354" xr:uid="{3355992A-D616-4A0C-AF0F-A25182EB1EB9}"/>
    <cellStyle name="Normal 14 5 5 2" xfId="25355" xr:uid="{1A402640-50FC-4162-BFEB-30070D5AB8E8}"/>
    <cellStyle name="Normal 14 5 6" xfId="25356" xr:uid="{9513E408-DA88-40F8-9A9E-19432088864E}"/>
    <cellStyle name="Normal 14 5 6 2" xfId="25357" xr:uid="{B3E57AF8-66B8-4F9F-AA2A-9DE306747273}"/>
    <cellStyle name="Normal 14 5 7" xfId="25358" xr:uid="{7938DC77-BF9B-4433-8AF3-58A72C7358E6}"/>
    <cellStyle name="Normal 14 6" xfId="25359" xr:uid="{5B8E9F59-2F31-416C-AEC5-6D506B596DAC}"/>
    <cellStyle name="Normal 14 6 2" xfId="25360" xr:uid="{C80A49C9-820D-4B85-906D-8AD64D51C44E}"/>
    <cellStyle name="Normal 14 6 2 2" xfId="25361" xr:uid="{5EEA29DD-1F36-4714-96A6-29378209CAD1}"/>
    <cellStyle name="Normal 14 6 2 2 2" xfId="25362" xr:uid="{641E4BB5-ED1C-4003-BB5A-0690DC507D2D}"/>
    <cellStyle name="Normal 14 6 2 2 2 2" xfId="25363" xr:uid="{57FD32A1-E45C-488C-A2B5-6A4606819B7B}"/>
    <cellStyle name="Normal 14 6 2 2 2 2 2" xfId="25364" xr:uid="{56A759E7-B05E-420F-850A-F0E1FF439FE5}"/>
    <cellStyle name="Normal 14 6 2 2 2 3" xfId="25365" xr:uid="{23152BB6-7793-498D-8625-BE133E77EEE1}"/>
    <cellStyle name="Normal 14 6 2 2 3" xfId="25366" xr:uid="{4E02AF54-5180-4BAF-BFC3-C6A2B3EA294A}"/>
    <cellStyle name="Normal 14 6 2 2 3 2" xfId="25367" xr:uid="{E09693DC-E810-4B4A-A012-A16B120B2AC1}"/>
    <cellStyle name="Normal 14 6 2 2 4" xfId="25368" xr:uid="{DF672354-0120-4DF9-8C7B-24974A3FFF1D}"/>
    <cellStyle name="Normal 14 6 2 2 4 2" xfId="25369" xr:uid="{A8B0D268-F4A6-49E2-A406-5AA158CEE7B6}"/>
    <cellStyle name="Normal 14 6 2 2 5" xfId="25370" xr:uid="{74C13DCA-3618-4471-B359-C143DE156A14}"/>
    <cellStyle name="Normal 14 6 2 3" xfId="25371" xr:uid="{0FC9AFF5-EB2F-4C8C-8BA2-A0D56BBFF1B5}"/>
    <cellStyle name="Normal 14 6 2 3 2" xfId="25372" xr:uid="{8F5C5EAF-A1D8-4240-A06C-292FCE3407D3}"/>
    <cellStyle name="Normal 14 6 2 3 2 2" xfId="25373" xr:uid="{E49CA508-E5C9-4AB5-A39D-2E81E54F1623}"/>
    <cellStyle name="Normal 14 6 2 3 3" xfId="25374" xr:uid="{C6A6C28B-1898-4C9D-9585-3EBC1543107D}"/>
    <cellStyle name="Normal 14 6 2 4" xfId="25375" xr:uid="{6C6AD845-DF96-4C3F-B20A-2F94ED373D0B}"/>
    <cellStyle name="Normal 14 6 2 4 2" xfId="25376" xr:uid="{044EF8D4-D06D-4267-B953-825809FE4F83}"/>
    <cellStyle name="Normal 14 6 2 5" xfId="25377" xr:uid="{A9AF916E-AD3D-4A9E-B64B-A37C132EF02F}"/>
    <cellStyle name="Normal 14 6 2 5 2" xfId="25378" xr:uid="{E8813680-C44C-433E-9A6C-24F7BBD837D5}"/>
    <cellStyle name="Normal 14 6 2 6" xfId="25379" xr:uid="{3014D3B7-A44E-4856-9C5D-1C5454A6FB31}"/>
    <cellStyle name="Normal 14 6 3" xfId="25380" xr:uid="{D179350D-D35E-42B0-8954-F3F0BD8BA5D1}"/>
    <cellStyle name="Normal 14 6 3 2" xfId="25381" xr:uid="{5D792A81-9E64-4196-B0CE-5D2238A2B8B6}"/>
    <cellStyle name="Normal 14 6 3 2 2" xfId="25382" xr:uid="{7ECDAC93-AA16-462A-A442-03748BBBFE5C}"/>
    <cellStyle name="Normal 14 6 3 2 2 2" xfId="25383" xr:uid="{101B4025-57C4-48EB-BCC6-3037C3901BBA}"/>
    <cellStyle name="Normal 14 6 3 2 3" xfId="25384" xr:uid="{DFBF6122-46F7-4BDF-BC42-ACEBCBD161AE}"/>
    <cellStyle name="Normal 14 6 3 3" xfId="25385" xr:uid="{BB319CF9-CF18-4543-A6B4-151A7C2365F4}"/>
    <cellStyle name="Normal 14 6 3 3 2" xfId="25386" xr:uid="{935A4FF9-3EEF-4AB6-8BE6-547251A06BD3}"/>
    <cellStyle name="Normal 14 6 3 4" xfId="25387" xr:uid="{3B697C9C-CCA1-4B94-91B3-53102CC98244}"/>
    <cellStyle name="Normal 14 6 3 4 2" xfId="25388" xr:uid="{1F02FF6D-38BC-4FA0-9247-37A304336818}"/>
    <cellStyle name="Normal 14 6 3 5" xfId="25389" xr:uid="{1A1F4A87-BE3C-4E32-9267-18725A313F56}"/>
    <cellStyle name="Normal 14 6 4" xfId="25390" xr:uid="{A0430192-6560-4B75-935B-2FC5C9829B18}"/>
    <cellStyle name="Normal 14 6 4 2" xfId="25391" xr:uid="{C278E2FB-E600-40B3-9EF0-C3549963C9B7}"/>
    <cellStyle name="Normal 14 6 4 2 2" xfId="25392" xr:uid="{3D9CF0EF-A666-4F6D-B3E6-CF450572462B}"/>
    <cellStyle name="Normal 14 6 4 3" xfId="25393" xr:uid="{48DFA86B-6241-4C69-94C7-B0C038AA0AE2}"/>
    <cellStyle name="Normal 14 6 5" xfId="25394" xr:uid="{64568468-FA0E-4E88-844C-EE6F31205513}"/>
    <cellStyle name="Normal 14 6 5 2" xfId="25395" xr:uid="{35F2350D-88D3-4FFB-B6BD-3FDC9A24E574}"/>
    <cellStyle name="Normal 14 6 6" xfId="25396" xr:uid="{3489BBD5-6E68-464A-9434-A2763BB90CB5}"/>
    <cellStyle name="Normal 14 6 6 2" xfId="25397" xr:uid="{A6294673-1F20-4B7C-BAFC-C39ECDE4602C}"/>
    <cellStyle name="Normal 14 6 7" xfId="25398" xr:uid="{A209C259-4F34-4B95-811F-108FB76AED11}"/>
    <cellStyle name="Normal 14 7" xfId="25399" xr:uid="{23C2CB6A-F236-4B8A-8C2B-D482B018646F}"/>
    <cellStyle name="Normal 14 7 2" xfId="25400" xr:uid="{4FF5C5E1-7953-4BFA-A2F5-52A9532DBEA7}"/>
    <cellStyle name="Normal 14 7 2 2" xfId="25401" xr:uid="{CBE9B9D1-72ED-41EE-BEA9-DB2F0B054D94}"/>
    <cellStyle name="Normal 14 7 2 2 2" xfId="25402" xr:uid="{03AF1286-E32B-49A0-A16A-1651CB6093EF}"/>
    <cellStyle name="Normal 14 7 2 2 2 2" xfId="25403" xr:uid="{FF11C1D8-14FA-476F-B1F3-5641E823FD4A}"/>
    <cellStyle name="Normal 14 7 2 2 3" xfId="25404" xr:uid="{482DF671-4E1A-4C93-9DCA-E8F7BD0F9D3B}"/>
    <cellStyle name="Normal 14 7 2 3" xfId="25405" xr:uid="{F507A6FB-980E-4181-96BC-B21EAB99DB9F}"/>
    <cellStyle name="Normal 14 7 2 3 2" xfId="25406" xr:uid="{1476A23A-F19A-441E-AB4E-9DC3B33E28CE}"/>
    <cellStyle name="Normal 14 7 2 4" xfId="25407" xr:uid="{67916F80-147B-4DA4-AA20-A44579D5C005}"/>
    <cellStyle name="Normal 14 7 2 4 2" xfId="25408" xr:uid="{42105256-BE23-4446-8C05-032FC77C1A9A}"/>
    <cellStyle name="Normal 14 7 2 5" xfId="25409" xr:uid="{6AA275D6-E9B2-4B62-9199-1F24FC9705AE}"/>
    <cellStyle name="Normal 14 7 3" xfId="25410" xr:uid="{98B13802-5903-4F77-AB14-CB392374B73B}"/>
    <cellStyle name="Normal 14 7 3 2" xfId="25411" xr:uid="{5C1C38ED-9272-4E91-A8F9-8B49A3C7DCFB}"/>
    <cellStyle name="Normal 14 7 3 2 2" xfId="25412" xr:uid="{26E75369-FE69-4315-A7F2-01F2AB1F716C}"/>
    <cellStyle name="Normal 14 7 3 3" xfId="25413" xr:uid="{48B3F272-3633-4D78-B8F5-6A7D8CE11EEE}"/>
    <cellStyle name="Normal 14 7 4" xfId="25414" xr:uid="{8134BCB4-BA16-45C1-B444-4EABA153F8CA}"/>
    <cellStyle name="Normal 14 7 4 2" xfId="25415" xr:uid="{48A80734-B22D-4511-9692-A0AAAE647A0A}"/>
    <cellStyle name="Normal 14 7 5" xfId="25416" xr:uid="{25DDA003-ADA1-4897-95B0-CBE41DBCCCD0}"/>
    <cellStyle name="Normal 14 7 5 2" xfId="25417" xr:uid="{E4A15BB0-552A-4A27-838E-85FE7CBBDCDD}"/>
    <cellStyle name="Normal 14 7 6" xfId="25418" xr:uid="{BF7561AD-487B-4BD5-8517-14741D52B7E2}"/>
    <cellStyle name="Normal 14 8" xfId="25419" xr:uid="{2E7205CF-AAE5-4E29-A1A8-194B81DBA1D7}"/>
    <cellStyle name="Normal 14 8 2" xfId="25420" xr:uid="{F94AD991-F5A7-4695-865B-590CF4786451}"/>
    <cellStyle name="Normal 14 8 2 2" xfId="25421" xr:uid="{29022516-B083-4847-953A-268D82495056}"/>
    <cellStyle name="Normal 14 8 2 2 2" xfId="25422" xr:uid="{4F3B154B-7B32-4AEA-8983-E56103CB6C36}"/>
    <cellStyle name="Normal 14 8 2 3" xfId="25423" xr:uid="{BCA8C52E-70B4-4A40-BD98-C79BF8522040}"/>
    <cellStyle name="Normal 14 8 3" xfId="25424" xr:uid="{21CFE53D-D7E4-49B7-9CA5-1992A0580D37}"/>
    <cellStyle name="Normal 14 8 3 2" xfId="25425" xr:uid="{9C39B9D0-7D87-466F-876E-416C39582FFC}"/>
    <cellStyle name="Normal 14 8 4" xfId="25426" xr:uid="{C55561F2-286A-42A0-8DF7-1457EACFDBA7}"/>
    <cellStyle name="Normal 14 8 4 2" xfId="25427" xr:uid="{E8046677-DE4F-4D70-B118-EF81234804B6}"/>
    <cellStyle name="Normal 14 8 5" xfId="25428" xr:uid="{A961DB3C-3E6C-496F-8537-53FA8F95569D}"/>
    <cellStyle name="Normal 14 9" xfId="25429" xr:uid="{D5CFD216-D5DF-47E8-9657-39BCDE64B94E}"/>
    <cellStyle name="Normal 14 9 2" xfId="25430" xr:uid="{424B80A6-10D7-4EC5-85E9-24ED1CEC1ADA}"/>
    <cellStyle name="Normal 14 9 2 2" xfId="25431" xr:uid="{A6D5919B-AB6E-4A6C-9F24-F21621B7352D}"/>
    <cellStyle name="Normal 14 9 2 2 2" xfId="25432" xr:uid="{5C2A56D2-63CB-4F2A-85FB-A45CBFFBF2F5}"/>
    <cellStyle name="Normal 14 9 2 3" xfId="25433" xr:uid="{99E27C60-671B-413F-B50C-C9C9F4B4EAE0}"/>
    <cellStyle name="Normal 14 9 3" xfId="25434" xr:uid="{66906F08-55E2-476C-94AD-352C16685E9F}"/>
    <cellStyle name="Normal 14 9 3 2" xfId="25435" xr:uid="{037A7873-36BC-47FA-B3F9-18EAC4D53270}"/>
    <cellStyle name="Normal 14 9 4" xfId="25436" xr:uid="{C558CC66-2A5C-4111-B133-64BC35F44063}"/>
    <cellStyle name="Normal 14 9 4 2" xfId="25437" xr:uid="{8E05C5FD-19A0-4DF0-BCD0-3803E7DFB48E}"/>
    <cellStyle name="Normal 14 9 5" xfId="25438" xr:uid="{56B127B4-5F53-4800-A970-570B7EF4A197}"/>
    <cellStyle name="Normal 140" xfId="25439" xr:uid="{A7E9920D-E8DA-460F-902D-7B6A2C6D72F7}"/>
    <cellStyle name="Normal 140 2" xfId="25440" xr:uid="{9D652D24-2792-460B-ADF5-1DD36998AD71}"/>
    <cellStyle name="Normal 140 2 2" xfId="25441" xr:uid="{F4EF689B-8D25-4D64-969F-6655E7D0FC03}"/>
    <cellStyle name="Normal 140 3" xfId="25442" xr:uid="{F7991478-26F3-47C9-B9E8-D7C2BF27DC47}"/>
    <cellStyle name="Normal 141" xfId="25443" xr:uid="{AA44BAD6-E579-4327-99DE-74B6D7264E48}"/>
    <cellStyle name="Normal 141 2" xfId="25444" xr:uid="{B9D31B95-C3D8-4917-800F-748134868919}"/>
    <cellStyle name="Normal 141 2 2" xfId="25445" xr:uid="{FF653BFA-A69F-4588-9B3C-8B6DF8BF19A2}"/>
    <cellStyle name="Normal 141 3" xfId="25446" xr:uid="{CE91183E-2C7D-412D-8BFC-A2D7FBD8D6C7}"/>
    <cellStyle name="Normal 142" xfId="25447" xr:uid="{20998B7C-3D54-46AE-A261-95235EE8C257}"/>
    <cellStyle name="Normal 142 2" xfId="25448" xr:uid="{42652F97-8A15-4DB1-9B5B-CB92E240C9A7}"/>
    <cellStyle name="Normal 142 2 2" xfId="25449" xr:uid="{FF09E18D-1E6E-4484-A975-6DFB056E40C0}"/>
    <cellStyle name="Normal 142 3" xfId="25450" xr:uid="{E3EAB6DF-CEA8-4578-B53F-1ED9EB67D9E7}"/>
    <cellStyle name="Normal 143" xfId="25451" xr:uid="{A619B5A9-B37D-4D4F-94C1-3F65CAFB540F}"/>
    <cellStyle name="Normal 143 2" xfId="25452" xr:uid="{663503C8-C1DB-401E-9836-85BE73F074A6}"/>
    <cellStyle name="Normal 143 2 2" xfId="25453" xr:uid="{4E840625-194B-4EFF-9FA4-42149873C0AE}"/>
    <cellStyle name="Normal 143 3" xfId="25454" xr:uid="{FB48B95E-9BA9-45C7-AF11-F7E02120CFE5}"/>
    <cellStyle name="Normal 144" xfId="25455" xr:uid="{663F1059-444D-4A6D-AF9F-BC856E6E2A74}"/>
    <cellStyle name="Normal 144 2" xfId="25456" xr:uid="{2C0D2C76-2E6A-48ED-B8A3-772483F52DE7}"/>
    <cellStyle name="Normal 144 2 2" xfId="25457" xr:uid="{9CCE704E-D449-46C3-9F55-2043B5ECBCB0}"/>
    <cellStyle name="Normal 144 3" xfId="25458" xr:uid="{48051918-E0B3-4225-8D79-E0036CF0FF7F}"/>
    <cellStyle name="Normal 145" xfId="25459" xr:uid="{A4494437-7747-4417-AC5C-ADFF69F5FB74}"/>
    <cellStyle name="Normal 145 2" xfId="25460" xr:uid="{A865D520-4788-4780-8CF4-72FEF287F27D}"/>
    <cellStyle name="Normal 145 2 2" xfId="25461" xr:uid="{0DD439EB-D2C8-4CAF-A3D1-9D7F2D90C7D7}"/>
    <cellStyle name="Normal 145 3" xfId="25462" xr:uid="{EE9BA835-433F-4566-B354-B01805D501BF}"/>
    <cellStyle name="Normal 146" xfId="25463" xr:uid="{8B189BBC-9600-4681-9E6D-2E1DDE33C71F}"/>
    <cellStyle name="Normal 146 2" xfId="25464" xr:uid="{1746A7CB-9368-41A9-AF67-0259AB8413B1}"/>
    <cellStyle name="Normal 146 2 2" xfId="25465" xr:uid="{43DD6E04-6017-4E8B-9206-B1819596A8EE}"/>
    <cellStyle name="Normal 146 3" xfId="25466" xr:uid="{FCAF59A0-8387-4C70-A79A-D8D636CE26C9}"/>
    <cellStyle name="Normal 147" xfId="25467" xr:uid="{A9DA64C4-454F-45EC-81E3-B33B6B77AA8E}"/>
    <cellStyle name="Normal 147 2" xfId="25468" xr:uid="{3C7654C2-0F90-431F-8DAD-C6F0B5D3720C}"/>
    <cellStyle name="Normal 147 2 2" xfId="25469" xr:uid="{418A6E7F-7630-4EF4-B546-B62360CA1494}"/>
    <cellStyle name="Normal 147 3" xfId="25470" xr:uid="{C4362AD2-741D-4FDF-B530-DBBF05BA95B2}"/>
    <cellStyle name="Normal 148" xfId="37" xr:uid="{7F1F65C9-679F-46A7-BEB8-19A45411E22D}"/>
    <cellStyle name="Normal 149" xfId="25471" xr:uid="{668A53D0-5752-4B27-8FC6-6046B869FCE9}"/>
    <cellStyle name="Normal 149 2" xfId="25472" xr:uid="{1AC99A4F-BC54-4E4B-B260-30BE4D7C0865}"/>
    <cellStyle name="Normal 15" xfId="790" xr:uid="{C9BABE28-FB82-4A5A-9447-65C302987B2B}"/>
    <cellStyle name="Normal 15 10" xfId="25473" xr:uid="{3968129A-2BA1-4F2E-BA04-ED8947BFEE2C}"/>
    <cellStyle name="Normal 15 10 2" xfId="25474" xr:uid="{E847FF16-BDA9-47F3-9E0D-CD1F3BF532FC}"/>
    <cellStyle name="Normal 15 10 2 2" xfId="25475" xr:uid="{1632BE6F-5FAA-4763-9EE6-C2EC571D1AE3}"/>
    <cellStyle name="Normal 15 10 3" xfId="25476" xr:uid="{0955CD2F-2478-4994-8CE4-ED0124BDCED4}"/>
    <cellStyle name="Normal 15 11" xfId="25477" xr:uid="{D3F1ECC8-7C9F-4167-AF4A-F93B6D87BDFC}"/>
    <cellStyle name="Normal 15 11 2" xfId="25478" xr:uid="{78C912E5-6AE7-4E05-BB04-B55797BD136D}"/>
    <cellStyle name="Normal 15 12" xfId="25479" xr:uid="{40E91294-B055-44DA-9E21-33F2C8416267}"/>
    <cellStyle name="Normal 15 13" xfId="25480" xr:uid="{2F799D51-8E97-4881-B634-738480F55529}"/>
    <cellStyle name="Normal 15 13 2" xfId="25481" xr:uid="{187CF0C9-A714-4C89-8BC0-CFD1D860562F}"/>
    <cellStyle name="Normal 15 14" xfId="25482" xr:uid="{5A6E2FFA-CD65-42AF-A13C-62E9A2B4F3A7}"/>
    <cellStyle name="Normal 15 2" xfId="791" xr:uid="{E182CC48-0316-4F5B-832F-04D49F9D22ED}"/>
    <cellStyle name="Normal 15 2 10" xfId="25483" xr:uid="{774E7427-B41D-4757-BD90-85B7CD15D711}"/>
    <cellStyle name="Normal 15 2 11" xfId="25484" xr:uid="{8D8732CF-09AB-435C-A5B2-A527B3AC994F}"/>
    <cellStyle name="Normal 15 2 11 2" xfId="25485" xr:uid="{ACEC95F8-6763-4CC4-9D20-E673C0A7B1B4}"/>
    <cellStyle name="Normal 15 2 12" xfId="25486" xr:uid="{8F67B9C2-BA73-4A8E-B552-ACB0CA1780C1}"/>
    <cellStyle name="Normal 15 2 2" xfId="25487" xr:uid="{9E0549B7-4D0F-4391-8809-CB4A11C99058}"/>
    <cellStyle name="Normal 15 2 2 10" xfId="25488" xr:uid="{C1433EB8-97DC-45C7-BB47-8AEA8D724146}"/>
    <cellStyle name="Normal 15 2 2 2" xfId="25489" xr:uid="{E3428F2B-7C7C-49C2-86B6-51F69C4393AA}"/>
    <cellStyle name="Normal 15 2 2 2 2" xfId="25490" xr:uid="{E9DBD0E9-8052-4B57-863D-9D155D40DE09}"/>
    <cellStyle name="Normal 15 2 2 2 2 2" xfId="25491" xr:uid="{46E7A034-71E2-4050-9210-4F9B0AF7F639}"/>
    <cellStyle name="Normal 15 2 2 2 2 2 2" xfId="25492" xr:uid="{74E57F83-412C-4046-8FB7-0F20881D4F02}"/>
    <cellStyle name="Normal 15 2 2 2 2 2 2 2" xfId="25493" xr:uid="{EA49AFEF-8617-4A91-9B37-E1416AB1BE2B}"/>
    <cellStyle name="Normal 15 2 2 2 2 2 2 2 2" xfId="25494" xr:uid="{4C75EDC0-652A-4F16-9AA3-DED81DE84B0D}"/>
    <cellStyle name="Normal 15 2 2 2 2 2 2 3" xfId="25495" xr:uid="{2DF0BE86-9736-4228-9FC1-ADC31160B22F}"/>
    <cellStyle name="Normal 15 2 2 2 2 2 3" xfId="25496" xr:uid="{797AF772-9A93-426D-99CD-32EB6308C9C2}"/>
    <cellStyle name="Normal 15 2 2 2 2 2 3 2" xfId="25497" xr:uid="{AE2850AE-910A-4971-A4B7-AF8085A399CF}"/>
    <cellStyle name="Normal 15 2 2 2 2 2 4" xfId="25498" xr:uid="{F1263949-1D71-4E89-B4FB-9D1C6785BA76}"/>
    <cellStyle name="Normal 15 2 2 2 2 2 4 2" xfId="25499" xr:uid="{217CE7DE-6E83-4012-8989-F5EFD5213859}"/>
    <cellStyle name="Normal 15 2 2 2 2 2 5" xfId="25500" xr:uid="{E551C91F-6518-4274-B4F4-0D7E677DD8C1}"/>
    <cellStyle name="Normal 15 2 2 2 2 3" xfId="25501" xr:uid="{9E6896DB-C021-4149-9B7D-8C7178E32658}"/>
    <cellStyle name="Normal 15 2 2 2 2 3 2" xfId="25502" xr:uid="{E68E2208-F7DF-46E6-80FA-2843D2EAF2D0}"/>
    <cellStyle name="Normal 15 2 2 2 2 3 2 2" xfId="25503" xr:uid="{6E87FDE6-4445-4C74-82FD-3B6E226047C4}"/>
    <cellStyle name="Normal 15 2 2 2 2 3 3" xfId="25504" xr:uid="{AED017C4-0AA0-4634-AF48-983BCDDD260E}"/>
    <cellStyle name="Normal 15 2 2 2 2 4" xfId="25505" xr:uid="{339C1081-A629-4046-B714-D3B348EEDC15}"/>
    <cellStyle name="Normal 15 2 2 2 2 4 2" xfId="25506" xr:uid="{68262388-FD5C-4F97-905C-227C18FB6E60}"/>
    <cellStyle name="Normal 15 2 2 2 2 5" xfId="25507" xr:uid="{4FC20A4C-4678-404A-9561-73999C978EFB}"/>
    <cellStyle name="Normal 15 2 2 2 2 5 2" xfId="25508" xr:uid="{EB656F41-BA25-4FB2-8C59-055A5B367728}"/>
    <cellStyle name="Normal 15 2 2 2 2 6" xfId="25509" xr:uid="{01291FD5-38B3-4E40-A821-04787C362031}"/>
    <cellStyle name="Normal 15 2 2 2 3" xfId="25510" xr:uid="{EEB10F09-6CE5-4BD4-96C6-EB5F6A590D22}"/>
    <cellStyle name="Normal 15 2 2 2 3 2" xfId="25511" xr:uid="{A2BAC7A7-66AA-4A34-9D40-CC630CF22560}"/>
    <cellStyle name="Normal 15 2 2 2 3 2 2" xfId="25512" xr:uid="{1565000B-8B04-4A82-B52E-8B4BE988ADF4}"/>
    <cellStyle name="Normal 15 2 2 2 3 2 2 2" xfId="25513" xr:uid="{206946F7-2E10-41AC-9B05-51747545B8B6}"/>
    <cellStyle name="Normal 15 2 2 2 3 2 3" xfId="25514" xr:uid="{D63F0DA6-801A-4AB2-AE2D-2655E594B402}"/>
    <cellStyle name="Normal 15 2 2 2 3 3" xfId="25515" xr:uid="{3DEA51B7-9779-4B27-B5AF-D7D15761282C}"/>
    <cellStyle name="Normal 15 2 2 2 3 3 2" xfId="25516" xr:uid="{3E592C5A-D8A8-4EBD-9AC0-5394D7E7EE83}"/>
    <cellStyle name="Normal 15 2 2 2 3 4" xfId="25517" xr:uid="{1F597C91-70F4-473D-B00A-C1B165B850B2}"/>
    <cellStyle name="Normal 15 2 2 2 3 4 2" xfId="25518" xr:uid="{02851879-BB94-4149-AD46-4FFA2FBF1662}"/>
    <cellStyle name="Normal 15 2 2 2 3 5" xfId="25519" xr:uid="{3B1FE8BD-4A18-4C4B-A2FD-21442DC963AC}"/>
    <cellStyle name="Normal 15 2 2 2 4" xfId="25520" xr:uid="{2EABDE53-6EA8-41FE-85F5-CDE4285F2975}"/>
    <cellStyle name="Normal 15 2 2 2 4 2" xfId="25521" xr:uid="{8E79003D-1BDC-4F2C-8E0D-1590C469214B}"/>
    <cellStyle name="Normal 15 2 2 2 4 2 2" xfId="25522" xr:uid="{D22120D3-82EF-413E-B7DD-9936DFBF4A27}"/>
    <cellStyle name="Normal 15 2 2 2 4 3" xfId="25523" xr:uid="{846F58AF-BA63-4F50-81DC-5B232F71001C}"/>
    <cellStyle name="Normal 15 2 2 2 5" xfId="25524" xr:uid="{A5FB3E50-A158-478B-8F4D-0DA4C340C9F7}"/>
    <cellStyle name="Normal 15 2 2 2 5 2" xfId="25525" xr:uid="{153E065A-5C88-4AC3-8FA0-535D2F4BAC9B}"/>
    <cellStyle name="Normal 15 2 2 2 6" xfId="25526" xr:uid="{7AADE613-2D3A-4C3A-858D-169D8E2FA16F}"/>
    <cellStyle name="Normal 15 2 2 2 6 2" xfId="25527" xr:uid="{5C288932-02C5-425D-8072-72C4D65BD292}"/>
    <cellStyle name="Normal 15 2 2 2 7" xfId="25528" xr:uid="{0B424DB2-F4BB-4E84-98CD-2C432423E20D}"/>
    <cellStyle name="Normal 15 2 2 3" xfId="25529" xr:uid="{CB099197-D49A-43C0-9AFE-55FFB64C41B1}"/>
    <cellStyle name="Normal 15 2 2 3 2" xfId="25530" xr:uid="{AEC2CAF9-52D2-4A59-A6D3-493A4D466CBC}"/>
    <cellStyle name="Normal 15 2 2 3 2 2" xfId="25531" xr:uid="{1E89B63F-59F6-4491-ABB2-C0EDDC27F8F3}"/>
    <cellStyle name="Normal 15 2 2 3 2 2 2" xfId="25532" xr:uid="{70B37B4E-C6E5-4D06-943D-9898FBE60362}"/>
    <cellStyle name="Normal 15 2 2 3 2 2 2 2" xfId="25533" xr:uid="{0095CAD6-D6D3-4C25-9FF2-18F748A54F0A}"/>
    <cellStyle name="Normal 15 2 2 3 2 2 2 2 2" xfId="25534" xr:uid="{947CA2BB-0067-42EC-9562-368F886BFDE0}"/>
    <cellStyle name="Normal 15 2 2 3 2 2 2 3" xfId="25535" xr:uid="{70913863-7D98-4574-9883-9264DB863C25}"/>
    <cellStyle name="Normal 15 2 2 3 2 2 3" xfId="25536" xr:uid="{51E9A558-6618-4FEB-A9DB-746626C85A99}"/>
    <cellStyle name="Normal 15 2 2 3 2 2 3 2" xfId="25537" xr:uid="{04296D00-9E5E-4519-8D96-5C0E985EB58E}"/>
    <cellStyle name="Normal 15 2 2 3 2 2 4" xfId="25538" xr:uid="{1E529E8B-C073-4ADC-BA74-116BD05B362C}"/>
    <cellStyle name="Normal 15 2 2 3 2 2 4 2" xfId="25539" xr:uid="{558E72DC-F7BA-4B07-A717-B8841EDCB5FD}"/>
    <cellStyle name="Normal 15 2 2 3 2 2 5" xfId="25540" xr:uid="{D92A8875-0716-408C-943A-9C4F910B1846}"/>
    <cellStyle name="Normal 15 2 2 3 2 3" xfId="25541" xr:uid="{057159EB-E066-47CC-977D-4189380E22BA}"/>
    <cellStyle name="Normal 15 2 2 3 2 3 2" xfId="25542" xr:uid="{F52EBBEF-F75B-451C-B8AE-B4984EF3D3DB}"/>
    <cellStyle name="Normal 15 2 2 3 2 3 2 2" xfId="25543" xr:uid="{D8CC5E34-2DE0-416A-9B53-52F5E274324E}"/>
    <cellStyle name="Normal 15 2 2 3 2 3 3" xfId="25544" xr:uid="{46AF51D9-1EB3-4F92-ABD4-0BC936B9ED58}"/>
    <cellStyle name="Normal 15 2 2 3 2 4" xfId="25545" xr:uid="{BAD4DFA7-A6FC-4A1E-8B01-AEF62BFE9F8C}"/>
    <cellStyle name="Normal 15 2 2 3 2 4 2" xfId="25546" xr:uid="{135F1ADF-B721-4EE2-8249-D863100C8A7A}"/>
    <cellStyle name="Normal 15 2 2 3 2 5" xfId="25547" xr:uid="{8C96C339-D794-4862-801C-721FC2863D92}"/>
    <cellStyle name="Normal 15 2 2 3 2 5 2" xfId="25548" xr:uid="{F05B5D19-3FED-4F5C-810D-89A28670A35A}"/>
    <cellStyle name="Normal 15 2 2 3 2 6" xfId="25549" xr:uid="{A64AA319-8349-41BD-8630-5CD41D573B39}"/>
    <cellStyle name="Normal 15 2 2 3 3" xfId="25550" xr:uid="{40C3F629-EB05-4BDE-BF49-887067601053}"/>
    <cellStyle name="Normal 15 2 2 3 3 2" xfId="25551" xr:uid="{AFEB3DE7-6BFD-491B-80A3-42466A57B8C2}"/>
    <cellStyle name="Normal 15 2 2 3 3 2 2" xfId="25552" xr:uid="{66A65D7D-1AFB-430E-81FC-ACE7301EC361}"/>
    <cellStyle name="Normal 15 2 2 3 3 2 2 2" xfId="25553" xr:uid="{148668DE-1B3D-4E56-9305-1356EFD4CC14}"/>
    <cellStyle name="Normal 15 2 2 3 3 2 3" xfId="25554" xr:uid="{A368CE42-74DD-490C-A6D4-AFBF8DF7621C}"/>
    <cellStyle name="Normal 15 2 2 3 3 3" xfId="25555" xr:uid="{FCE26859-E11D-41FB-8B33-C297349FFF5F}"/>
    <cellStyle name="Normal 15 2 2 3 3 3 2" xfId="25556" xr:uid="{30756923-1A27-4F6A-B0C3-17934D25146C}"/>
    <cellStyle name="Normal 15 2 2 3 3 4" xfId="25557" xr:uid="{72267ED1-7628-4903-8D3E-62EB30DD28CA}"/>
    <cellStyle name="Normal 15 2 2 3 3 4 2" xfId="25558" xr:uid="{45F8F587-AA18-4381-A17A-B2DBDA598463}"/>
    <cellStyle name="Normal 15 2 2 3 3 5" xfId="25559" xr:uid="{66CDCF2B-8B4A-4C6F-874D-356D37EE9030}"/>
    <cellStyle name="Normal 15 2 2 3 4" xfId="25560" xr:uid="{E736D599-CF30-4758-B08D-5ACB4F18AD41}"/>
    <cellStyle name="Normal 15 2 2 3 4 2" xfId="25561" xr:uid="{5F0ED511-3E72-48C9-AA24-C21DD5FDE1AB}"/>
    <cellStyle name="Normal 15 2 2 3 4 2 2" xfId="25562" xr:uid="{B4B51BC3-9113-4EEA-B91A-EACEC792C27C}"/>
    <cellStyle name="Normal 15 2 2 3 4 3" xfId="25563" xr:uid="{A9F804DD-398C-4156-9E8E-B2BE8483ABA0}"/>
    <cellStyle name="Normal 15 2 2 3 5" xfId="25564" xr:uid="{8E2EA881-1CEC-4C46-B12A-9221EF2EFA2C}"/>
    <cellStyle name="Normal 15 2 2 3 5 2" xfId="25565" xr:uid="{0AD2C906-152A-4D9E-9BAD-9DE46380EA3F}"/>
    <cellStyle name="Normal 15 2 2 3 6" xfId="25566" xr:uid="{191473F6-B7F5-49BF-B404-BB95680A663E}"/>
    <cellStyle name="Normal 15 2 2 3 6 2" xfId="25567" xr:uid="{B61FD296-DDDC-40D2-8E3B-0268B35DC8DB}"/>
    <cellStyle name="Normal 15 2 2 3 7" xfId="25568" xr:uid="{27B35799-C0B6-4EEB-B192-B1C297C23010}"/>
    <cellStyle name="Normal 15 2 2 4" xfId="25569" xr:uid="{84B73069-3B00-4352-B06B-85B3CD911731}"/>
    <cellStyle name="Normal 15 2 2 4 2" xfId="25570" xr:uid="{0994D0D3-D4FA-46DC-991D-D3ECA3C79513}"/>
    <cellStyle name="Normal 15 2 2 4 2 2" xfId="25571" xr:uid="{DF619168-8195-4E53-B849-A5558B34BF65}"/>
    <cellStyle name="Normal 15 2 2 4 2 2 2" xfId="25572" xr:uid="{09D998DE-E22B-4A7D-A608-BC43E58D8DE7}"/>
    <cellStyle name="Normal 15 2 2 4 2 2 2 2" xfId="25573" xr:uid="{1F4B0166-3D12-4973-B3AE-C01887F59967}"/>
    <cellStyle name="Normal 15 2 2 4 2 2 3" xfId="25574" xr:uid="{FB858FAF-5161-48F5-AE52-2963B62F53D0}"/>
    <cellStyle name="Normal 15 2 2 4 2 3" xfId="25575" xr:uid="{907185AC-8844-47C0-8F21-9454E9279881}"/>
    <cellStyle name="Normal 15 2 2 4 2 3 2" xfId="25576" xr:uid="{1E988A3E-A264-4834-B41B-FFF4FF2E159B}"/>
    <cellStyle name="Normal 15 2 2 4 2 4" xfId="25577" xr:uid="{12B93778-2112-4B83-AC96-EABE0CA07E11}"/>
    <cellStyle name="Normal 15 2 2 4 2 4 2" xfId="25578" xr:uid="{4377DB90-DB44-4D92-812A-91CD08B5B43F}"/>
    <cellStyle name="Normal 15 2 2 4 2 5" xfId="25579" xr:uid="{760FFDC8-E175-4D59-8503-033F9C17D7AA}"/>
    <cellStyle name="Normal 15 2 2 4 3" xfId="25580" xr:uid="{BC968128-4196-42F1-81E4-31E0089377B6}"/>
    <cellStyle name="Normal 15 2 2 4 3 2" xfId="25581" xr:uid="{82AC84CD-4EFD-45B0-B8A3-30412ED0A886}"/>
    <cellStyle name="Normal 15 2 2 4 3 2 2" xfId="25582" xr:uid="{68A59624-A414-4A02-B8DA-12A37DA70314}"/>
    <cellStyle name="Normal 15 2 2 4 3 3" xfId="25583" xr:uid="{929506EB-B503-4E40-A8B9-AF644963D59E}"/>
    <cellStyle name="Normal 15 2 2 4 4" xfId="25584" xr:uid="{773651E3-1343-48AA-94C6-C4FB34D06D9F}"/>
    <cellStyle name="Normal 15 2 2 4 4 2" xfId="25585" xr:uid="{9C22A730-1C14-4A36-931D-34469F1C0A91}"/>
    <cellStyle name="Normal 15 2 2 4 5" xfId="25586" xr:uid="{BE6B82E5-06F9-465A-93E3-62A5CFBA9FE0}"/>
    <cellStyle name="Normal 15 2 2 4 5 2" xfId="25587" xr:uid="{B47547F1-877E-44F9-9E1A-FA3F3E2D4D69}"/>
    <cellStyle name="Normal 15 2 2 4 6" xfId="25588" xr:uid="{5FC3DD5D-7C84-4F18-8A07-2E9A895405F5}"/>
    <cellStyle name="Normal 15 2 2 5" xfId="25589" xr:uid="{A4862DDA-5D88-4E68-BA5C-3A0DBB872E4C}"/>
    <cellStyle name="Normal 15 2 2 5 2" xfId="25590" xr:uid="{59657C23-5980-4076-9B9E-9C0ED1C585B3}"/>
    <cellStyle name="Normal 15 2 2 5 2 2" xfId="25591" xr:uid="{888A172C-1CFB-4C5D-B22A-3BA05FF04F19}"/>
    <cellStyle name="Normal 15 2 2 5 2 2 2" xfId="25592" xr:uid="{A50B1D60-6729-4037-BA8C-8BC7DD70EEF7}"/>
    <cellStyle name="Normal 15 2 2 5 2 3" xfId="25593" xr:uid="{6414B55B-8D86-4C92-A7E2-D0543B0A6ECD}"/>
    <cellStyle name="Normal 15 2 2 5 3" xfId="25594" xr:uid="{3D02842E-B2D9-4237-9F51-E50C1EB59C9A}"/>
    <cellStyle name="Normal 15 2 2 5 3 2" xfId="25595" xr:uid="{FE59085D-8A7C-46A2-8094-F7132D21E17A}"/>
    <cellStyle name="Normal 15 2 2 5 4" xfId="25596" xr:uid="{208D626E-5F5B-4C0A-A18C-0F83A8789D0C}"/>
    <cellStyle name="Normal 15 2 2 5 4 2" xfId="25597" xr:uid="{8660D0A9-A6AC-4519-A770-8F974393C790}"/>
    <cellStyle name="Normal 15 2 2 5 5" xfId="25598" xr:uid="{63C925BA-D924-4071-BD1A-72D224C32C8F}"/>
    <cellStyle name="Normal 15 2 2 6" xfId="25599" xr:uid="{4CC08B90-334A-4A99-8462-299437052780}"/>
    <cellStyle name="Normal 15 2 2 6 2" xfId="25600" xr:uid="{69D6C903-5346-48D3-8FD0-C541773D27E8}"/>
    <cellStyle name="Normal 15 2 2 6 2 2" xfId="25601" xr:uid="{E9ED0386-A1AC-4AB6-BB46-3861324A1317}"/>
    <cellStyle name="Normal 15 2 2 6 2 2 2" xfId="25602" xr:uid="{BDA028CE-92ED-423F-B8E9-E01610A3CCCE}"/>
    <cellStyle name="Normal 15 2 2 6 2 3" xfId="25603" xr:uid="{5B87721E-9AD4-41E7-B441-9A5C894B697B}"/>
    <cellStyle name="Normal 15 2 2 6 3" xfId="25604" xr:uid="{658F4254-2989-4CAE-A98C-57B5D7C3AE5A}"/>
    <cellStyle name="Normal 15 2 2 6 3 2" xfId="25605" xr:uid="{11CD7131-E5D3-480B-821C-2BD6285FA321}"/>
    <cellStyle name="Normal 15 2 2 6 4" xfId="25606" xr:uid="{68EA8D9D-AD71-4347-A68F-4AF84B81EA0E}"/>
    <cellStyle name="Normal 15 2 2 6 4 2" xfId="25607" xr:uid="{BC981F6A-7720-4339-BEC0-C9E201254FEF}"/>
    <cellStyle name="Normal 15 2 2 6 5" xfId="25608" xr:uid="{17E33871-7901-40E7-8DE9-24B312AAA70B}"/>
    <cellStyle name="Normal 15 2 2 7" xfId="25609" xr:uid="{1D59E722-5F1F-4E14-BB96-8013BC75A6B4}"/>
    <cellStyle name="Normal 15 2 2 7 2" xfId="25610" xr:uid="{83B3C8D6-95FA-47B2-BDDD-7C67A8204A5E}"/>
    <cellStyle name="Normal 15 2 2 7 2 2" xfId="25611" xr:uid="{66A9928F-FB7A-49AD-9B88-58D921DCBB5A}"/>
    <cellStyle name="Normal 15 2 2 7 3" xfId="25612" xr:uid="{81E953D3-640D-4466-B8D8-11ABA6A6E2DE}"/>
    <cellStyle name="Normal 15 2 2 8" xfId="25613" xr:uid="{F53A2463-6BDE-4AB1-AAF6-E04FF740C8C5}"/>
    <cellStyle name="Normal 15 2 2 8 2" xfId="25614" xr:uid="{DF36BBD0-DA07-421B-BB66-46E5B7917E7C}"/>
    <cellStyle name="Normal 15 2 2 9" xfId="25615" xr:uid="{25BB79DC-47AA-45A6-9639-8F891DA6CEE3}"/>
    <cellStyle name="Normal 15 2 2 9 2" xfId="25616" xr:uid="{ED401218-732A-4E63-9830-C786E004C15D}"/>
    <cellStyle name="Normal 15 2 3" xfId="25617" xr:uid="{964E39A0-F679-4311-B4A3-5306177D4E5A}"/>
    <cellStyle name="Normal 15 2 3 2" xfId="25618" xr:uid="{C8EFD5A9-5B35-4909-ADB2-E1066C1EE231}"/>
    <cellStyle name="Normal 15 2 3 2 2" xfId="25619" xr:uid="{2CA4B63C-7825-4D98-9E02-9308A1C331C6}"/>
    <cellStyle name="Normal 15 2 3 2 2 2" xfId="25620" xr:uid="{A3267F04-0BB8-4A50-A466-794C461105A3}"/>
    <cellStyle name="Normal 15 2 3 2 2 2 2" xfId="25621" xr:uid="{497674CF-83B0-40DC-B588-7762121C8834}"/>
    <cellStyle name="Normal 15 2 3 2 2 2 2 2" xfId="25622" xr:uid="{4798C046-ABD0-4324-9EAD-297FEF7052CE}"/>
    <cellStyle name="Normal 15 2 3 2 2 2 3" xfId="25623" xr:uid="{6BCC8CDB-88C7-455F-8D03-6DF82C305798}"/>
    <cellStyle name="Normal 15 2 3 2 2 3" xfId="25624" xr:uid="{0864EC4E-8FFF-47FB-9C5C-033ACCA0F2A6}"/>
    <cellStyle name="Normal 15 2 3 2 2 3 2" xfId="25625" xr:uid="{EDF371F0-34E8-4BC5-A0F6-3CCFE63D8784}"/>
    <cellStyle name="Normal 15 2 3 2 2 4" xfId="25626" xr:uid="{5C1B2AC3-2FDC-47C0-9695-1E7E3B012D05}"/>
    <cellStyle name="Normal 15 2 3 2 2 4 2" xfId="25627" xr:uid="{2374DC99-9A15-49C6-84EF-004CEEA25A05}"/>
    <cellStyle name="Normal 15 2 3 2 2 5" xfId="25628" xr:uid="{77660630-4B16-4EBB-B088-FAACC47CD4CF}"/>
    <cellStyle name="Normal 15 2 3 2 3" xfId="25629" xr:uid="{342FDE78-30CD-477D-8300-3953BCCBCD81}"/>
    <cellStyle name="Normal 15 2 3 2 3 2" xfId="25630" xr:uid="{9C9ECDC6-FAD5-424A-A331-579E24C6C985}"/>
    <cellStyle name="Normal 15 2 3 2 3 2 2" xfId="25631" xr:uid="{0F98D41A-1855-44F8-8A08-D6C683FB7C0B}"/>
    <cellStyle name="Normal 15 2 3 2 3 3" xfId="25632" xr:uid="{EB4F96D5-504B-4A07-9F19-187D21B09EF0}"/>
    <cellStyle name="Normal 15 2 3 2 4" xfId="25633" xr:uid="{3E6155F2-48BD-4CC0-89F1-1740E43A5762}"/>
    <cellStyle name="Normal 15 2 3 2 4 2" xfId="25634" xr:uid="{E2CF015F-754D-4012-9790-2D2EDD72B84A}"/>
    <cellStyle name="Normal 15 2 3 2 5" xfId="25635" xr:uid="{9F77C56A-FFB1-494C-ADF5-5E6960DC83A9}"/>
    <cellStyle name="Normal 15 2 3 2 5 2" xfId="25636" xr:uid="{F5EBF5C5-6EC4-4C3D-98F0-B903A4B03E42}"/>
    <cellStyle name="Normal 15 2 3 2 6" xfId="25637" xr:uid="{EDCD3574-3EB0-416B-B1CD-09C216488E8D}"/>
    <cellStyle name="Normal 15 2 3 3" xfId="25638" xr:uid="{B8549655-1A2B-48A5-A561-CCF0E6FDA60C}"/>
    <cellStyle name="Normal 15 2 3 3 2" xfId="25639" xr:uid="{B3D3904C-9863-41E7-BBC0-368C06E2C559}"/>
    <cellStyle name="Normal 15 2 3 3 2 2" xfId="25640" xr:uid="{7725B10C-A590-4917-BF76-2C459311FA1A}"/>
    <cellStyle name="Normal 15 2 3 3 2 2 2" xfId="25641" xr:uid="{AF97917D-404C-4D5F-A92F-01DD9473CAB1}"/>
    <cellStyle name="Normal 15 2 3 3 2 3" xfId="25642" xr:uid="{ED3F0584-29F3-4547-8B4A-ABDB47F6205B}"/>
    <cellStyle name="Normal 15 2 3 3 3" xfId="25643" xr:uid="{ACA05D6A-F84E-4EE1-A247-216618F4E5EE}"/>
    <cellStyle name="Normal 15 2 3 3 3 2" xfId="25644" xr:uid="{4BC27C9F-22FF-41AD-8DF6-40A26CB98981}"/>
    <cellStyle name="Normal 15 2 3 3 4" xfId="25645" xr:uid="{02F60A01-23B2-4D51-A786-7086B33D2EBD}"/>
    <cellStyle name="Normal 15 2 3 3 4 2" xfId="25646" xr:uid="{9B988F6A-C344-459E-AC33-A9C153D18810}"/>
    <cellStyle name="Normal 15 2 3 3 5" xfId="25647" xr:uid="{8DEBE42C-75DE-4469-AFB9-E32D39C04917}"/>
    <cellStyle name="Normal 15 2 3 4" xfId="25648" xr:uid="{74DEAE9B-B8DA-4AAA-A03F-83274280110F}"/>
    <cellStyle name="Normal 15 2 3 4 2" xfId="25649" xr:uid="{CD8C84B0-F431-4713-A18D-8A7965196541}"/>
    <cellStyle name="Normal 15 2 3 4 2 2" xfId="25650" xr:uid="{E9D10DB8-D4D0-436C-B4CE-7967897BA15C}"/>
    <cellStyle name="Normal 15 2 3 4 3" xfId="25651" xr:uid="{B7AA482F-34F1-4B57-A136-3BC18781CFCF}"/>
    <cellStyle name="Normal 15 2 3 5" xfId="25652" xr:uid="{0318DE2C-8E27-4A7B-B6E5-7DEC0C56F3BA}"/>
    <cellStyle name="Normal 15 2 3 5 2" xfId="25653" xr:uid="{6D2989E7-5F2A-411B-8657-D199412F6AE2}"/>
    <cellStyle name="Normal 15 2 3 6" xfId="25654" xr:uid="{73E4D77C-CF69-4542-A384-F054F1267557}"/>
    <cellStyle name="Normal 15 2 3 6 2" xfId="25655" xr:uid="{95B1A154-1C91-4F4B-A1AD-BD2BAA5FF982}"/>
    <cellStyle name="Normal 15 2 3 7" xfId="25656" xr:uid="{DABF3427-533C-4A8E-AABB-1B8AD0059243}"/>
    <cellStyle name="Normal 15 2 4" xfId="25657" xr:uid="{6AF9F77F-3A32-4A67-9C0A-EF9758E26A16}"/>
    <cellStyle name="Normal 15 2 4 2" xfId="25658" xr:uid="{462C5355-CD53-4B69-BC64-39A563291880}"/>
    <cellStyle name="Normal 15 2 4 2 2" xfId="25659" xr:uid="{A4AF63AF-0166-4CFD-A8C6-49FD4C8BC49D}"/>
    <cellStyle name="Normal 15 2 4 2 2 2" xfId="25660" xr:uid="{C99D39A9-D192-4E30-9CF5-1CB573F72E36}"/>
    <cellStyle name="Normal 15 2 4 2 2 2 2" xfId="25661" xr:uid="{4647D336-DD8C-46BA-B074-6B4B46F6CF9C}"/>
    <cellStyle name="Normal 15 2 4 2 2 2 2 2" xfId="25662" xr:uid="{ED967D91-A9D0-410A-9869-A92DBC12C9AC}"/>
    <cellStyle name="Normal 15 2 4 2 2 2 3" xfId="25663" xr:uid="{75EB5A19-4C46-40CF-ADE8-C1F0330ACE87}"/>
    <cellStyle name="Normal 15 2 4 2 2 3" xfId="25664" xr:uid="{7C7FB123-99F8-4A8F-AC3E-C8292AB8A494}"/>
    <cellStyle name="Normal 15 2 4 2 2 3 2" xfId="25665" xr:uid="{ECD723CE-F0D2-4AFB-9ACC-7B6C979BC4C0}"/>
    <cellStyle name="Normal 15 2 4 2 2 4" xfId="25666" xr:uid="{D27C67B1-CB2C-40C8-A105-58E27CF9DD9C}"/>
    <cellStyle name="Normal 15 2 4 2 2 4 2" xfId="25667" xr:uid="{16C852CD-AD19-4A19-B25E-63A271404427}"/>
    <cellStyle name="Normal 15 2 4 2 2 5" xfId="25668" xr:uid="{3B32B9EC-2096-4C62-9DFC-3A803A8FFAF9}"/>
    <cellStyle name="Normal 15 2 4 2 3" xfId="25669" xr:uid="{FBD009A0-A137-465B-B62F-E4509CE81EAC}"/>
    <cellStyle name="Normal 15 2 4 2 3 2" xfId="25670" xr:uid="{3C0C6908-E8AA-40A0-9FDB-B6432447239E}"/>
    <cellStyle name="Normal 15 2 4 2 3 2 2" xfId="25671" xr:uid="{7DD08096-7D70-436C-A309-3A502289AB70}"/>
    <cellStyle name="Normal 15 2 4 2 3 3" xfId="25672" xr:uid="{7BC342EA-9805-48A6-9609-5E50FDB74C11}"/>
    <cellStyle name="Normal 15 2 4 2 4" xfId="25673" xr:uid="{24F241EE-5408-49CB-9402-A7644DC0896D}"/>
    <cellStyle name="Normal 15 2 4 2 4 2" xfId="25674" xr:uid="{03B19789-78B3-406E-8472-91778B2260C8}"/>
    <cellStyle name="Normal 15 2 4 2 5" xfId="25675" xr:uid="{706014AF-EBEC-4D43-84E1-9D2EC087F63E}"/>
    <cellStyle name="Normal 15 2 4 2 5 2" xfId="25676" xr:uid="{2D69B41A-803C-4BBF-A49F-B910DDCDBAAE}"/>
    <cellStyle name="Normal 15 2 4 2 6" xfId="25677" xr:uid="{EF35211C-F59D-49BF-8BAA-DBAC41CACA60}"/>
    <cellStyle name="Normal 15 2 4 3" xfId="25678" xr:uid="{CBFFBAD5-6A57-422F-91C7-3DB403FD5291}"/>
    <cellStyle name="Normal 15 2 4 3 2" xfId="25679" xr:uid="{F840ADC9-ECF7-4A52-ACF0-24E2B962C0FE}"/>
    <cellStyle name="Normal 15 2 4 3 2 2" xfId="25680" xr:uid="{C30DA118-91B1-4E9F-9434-7F84994B7DCA}"/>
    <cellStyle name="Normal 15 2 4 3 2 2 2" xfId="25681" xr:uid="{9A1AB242-8229-4E4C-B4A6-BA9B1FA2D642}"/>
    <cellStyle name="Normal 15 2 4 3 2 3" xfId="25682" xr:uid="{7AAC8D2E-A120-4F67-BCCC-E7C565DBF717}"/>
    <cellStyle name="Normal 15 2 4 3 3" xfId="25683" xr:uid="{CB33D4BE-2940-44D1-8AD1-394E0334C365}"/>
    <cellStyle name="Normal 15 2 4 3 3 2" xfId="25684" xr:uid="{265988C5-0A84-4659-AD4F-239D8E3FB21B}"/>
    <cellStyle name="Normal 15 2 4 3 4" xfId="25685" xr:uid="{D81054C9-F235-444A-AB66-09F5CF7D01CE}"/>
    <cellStyle name="Normal 15 2 4 3 4 2" xfId="25686" xr:uid="{02529CC3-D2FB-461C-9B67-B9A878868498}"/>
    <cellStyle name="Normal 15 2 4 3 5" xfId="25687" xr:uid="{E881B433-E58D-4182-B980-D44EF9B0053A}"/>
    <cellStyle name="Normal 15 2 4 4" xfId="25688" xr:uid="{D78B614C-D84D-4ED9-A3BC-8575E4A4B547}"/>
    <cellStyle name="Normal 15 2 4 4 2" xfId="25689" xr:uid="{D15EE296-538B-4D50-B998-3AFEBDD614A4}"/>
    <cellStyle name="Normal 15 2 4 4 2 2" xfId="25690" xr:uid="{5C7117B6-DEB9-4127-8329-96D99C92CF74}"/>
    <cellStyle name="Normal 15 2 4 4 3" xfId="25691" xr:uid="{EB052E1E-88F0-4788-94A5-793012CE0AC5}"/>
    <cellStyle name="Normal 15 2 4 5" xfId="25692" xr:uid="{F7BCB69F-54DC-45D5-BB8A-22B07CB2A559}"/>
    <cellStyle name="Normal 15 2 4 5 2" xfId="25693" xr:uid="{5EF538D6-C3F1-4E71-B7D2-8E23A04BDDAB}"/>
    <cellStyle name="Normal 15 2 4 6" xfId="25694" xr:uid="{0346CE34-7C86-4168-A48C-1FD6EDC82B80}"/>
    <cellStyle name="Normal 15 2 4 6 2" xfId="25695" xr:uid="{1C817248-7CFC-4C3B-A5E0-7FF0AB4B6721}"/>
    <cellStyle name="Normal 15 2 4 7" xfId="25696" xr:uid="{A0676252-E22A-4DD0-8962-1B71CC050DC9}"/>
    <cellStyle name="Normal 15 2 5" xfId="25697" xr:uid="{39DD2B21-B0F7-4ED4-96CE-35C201802F69}"/>
    <cellStyle name="Normal 15 2 5 2" xfId="25698" xr:uid="{91315FAD-E7FF-42EB-9D2E-A448ACC89D2C}"/>
    <cellStyle name="Normal 15 2 5 2 2" xfId="25699" xr:uid="{1253DF79-006E-40CE-9D5A-BF02B26265C6}"/>
    <cellStyle name="Normal 15 2 5 2 2 2" xfId="25700" xr:uid="{929B72B2-E07B-4AE5-B0D1-E86D075BADF2}"/>
    <cellStyle name="Normal 15 2 5 2 2 2 2" xfId="25701" xr:uid="{06B03600-DDB8-4721-A6EC-4A3452E29772}"/>
    <cellStyle name="Normal 15 2 5 2 2 3" xfId="25702" xr:uid="{0E5F82BD-E8B1-4D1E-A29A-2AB7FA32D0A7}"/>
    <cellStyle name="Normal 15 2 5 2 3" xfId="25703" xr:uid="{40330810-F2F8-481D-ABAC-EAF6DFDD7FBE}"/>
    <cellStyle name="Normal 15 2 5 2 3 2" xfId="25704" xr:uid="{A9946C8F-7AC0-48AA-804B-1911253DACBA}"/>
    <cellStyle name="Normal 15 2 5 2 4" xfId="25705" xr:uid="{EDAE4D86-4C16-46DF-9CF7-DEC818C7D96D}"/>
    <cellStyle name="Normal 15 2 5 2 4 2" xfId="25706" xr:uid="{9814A9B7-2CC5-4FA2-871D-8B15ECE75932}"/>
    <cellStyle name="Normal 15 2 5 2 5" xfId="25707" xr:uid="{CD59B06A-F446-49A4-9AE9-E910636C8403}"/>
    <cellStyle name="Normal 15 2 5 3" xfId="25708" xr:uid="{60E05EC5-0C4B-4B71-B91B-57955DAA8270}"/>
    <cellStyle name="Normal 15 2 5 3 2" xfId="25709" xr:uid="{DF29D8BC-253E-4860-A0F5-65C5EB849CC8}"/>
    <cellStyle name="Normal 15 2 5 3 2 2" xfId="25710" xr:uid="{8E79F7D0-2CF8-4C5A-8F66-B629E0472A90}"/>
    <cellStyle name="Normal 15 2 5 3 3" xfId="25711" xr:uid="{0AD98DD5-7A2F-43CC-8881-6DD25AD6BD9B}"/>
    <cellStyle name="Normal 15 2 5 4" xfId="25712" xr:uid="{80D30547-6462-49C6-85CC-C9833F923342}"/>
    <cellStyle name="Normal 15 2 5 4 2" xfId="25713" xr:uid="{7BF17F85-6E1E-4EFF-8C69-0B0D11F8E3A7}"/>
    <cellStyle name="Normal 15 2 5 5" xfId="25714" xr:uid="{752EC21E-2001-4F7D-ADE9-95A336A5AD77}"/>
    <cellStyle name="Normal 15 2 5 5 2" xfId="25715" xr:uid="{39A6E6F7-7ABD-4AA7-9263-2EC00D1695C0}"/>
    <cellStyle name="Normal 15 2 5 6" xfId="25716" xr:uid="{25E51413-2058-4A44-825F-780B54902C1A}"/>
    <cellStyle name="Normal 15 2 6" xfId="25717" xr:uid="{F7BF811D-1827-4AB8-A11A-1AF8A6E66E2C}"/>
    <cellStyle name="Normal 15 2 6 2" xfId="25718" xr:uid="{2CE317FC-D59B-4CEA-A534-DFF479D2328C}"/>
    <cellStyle name="Normal 15 2 6 2 2" xfId="25719" xr:uid="{A4534039-4C00-4BD5-8013-63352EF3081C}"/>
    <cellStyle name="Normal 15 2 6 2 2 2" xfId="25720" xr:uid="{6FF3346C-FA2E-4F3B-B620-55B0A41A2850}"/>
    <cellStyle name="Normal 15 2 6 2 3" xfId="25721" xr:uid="{664AC409-5E34-4401-8A66-04549BE1CE72}"/>
    <cellStyle name="Normal 15 2 6 3" xfId="25722" xr:uid="{77372149-E729-4BD5-9399-80144B400975}"/>
    <cellStyle name="Normal 15 2 6 3 2" xfId="25723" xr:uid="{9FA0BCDE-D5FC-4C43-A807-3DBD60192B41}"/>
    <cellStyle name="Normal 15 2 6 4" xfId="25724" xr:uid="{D403CA5D-2C0E-42B2-AFEC-8B5C5E9D22E5}"/>
    <cellStyle name="Normal 15 2 6 4 2" xfId="25725" xr:uid="{8C50EFF1-A187-4DBE-98DD-4EB5D765E946}"/>
    <cellStyle name="Normal 15 2 6 5" xfId="25726" xr:uid="{9A9A34F6-BB00-4DC9-8ADE-7EB3C2D067E0}"/>
    <cellStyle name="Normal 15 2 7" xfId="25727" xr:uid="{BF370D7F-8375-4FBB-ABE5-68C0BBD2EB51}"/>
    <cellStyle name="Normal 15 2 7 2" xfId="25728" xr:uid="{5D13E75A-A1CF-428D-B5BD-46DC340309B7}"/>
    <cellStyle name="Normal 15 2 7 2 2" xfId="25729" xr:uid="{28F7D996-EADE-4D2E-ACE4-A74D4364DEE1}"/>
    <cellStyle name="Normal 15 2 7 2 2 2" xfId="25730" xr:uid="{E5A4B95B-E9EE-40E4-BBBC-DA80DC4F9B46}"/>
    <cellStyle name="Normal 15 2 7 2 3" xfId="25731" xr:uid="{F1E3B097-7754-4AC4-8B8B-1AC82C1FC128}"/>
    <cellStyle name="Normal 15 2 7 3" xfId="25732" xr:uid="{E27BB7C8-3EBB-4F57-A1CF-8640D8921969}"/>
    <cellStyle name="Normal 15 2 7 3 2" xfId="25733" xr:uid="{3727DA2D-7768-4A09-9657-80A621655741}"/>
    <cellStyle name="Normal 15 2 7 4" xfId="25734" xr:uid="{F38C800F-8B93-4F3F-B9DA-CD9724E8C5CE}"/>
    <cellStyle name="Normal 15 2 7 4 2" xfId="25735" xr:uid="{A5AF293F-DB26-40C0-92CD-3371D54B44DC}"/>
    <cellStyle name="Normal 15 2 7 5" xfId="25736" xr:uid="{7BCFFDAB-2CF7-4C43-8B7C-809590E24B03}"/>
    <cellStyle name="Normal 15 2 8" xfId="25737" xr:uid="{28CBE954-4968-4647-842C-A0CC70518222}"/>
    <cellStyle name="Normal 15 2 8 2" xfId="25738" xr:uid="{AB19C886-65FE-4B4B-BC2A-2896DBE58E93}"/>
    <cellStyle name="Normal 15 2 8 2 2" xfId="25739" xr:uid="{381152F6-88B7-4672-829D-90063472E77D}"/>
    <cellStyle name="Normal 15 2 8 3" xfId="25740" xr:uid="{0F603954-59F6-48C2-9A31-DB6412EDEA94}"/>
    <cellStyle name="Normal 15 2 9" xfId="25741" xr:uid="{B429058E-D883-43FF-965C-C4614F408B22}"/>
    <cellStyle name="Normal 15 2 9 2" xfId="25742" xr:uid="{EDB90F2C-F435-4ED6-94A1-9943743D65F4}"/>
    <cellStyle name="Normal 15 3" xfId="792" xr:uid="{3B652CDD-DD8D-40B6-8091-95680DE79F8A}"/>
    <cellStyle name="Normal 15 3 10" xfId="25743" xr:uid="{A954FD1E-D671-4BE5-B64B-5D9BA0185248}"/>
    <cellStyle name="Normal 15 3 10 2" xfId="25744" xr:uid="{589E9E01-4802-432C-8960-91A67B68DB81}"/>
    <cellStyle name="Normal 15 3 11" xfId="25745" xr:uid="{A8D2898E-0FFC-45C3-9D95-6AEA68ACFA52}"/>
    <cellStyle name="Normal 15 3 2" xfId="25746" xr:uid="{48759287-185A-4B91-AB03-451071F68BBA}"/>
    <cellStyle name="Normal 15 3 2 2" xfId="25747" xr:uid="{86052553-DB77-4233-9D1E-D6A5CA30309A}"/>
    <cellStyle name="Normal 15 3 2 2 2" xfId="25748" xr:uid="{3C296E68-03C9-46DD-A2D6-75F88E18C7A0}"/>
    <cellStyle name="Normal 15 3 2 2 2 2" xfId="25749" xr:uid="{B190C23B-BAC6-40F7-8560-41072740EC5C}"/>
    <cellStyle name="Normal 15 3 2 2 2 2 2" xfId="25750" xr:uid="{9A4CB058-F61C-4566-B3A8-4B37794AAAE1}"/>
    <cellStyle name="Normal 15 3 2 2 2 2 2 2" xfId="25751" xr:uid="{A146D051-374E-4A4C-80AE-191ED0202DAE}"/>
    <cellStyle name="Normal 15 3 2 2 2 2 3" xfId="25752" xr:uid="{70601DBC-447F-47C1-AA40-8780AE9FDEE5}"/>
    <cellStyle name="Normal 15 3 2 2 2 3" xfId="25753" xr:uid="{A71ED1C6-736B-47A8-B73F-A768E0577C69}"/>
    <cellStyle name="Normal 15 3 2 2 2 3 2" xfId="25754" xr:uid="{CF9504DB-F57C-4D15-8279-0A83BA35A980}"/>
    <cellStyle name="Normal 15 3 2 2 2 4" xfId="25755" xr:uid="{437ACF61-B88D-4208-9C19-A871C65E958E}"/>
    <cellStyle name="Normal 15 3 2 2 2 4 2" xfId="25756" xr:uid="{7C1BCD16-1E01-4D98-8D97-00CCBDC12D96}"/>
    <cellStyle name="Normal 15 3 2 2 2 5" xfId="25757" xr:uid="{D6DA15FA-E1D5-4BD9-AFD4-F0DAFD4D32D4}"/>
    <cellStyle name="Normal 15 3 2 2 3" xfId="25758" xr:uid="{F302B190-E1E2-4705-AC5D-9D4982CE96CB}"/>
    <cellStyle name="Normal 15 3 2 2 3 2" xfId="25759" xr:uid="{BE3655F0-E180-421E-8455-CFFFC3397F0C}"/>
    <cellStyle name="Normal 15 3 2 2 3 2 2" xfId="25760" xr:uid="{B96B6A0C-DC74-427C-8E59-6BA77D95FDA2}"/>
    <cellStyle name="Normal 15 3 2 2 3 3" xfId="25761" xr:uid="{AF11DC9E-89A9-48A5-AA1C-2D4CFE6DFBB9}"/>
    <cellStyle name="Normal 15 3 2 2 4" xfId="25762" xr:uid="{6BA309A1-EE9C-43A9-A671-3C20FA9F3F51}"/>
    <cellStyle name="Normal 15 3 2 2 4 2" xfId="25763" xr:uid="{AEF4F4FA-539E-4C5F-8A3A-98592BFA63BD}"/>
    <cellStyle name="Normal 15 3 2 2 5" xfId="25764" xr:uid="{FA4B85F3-D539-4DDD-9528-234B857AC1D3}"/>
    <cellStyle name="Normal 15 3 2 2 5 2" xfId="25765" xr:uid="{5ACC4CDB-922E-41E4-A000-0CEFD57E16F4}"/>
    <cellStyle name="Normal 15 3 2 2 6" xfId="25766" xr:uid="{294E219B-FF92-460B-BD52-71DFC2CAD78D}"/>
    <cellStyle name="Normal 15 3 2 3" xfId="25767" xr:uid="{D35497D8-5F46-4C9D-A60B-F64D1CDFCDF1}"/>
    <cellStyle name="Normal 15 3 2 3 2" xfId="25768" xr:uid="{1DCF0ECC-5AB3-4EB9-9DBE-9F21CD207C00}"/>
    <cellStyle name="Normal 15 3 2 3 2 2" xfId="25769" xr:uid="{1C7A7BF4-593A-414B-9C63-88BA4F70E308}"/>
    <cellStyle name="Normal 15 3 2 3 2 2 2" xfId="25770" xr:uid="{8DA47427-BF64-430F-A06B-D4CBA42A3967}"/>
    <cellStyle name="Normal 15 3 2 3 2 3" xfId="25771" xr:uid="{02F35C73-81A5-40A8-8064-69ECD6523817}"/>
    <cellStyle name="Normal 15 3 2 3 3" xfId="25772" xr:uid="{F4B65638-641B-48DC-91C4-50BB980C526B}"/>
    <cellStyle name="Normal 15 3 2 3 3 2" xfId="25773" xr:uid="{2439D7C0-68DF-4DBF-B99C-989DEF4003E9}"/>
    <cellStyle name="Normal 15 3 2 3 4" xfId="25774" xr:uid="{39BA2375-02B6-46D7-997B-45D55932BB36}"/>
    <cellStyle name="Normal 15 3 2 3 4 2" xfId="25775" xr:uid="{EF322551-8DDA-41AE-9E88-FDE2FD450182}"/>
    <cellStyle name="Normal 15 3 2 3 5" xfId="25776" xr:uid="{0F723FC8-785B-4585-BFF2-7FE272FF8C1A}"/>
    <cellStyle name="Normal 15 3 2 4" xfId="25777" xr:uid="{20E529A1-3871-429B-8495-736F9F5548E8}"/>
    <cellStyle name="Normal 15 3 2 4 2" xfId="25778" xr:uid="{C11EDCF6-CED7-4BD6-AA40-00726EE9A444}"/>
    <cellStyle name="Normal 15 3 2 4 2 2" xfId="25779" xr:uid="{ED72683C-A1EC-4260-B6FC-A2E1414E058A}"/>
    <cellStyle name="Normal 15 3 2 4 3" xfId="25780" xr:uid="{E152F0C2-4C76-48F6-87E2-591E07E02D6C}"/>
    <cellStyle name="Normal 15 3 2 5" xfId="25781" xr:uid="{5CC04E7E-B77F-49D7-81C4-795680DA1262}"/>
    <cellStyle name="Normal 15 3 2 5 2" xfId="25782" xr:uid="{11F40C91-3E3A-4ADB-9A75-CEEF942003DE}"/>
    <cellStyle name="Normal 15 3 2 6" xfId="25783" xr:uid="{FA8296F2-2A82-494A-B7AA-FB07EB23BD5A}"/>
    <cellStyle name="Normal 15 3 2 6 2" xfId="25784" xr:uid="{14E95A49-CEC3-4326-958E-555EBA6C3808}"/>
    <cellStyle name="Normal 15 3 2 7" xfId="25785" xr:uid="{C141352D-4D66-48C3-A338-4D638265952A}"/>
    <cellStyle name="Normal 15 3 3" xfId="25786" xr:uid="{4F68182B-A7AB-4635-B6FE-C00D0AE4CD20}"/>
    <cellStyle name="Normal 15 3 3 2" xfId="25787" xr:uid="{B7595DEE-1C42-4D70-8D86-938E9B928029}"/>
    <cellStyle name="Normal 15 3 3 2 2" xfId="25788" xr:uid="{F4649D80-459B-4D80-8021-869F07DD92F9}"/>
    <cellStyle name="Normal 15 3 3 2 2 2" xfId="25789" xr:uid="{B00894C2-E6E9-42BC-9531-DD6F7559993C}"/>
    <cellStyle name="Normal 15 3 3 2 2 2 2" xfId="25790" xr:uid="{03F80176-8D22-40C9-9CD9-FA398CF1A7DA}"/>
    <cellStyle name="Normal 15 3 3 2 2 2 2 2" xfId="25791" xr:uid="{680A2EF2-26C6-4DA9-A39D-53A9A648E5C7}"/>
    <cellStyle name="Normal 15 3 3 2 2 2 3" xfId="25792" xr:uid="{E5A20633-55B6-4B2C-A8A1-1D0125BD7CA3}"/>
    <cellStyle name="Normal 15 3 3 2 2 3" xfId="25793" xr:uid="{9BCFC8E5-1277-4E0B-A19C-85D13B4C7CBD}"/>
    <cellStyle name="Normal 15 3 3 2 2 3 2" xfId="25794" xr:uid="{464D24F0-D2F2-46F5-94AC-62E4DC183B2E}"/>
    <cellStyle name="Normal 15 3 3 2 2 4" xfId="25795" xr:uid="{FF84D244-6B84-4E2D-B3BC-C9B4904FC264}"/>
    <cellStyle name="Normal 15 3 3 2 2 4 2" xfId="25796" xr:uid="{51FEA0A4-57B5-42E0-A898-EAA29309F378}"/>
    <cellStyle name="Normal 15 3 3 2 2 5" xfId="25797" xr:uid="{85D833DD-7709-4124-9D06-6853ECD8FE30}"/>
    <cellStyle name="Normal 15 3 3 2 3" xfId="25798" xr:uid="{16FE37BB-1F34-4EC8-8537-B23E358F5F5D}"/>
    <cellStyle name="Normal 15 3 3 2 3 2" xfId="25799" xr:uid="{E34CDBC8-4CC2-46B7-8D40-E653EF95868D}"/>
    <cellStyle name="Normal 15 3 3 2 3 2 2" xfId="25800" xr:uid="{AAB3B101-F500-4864-A5C3-777046310165}"/>
    <cellStyle name="Normal 15 3 3 2 3 3" xfId="25801" xr:uid="{E9DD5A73-2CEF-4012-8F2C-B2318948A819}"/>
    <cellStyle name="Normal 15 3 3 2 4" xfId="25802" xr:uid="{3C4BD57A-5CA0-4900-8C05-3CB86757E82F}"/>
    <cellStyle name="Normal 15 3 3 2 4 2" xfId="25803" xr:uid="{0A18C75D-425A-4E61-A567-BC00CEC49E60}"/>
    <cellStyle name="Normal 15 3 3 2 5" xfId="25804" xr:uid="{A9D2B098-9970-4496-A7B0-9E8AE9637665}"/>
    <cellStyle name="Normal 15 3 3 2 5 2" xfId="25805" xr:uid="{4CFCD0DD-115D-44E3-834C-D4981A6DE81F}"/>
    <cellStyle name="Normal 15 3 3 2 6" xfId="25806" xr:uid="{0A85CEF5-C96D-4679-B822-3DD8F3E5D758}"/>
    <cellStyle name="Normal 15 3 3 3" xfId="25807" xr:uid="{EFCB92FA-5AF6-45FE-A34A-15CD96E6CF86}"/>
    <cellStyle name="Normal 15 3 3 3 2" xfId="25808" xr:uid="{6E126183-FBDC-4CB7-AC25-56DCA12D2091}"/>
    <cellStyle name="Normal 15 3 3 3 2 2" xfId="25809" xr:uid="{64FCF8CA-BEBD-4779-B349-DD06F35BD5AB}"/>
    <cellStyle name="Normal 15 3 3 3 2 2 2" xfId="25810" xr:uid="{B6718E91-E114-4BF7-A3CD-C2BF0EC4EC1E}"/>
    <cellStyle name="Normal 15 3 3 3 2 3" xfId="25811" xr:uid="{CEDC223A-467F-4D3E-882D-95B46731AB1B}"/>
    <cellStyle name="Normal 15 3 3 3 3" xfId="25812" xr:uid="{EBC3592F-B7FE-4FEF-AFD1-BCA228B7C5C3}"/>
    <cellStyle name="Normal 15 3 3 3 3 2" xfId="25813" xr:uid="{BB9F88AC-1544-4A23-90D8-EDA3F5706104}"/>
    <cellStyle name="Normal 15 3 3 3 4" xfId="25814" xr:uid="{1324422F-A2DE-4FD2-BF16-2E633B1B297A}"/>
    <cellStyle name="Normal 15 3 3 3 4 2" xfId="25815" xr:uid="{6F1F7B8C-6FD9-48E1-9EAC-2AA8DEBCBCA5}"/>
    <cellStyle name="Normal 15 3 3 3 5" xfId="25816" xr:uid="{3F721AAC-AC49-408B-BCDC-4A3D371CD4E8}"/>
    <cellStyle name="Normal 15 3 3 4" xfId="25817" xr:uid="{0C236106-BB76-4A24-93C3-456F64421D48}"/>
    <cellStyle name="Normal 15 3 3 4 2" xfId="25818" xr:uid="{440E5B56-A07D-4804-B6DD-B9FCA2E00EB4}"/>
    <cellStyle name="Normal 15 3 3 4 2 2" xfId="25819" xr:uid="{2008E15A-B4DB-495D-82B1-0B486AC329A9}"/>
    <cellStyle name="Normal 15 3 3 4 3" xfId="25820" xr:uid="{AD928B86-5F10-4D8B-962B-922712B51AD3}"/>
    <cellStyle name="Normal 15 3 3 5" xfId="25821" xr:uid="{D7624A37-0596-4457-99ED-88B2DC9AA5C3}"/>
    <cellStyle name="Normal 15 3 3 5 2" xfId="25822" xr:uid="{B92CACD8-22D2-4240-AF5B-78F746B60B9B}"/>
    <cellStyle name="Normal 15 3 3 6" xfId="25823" xr:uid="{4466FE79-B4A5-4497-9E23-5D5995A3264F}"/>
    <cellStyle name="Normal 15 3 3 6 2" xfId="25824" xr:uid="{5B3DA371-B47F-4162-9B13-B5B7BC220FDA}"/>
    <cellStyle name="Normal 15 3 3 7" xfId="25825" xr:uid="{616AA0FB-D3B7-41F6-8738-DB75CF85B956}"/>
    <cellStyle name="Normal 15 3 4" xfId="25826" xr:uid="{25D90DDD-3B18-4F94-9A5A-3E8234C0CD7C}"/>
    <cellStyle name="Normal 15 3 4 2" xfId="25827" xr:uid="{FB4FDB21-A4DF-4A62-AE9D-77BC87F2ECEF}"/>
    <cellStyle name="Normal 15 3 4 2 2" xfId="25828" xr:uid="{3EA2BBCF-1128-478F-A85A-1D266099AA99}"/>
    <cellStyle name="Normal 15 3 4 2 2 2" xfId="25829" xr:uid="{8FA5FFE2-99C4-4F5B-8FE0-F44D9C23C572}"/>
    <cellStyle name="Normal 15 3 4 2 2 2 2" xfId="25830" xr:uid="{AB6BF40A-B95D-4974-A3A7-EDCB2DFDA151}"/>
    <cellStyle name="Normal 15 3 4 2 2 3" xfId="25831" xr:uid="{A2748040-410B-4739-820E-26BD5656CBD8}"/>
    <cellStyle name="Normal 15 3 4 2 3" xfId="25832" xr:uid="{BE30476E-C0A2-49C6-9758-48EB95915CD8}"/>
    <cellStyle name="Normal 15 3 4 2 3 2" xfId="25833" xr:uid="{06F0405D-4BA1-48F1-B7AB-BE7085022B01}"/>
    <cellStyle name="Normal 15 3 4 2 4" xfId="25834" xr:uid="{60815D76-41E2-444E-84E7-A3C365A62ABB}"/>
    <cellStyle name="Normal 15 3 4 2 4 2" xfId="25835" xr:uid="{3B70E1EF-FE43-4FB5-A1B7-6A0C02C7EDCF}"/>
    <cellStyle name="Normal 15 3 4 2 5" xfId="25836" xr:uid="{7279539E-7D14-4997-8247-5294A6EBBB2C}"/>
    <cellStyle name="Normal 15 3 4 3" xfId="25837" xr:uid="{A7589D1B-F5D1-4938-8943-0A4E661E9F1F}"/>
    <cellStyle name="Normal 15 3 4 3 2" xfId="25838" xr:uid="{0B584301-ABC6-4D9E-AAD7-8CE67CDEF103}"/>
    <cellStyle name="Normal 15 3 4 3 2 2" xfId="25839" xr:uid="{B1070916-221A-4463-837F-8E8C0A6A2410}"/>
    <cellStyle name="Normal 15 3 4 3 3" xfId="25840" xr:uid="{68713404-5C59-4EB2-8D94-79D5BB8006CC}"/>
    <cellStyle name="Normal 15 3 4 4" xfId="25841" xr:uid="{08646496-929C-410E-AC38-2DAA2A61C6BF}"/>
    <cellStyle name="Normal 15 3 4 4 2" xfId="25842" xr:uid="{9CEA038D-1FFF-477C-B4FA-C7AFD71B1410}"/>
    <cellStyle name="Normal 15 3 4 5" xfId="25843" xr:uid="{2F82B600-8C45-45DB-B54C-C563137CD670}"/>
    <cellStyle name="Normal 15 3 4 5 2" xfId="25844" xr:uid="{EB746AD8-C9FD-4E39-961D-E302F7714164}"/>
    <cellStyle name="Normal 15 3 4 6" xfId="25845" xr:uid="{91FB1E13-3AC2-4E63-B31B-83372B0F9DB5}"/>
    <cellStyle name="Normal 15 3 5" xfId="25846" xr:uid="{AA8CFE01-F4EF-4ED4-AE1B-352F517996F4}"/>
    <cellStyle name="Normal 15 3 5 2" xfId="25847" xr:uid="{DE48B608-5103-4E8A-A1D6-8633523A6CA9}"/>
    <cellStyle name="Normal 15 3 5 2 2" xfId="25848" xr:uid="{853901AD-BA7A-425A-8CAF-3680600C9651}"/>
    <cellStyle name="Normal 15 3 5 2 2 2" xfId="25849" xr:uid="{EA8235D4-C9FB-43D6-9BEC-15260E7FF439}"/>
    <cellStyle name="Normal 15 3 5 2 3" xfId="25850" xr:uid="{AB6E60A7-23D4-4943-B845-C82815594AC5}"/>
    <cellStyle name="Normal 15 3 5 3" xfId="25851" xr:uid="{209D77D9-7C09-4BEE-BED5-EAA96FF320CB}"/>
    <cellStyle name="Normal 15 3 5 3 2" xfId="25852" xr:uid="{23100147-E7B0-4654-8FC4-0DD7A4D03D55}"/>
    <cellStyle name="Normal 15 3 5 4" xfId="25853" xr:uid="{F72E1BBB-8A93-4C8D-AB63-C2BF58718EBB}"/>
    <cellStyle name="Normal 15 3 5 4 2" xfId="25854" xr:uid="{E176A61F-68A6-427A-BAD5-841146F20F20}"/>
    <cellStyle name="Normal 15 3 5 5" xfId="25855" xr:uid="{05B9337F-1A76-4AFD-8ECB-427B4D0C6657}"/>
    <cellStyle name="Normal 15 3 6" xfId="25856" xr:uid="{6E155684-FBEB-4888-8AD0-EAE3B7F5D23D}"/>
    <cellStyle name="Normal 15 3 6 2" xfId="25857" xr:uid="{2F5ACF06-1A89-4A60-BE31-27F483D49CA9}"/>
    <cellStyle name="Normal 15 3 6 2 2" xfId="25858" xr:uid="{4E3DBDB6-4D71-455D-ABCF-EBAD815D7811}"/>
    <cellStyle name="Normal 15 3 6 2 2 2" xfId="25859" xr:uid="{0BE34705-A6AC-41FA-8461-92C6BA3019C0}"/>
    <cellStyle name="Normal 15 3 6 2 3" xfId="25860" xr:uid="{6A43B8B8-481C-41B4-93C0-F81BA99F0795}"/>
    <cellStyle name="Normal 15 3 6 3" xfId="25861" xr:uid="{8D2145F5-42FD-4755-BE6E-DE9707904050}"/>
    <cellStyle name="Normal 15 3 6 3 2" xfId="25862" xr:uid="{9E32FAA2-3007-4423-A0F2-94712BAB6D51}"/>
    <cellStyle name="Normal 15 3 6 4" xfId="25863" xr:uid="{5857AA82-8BD3-43BB-BBD0-17AAF2B332AA}"/>
    <cellStyle name="Normal 15 3 6 4 2" xfId="25864" xr:uid="{2B38D3F3-F852-4C1D-B932-4DBC837F8F00}"/>
    <cellStyle name="Normal 15 3 6 5" xfId="25865" xr:uid="{48000EBF-C51A-4125-9D76-0527AD199ABE}"/>
    <cellStyle name="Normal 15 3 7" xfId="25866" xr:uid="{28351769-0AA0-45F1-8604-569C3DA40E02}"/>
    <cellStyle name="Normal 15 3 7 2" xfId="25867" xr:uid="{3CAC808B-53AE-42B1-BACF-D6415BAB96B6}"/>
    <cellStyle name="Normal 15 3 7 2 2" xfId="25868" xr:uid="{0911522A-C254-46B8-A63F-A00D3AE02B88}"/>
    <cellStyle name="Normal 15 3 7 3" xfId="25869" xr:uid="{F78FD60D-0819-449B-99D4-F7E974A87B9E}"/>
    <cellStyle name="Normal 15 3 8" xfId="25870" xr:uid="{BEB8D5EE-D1F3-411F-A875-C36054351DE0}"/>
    <cellStyle name="Normal 15 3 8 2" xfId="25871" xr:uid="{D46C1FFE-FB23-4F96-B376-4A0443717342}"/>
    <cellStyle name="Normal 15 3 9" xfId="25872" xr:uid="{8C3AE186-AA46-4182-8CD6-F8C7AB99409B}"/>
    <cellStyle name="Normal 15 4" xfId="25873" xr:uid="{30DB68D8-6043-48E5-93EB-09CACED1020A}"/>
    <cellStyle name="Normal 15 4 2" xfId="25874" xr:uid="{A827DAA4-4796-4942-9227-6923CF38D135}"/>
    <cellStyle name="Normal 15 4 2 2" xfId="25875" xr:uid="{13DBC2EE-3A17-43EB-98F2-2A260F95946A}"/>
    <cellStyle name="Normal 15 4 2 2 2" xfId="25876" xr:uid="{DF1C38C5-CE1B-4AC6-BB61-C2F55E11E06C}"/>
    <cellStyle name="Normal 15 4 2 2 2 2" xfId="25877" xr:uid="{BA895A6A-F164-4A87-84F6-F9A1BFECC25D}"/>
    <cellStyle name="Normal 15 4 2 2 2 2 2" xfId="25878" xr:uid="{1E9C2B48-E624-41DE-9E14-4D76408628D6}"/>
    <cellStyle name="Normal 15 4 2 2 2 3" xfId="25879" xr:uid="{1913AF50-BAA8-4761-A595-55627D66CE6A}"/>
    <cellStyle name="Normal 15 4 2 2 3" xfId="25880" xr:uid="{9191E928-7AF0-42CF-B434-3E815EBB3975}"/>
    <cellStyle name="Normal 15 4 2 2 3 2" xfId="25881" xr:uid="{8C2482B0-77C1-4207-AF07-3F933708D1C0}"/>
    <cellStyle name="Normal 15 4 2 2 4" xfId="25882" xr:uid="{48EE7D32-78A4-4951-9D5B-86BA5BE4C5E7}"/>
    <cellStyle name="Normal 15 4 2 2 4 2" xfId="25883" xr:uid="{F375B8CC-9F82-4FAC-BFED-E5292E712B56}"/>
    <cellStyle name="Normal 15 4 2 2 5" xfId="25884" xr:uid="{F5D1B948-6DBB-4604-A494-D6461DA68C93}"/>
    <cellStyle name="Normal 15 4 2 3" xfId="25885" xr:uid="{830AC36B-79C8-46ED-A3AB-8D5E24441DC0}"/>
    <cellStyle name="Normal 15 4 2 3 2" xfId="25886" xr:uid="{F3F92ECE-70CC-49BB-8D61-DB6B81281786}"/>
    <cellStyle name="Normal 15 4 2 3 2 2" xfId="25887" xr:uid="{76BA89F1-865C-462F-A846-58FAA6C8D869}"/>
    <cellStyle name="Normal 15 4 2 3 3" xfId="25888" xr:uid="{CBCD26E2-01C8-45D2-87E7-754DFF0F1F3B}"/>
    <cellStyle name="Normal 15 4 2 4" xfId="25889" xr:uid="{85B846B6-B886-4E6E-ADC2-B491CCCB5A47}"/>
    <cellStyle name="Normal 15 4 2 4 2" xfId="25890" xr:uid="{5630A456-6CEE-4D89-ABD5-95D028917073}"/>
    <cellStyle name="Normal 15 4 2 5" xfId="25891" xr:uid="{B3DAA667-E8FE-4293-AD6C-5381F88CCF9E}"/>
    <cellStyle name="Normal 15 4 2 5 2" xfId="25892" xr:uid="{DD67F94C-078F-4019-B89D-57569E5F42B4}"/>
    <cellStyle name="Normal 15 4 2 6" xfId="25893" xr:uid="{A71E0BE3-C654-4DC7-8E9C-C8639A624928}"/>
    <cellStyle name="Normal 15 4 3" xfId="25894" xr:uid="{8BF4A643-AF0E-454B-B70C-1984531115E9}"/>
    <cellStyle name="Normal 15 4 3 2" xfId="25895" xr:uid="{D5D2A773-658F-493C-B792-C371928D7F83}"/>
    <cellStyle name="Normal 15 4 3 2 2" xfId="25896" xr:uid="{14EED378-2518-4E20-863D-6724E1E8C796}"/>
    <cellStyle name="Normal 15 4 3 2 2 2" xfId="25897" xr:uid="{9956B0F9-A50C-4CED-8CE1-015F0BF32BE5}"/>
    <cellStyle name="Normal 15 4 3 2 3" xfId="25898" xr:uid="{FDF3C34A-EF44-474D-9FA0-022B06D228B6}"/>
    <cellStyle name="Normal 15 4 3 3" xfId="25899" xr:uid="{9EF9F7A6-3B2D-4433-B609-7F112C5A597A}"/>
    <cellStyle name="Normal 15 4 3 3 2" xfId="25900" xr:uid="{C5EB3669-670C-4E5E-BC9F-A4ADD5656765}"/>
    <cellStyle name="Normal 15 4 3 4" xfId="25901" xr:uid="{2A2121E5-5877-42EC-9305-260B6BB4EC14}"/>
    <cellStyle name="Normal 15 4 3 4 2" xfId="25902" xr:uid="{0C700B5D-96AA-4CA4-ACF6-F389F28E1E58}"/>
    <cellStyle name="Normal 15 4 3 5" xfId="25903" xr:uid="{35CCEA93-7E63-4150-9E8F-507BE3726FF0}"/>
    <cellStyle name="Normal 15 4 4" xfId="25904" xr:uid="{3F829100-3211-4A42-BE4B-C69636F51402}"/>
    <cellStyle name="Normal 15 4 4 2" xfId="25905" xr:uid="{3E8C3097-AD8B-4CD6-9544-4FF6423F1413}"/>
    <cellStyle name="Normal 15 4 4 2 2" xfId="25906" xr:uid="{8E3401C4-7869-40FE-85A8-0F7A728A36BB}"/>
    <cellStyle name="Normal 15 4 4 2 2 2" xfId="25907" xr:uid="{E41A4017-7CD3-496D-BA4F-6B1ED759E2D3}"/>
    <cellStyle name="Normal 15 4 4 2 3" xfId="25908" xr:uid="{D4F81849-E5D8-4049-B853-AC6B00CD1249}"/>
    <cellStyle name="Normal 15 4 4 3" xfId="25909" xr:uid="{691F29A6-17C8-4378-8170-C7F81238CCD8}"/>
    <cellStyle name="Normal 15 4 4 3 2" xfId="25910" xr:uid="{B1265576-1E8C-401B-9305-647236821D94}"/>
    <cellStyle name="Normal 15 4 4 4" xfId="25911" xr:uid="{987CA0FB-E855-4AAC-B3F9-06A63C1068B2}"/>
    <cellStyle name="Normal 15 4 4 4 2" xfId="25912" xr:uid="{C84714D5-0AFC-46B8-BE43-503DCB65A7E2}"/>
    <cellStyle name="Normal 15 4 4 5" xfId="25913" xr:uid="{07F328C4-2218-4991-B6EE-24FB657F00C9}"/>
    <cellStyle name="Normal 15 4 5" xfId="25914" xr:uid="{A3363329-6973-4A4E-80AE-911B37EDCF41}"/>
    <cellStyle name="Normal 15 4 5 2" xfId="25915" xr:uid="{4A313348-CE25-4A10-A9C6-DB15259B1D90}"/>
    <cellStyle name="Normal 15 4 5 2 2" xfId="25916" xr:uid="{9D6FF079-0155-4068-9861-CE4CAD0E106E}"/>
    <cellStyle name="Normal 15 4 5 3" xfId="25917" xr:uid="{B2CDC487-AF07-4DA2-BB4E-652F338522B8}"/>
    <cellStyle name="Normal 15 4 6" xfId="25918" xr:uid="{C6FA5B21-E956-452B-9BA7-546ECD2312DC}"/>
    <cellStyle name="Normal 15 4 6 2" xfId="25919" xr:uid="{9E7481BE-E863-4598-B732-C26BAA3B2C0B}"/>
    <cellStyle name="Normal 15 4 7" xfId="25920" xr:uid="{49377E87-C070-4359-99BD-287CDC4704E0}"/>
    <cellStyle name="Normal 15 4 7 2" xfId="25921" xr:uid="{3E45695E-C56C-4A3A-8A5C-EA20FE4D9441}"/>
    <cellStyle name="Normal 15 4 8" xfId="25922" xr:uid="{D611B230-AD54-4169-956F-ED1EAA4E2475}"/>
    <cellStyle name="Normal 15 5" xfId="25923" xr:uid="{09A0FB74-3F96-42AE-8EF8-ABB0615988AD}"/>
    <cellStyle name="Normal 15 5 2" xfId="25924" xr:uid="{48DD0AA7-22CD-4AB5-86F6-DB7D50DB568D}"/>
    <cellStyle name="Normal 15 5 2 2" xfId="25925" xr:uid="{2A420D20-D8EB-41C2-B3BF-5E02D769153A}"/>
    <cellStyle name="Normal 15 5 2 2 2" xfId="25926" xr:uid="{C33EA9C0-6AE5-45B9-8FDF-4EF4A8B94AFB}"/>
    <cellStyle name="Normal 15 5 2 2 2 2" xfId="25927" xr:uid="{40E4E0B2-BC7E-41F7-930D-023B8D06D0A6}"/>
    <cellStyle name="Normal 15 5 2 2 2 2 2" xfId="25928" xr:uid="{96C4FDD4-0D29-42AD-B38C-1516CE572B27}"/>
    <cellStyle name="Normal 15 5 2 2 2 3" xfId="25929" xr:uid="{6B84FE89-171F-4807-AB32-211246F5B155}"/>
    <cellStyle name="Normal 15 5 2 2 3" xfId="25930" xr:uid="{705A24D1-1E9F-40F8-AB10-EF00E9E895D2}"/>
    <cellStyle name="Normal 15 5 2 2 3 2" xfId="25931" xr:uid="{C4C83500-E0A2-494F-A6AF-3CB72F0699ED}"/>
    <cellStyle name="Normal 15 5 2 2 4" xfId="25932" xr:uid="{7924CA76-AAE0-4657-818C-86B4E8196B27}"/>
    <cellStyle name="Normal 15 5 2 2 4 2" xfId="25933" xr:uid="{D2850311-48CE-450F-B262-B2030CE9091D}"/>
    <cellStyle name="Normal 15 5 2 2 5" xfId="25934" xr:uid="{BEB0843C-F210-4CE1-9E0E-5257A3735370}"/>
    <cellStyle name="Normal 15 5 2 3" xfId="25935" xr:uid="{80AA0151-37DF-4A59-9168-08A29432CF38}"/>
    <cellStyle name="Normal 15 5 2 3 2" xfId="25936" xr:uid="{9A3881DE-9BF9-4AF4-8A3D-B44C5DE14313}"/>
    <cellStyle name="Normal 15 5 2 3 2 2" xfId="25937" xr:uid="{3E81A474-A3C3-441B-A74E-CC56BF995B13}"/>
    <cellStyle name="Normal 15 5 2 3 3" xfId="25938" xr:uid="{74BD4786-4819-45B3-A5DA-42FC28BE52B0}"/>
    <cellStyle name="Normal 15 5 2 4" xfId="25939" xr:uid="{591D6F38-88A3-4E7A-A77F-702505BD5C72}"/>
    <cellStyle name="Normal 15 5 2 4 2" xfId="25940" xr:uid="{9902EA81-710E-4C70-91B7-72A7F72F2510}"/>
    <cellStyle name="Normal 15 5 2 5" xfId="25941" xr:uid="{03863BEA-E2ED-4E31-8D48-01D7C81FD955}"/>
    <cellStyle name="Normal 15 5 2 5 2" xfId="25942" xr:uid="{41529505-B47C-485A-AB10-0CB72CE80A0E}"/>
    <cellStyle name="Normal 15 5 2 6" xfId="25943" xr:uid="{B7F77E1C-9A53-454C-BDB9-6DA48EDF66F2}"/>
    <cellStyle name="Normal 15 5 3" xfId="25944" xr:uid="{124F5B25-6FF3-4DC1-BFDB-F1B09C87BC7C}"/>
    <cellStyle name="Normal 15 5 3 2" xfId="25945" xr:uid="{27CEBEDA-3842-4B7B-A99C-DED287486000}"/>
    <cellStyle name="Normal 15 5 3 2 2" xfId="25946" xr:uid="{AFD09C9D-C89E-4CB9-901D-6DF9877AF6DA}"/>
    <cellStyle name="Normal 15 5 3 2 2 2" xfId="25947" xr:uid="{8B45F107-7D3C-471D-BD9B-27409BD7CCFB}"/>
    <cellStyle name="Normal 15 5 3 2 3" xfId="25948" xr:uid="{038801FA-E522-4A46-990E-955F0172F08C}"/>
    <cellStyle name="Normal 15 5 3 3" xfId="25949" xr:uid="{0EEE1063-F4E4-49BC-BF84-6FF36A11A6A0}"/>
    <cellStyle name="Normal 15 5 3 3 2" xfId="25950" xr:uid="{ADECCBBC-ECED-41D9-9DC0-12AC5741BDEE}"/>
    <cellStyle name="Normal 15 5 3 4" xfId="25951" xr:uid="{AA8489DF-E287-4AAA-8DB7-483D94658939}"/>
    <cellStyle name="Normal 15 5 3 4 2" xfId="25952" xr:uid="{B0AFB827-C9D7-47D9-8882-EB9F07C9639D}"/>
    <cellStyle name="Normal 15 5 3 5" xfId="25953" xr:uid="{78C95D8D-FCDC-45CB-A784-F8A9DF032192}"/>
    <cellStyle name="Normal 15 5 4" xfId="25954" xr:uid="{9CF771B0-1E3C-4512-9CA5-09D94978FC98}"/>
    <cellStyle name="Normal 15 5 4 2" xfId="25955" xr:uid="{8710A323-AA01-4431-B0A2-D6511CFCA7F1}"/>
    <cellStyle name="Normal 15 5 4 2 2" xfId="25956" xr:uid="{71262B57-CF8A-4D97-A068-664764777B4A}"/>
    <cellStyle name="Normal 15 5 4 3" xfId="25957" xr:uid="{ABA012CA-E609-4C1F-9593-89FD71BFBE1C}"/>
    <cellStyle name="Normal 15 5 5" xfId="25958" xr:uid="{363734C5-235F-4C46-A784-FAC14669DF5F}"/>
    <cellStyle name="Normal 15 5 5 2" xfId="25959" xr:uid="{2219CE13-B37D-4AD5-9537-803ADA2F80B0}"/>
    <cellStyle name="Normal 15 5 6" xfId="25960" xr:uid="{1FCD3CFA-C7B7-4D4B-BB92-9EDF405DFE74}"/>
    <cellStyle name="Normal 15 5 6 2" xfId="25961" xr:uid="{75217A2E-DBDB-4969-8A27-2EBD7AA08BDF}"/>
    <cellStyle name="Normal 15 5 7" xfId="25962" xr:uid="{1C5DB09D-9193-4D88-AE83-EEA2870A4B12}"/>
    <cellStyle name="Normal 15 6" xfId="25963" xr:uid="{EC88426E-FC4B-44EA-8092-5ABFBE2F13DE}"/>
    <cellStyle name="Normal 15 6 2" xfId="25964" xr:uid="{5E3FD1F3-B422-4B84-B862-E3E33F071F87}"/>
    <cellStyle name="Normal 15 6 2 2" xfId="25965" xr:uid="{BBADF40D-CE66-454A-B33E-D818CA733352}"/>
    <cellStyle name="Normal 15 6 2 2 2" xfId="25966" xr:uid="{6727345D-074A-47F6-BF57-CAB3181E1838}"/>
    <cellStyle name="Normal 15 6 2 2 2 2" xfId="25967" xr:uid="{956E9E0D-C6C6-4537-B832-E3FBDB20A841}"/>
    <cellStyle name="Normal 15 6 2 2 2 2 2" xfId="25968" xr:uid="{C8592523-81CE-4044-AD9D-5B74AD2A4EA2}"/>
    <cellStyle name="Normal 15 6 2 2 2 3" xfId="25969" xr:uid="{A1DA7946-6884-440B-BD05-94F1BA16478B}"/>
    <cellStyle name="Normal 15 6 2 2 3" xfId="25970" xr:uid="{183478ED-6C3B-4E7E-8113-84D5FEADF7E0}"/>
    <cellStyle name="Normal 15 6 2 2 3 2" xfId="25971" xr:uid="{2BECBD11-334C-4A87-AC36-3CDE18444F00}"/>
    <cellStyle name="Normal 15 6 2 2 4" xfId="25972" xr:uid="{1959D44F-CC60-4314-8383-7137E5822051}"/>
    <cellStyle name="Normal 15 6 2 2 4 2" xfId="25973" xr:uid="{81A6041E-817D-4D64-A1C0-2BF6BED994FD}"/>
    <cellStyle name="Normal 15 6 2 2 5" xfId="25974" xr:uid="{0AB51BD5-223A-464C-B40C-02D52FD7FA50}"/>
    <cellStyle name="Normal 15 6 2 3" xfId="25975" xr:uid="{47856B9A-458D-4D5D-BB6B-18B4B113137A}"/>
    <cellStyle name="Normal 15 6 2 3 2" xfId="25976" xr:uid="{72E8DE14-946E-4A02-B0EC-FD76052FB020}"/>
    <cellStyle name="Normal 15 6 2 3 2 2" xfId="25977" xr:uid="{7ACC02B6-EA0E-4ECC-BF96-98B518EF52C7}"/>
    <cellStyle name="Normal 15 6 2 3 3" xfId="25978" xr:uid="{C4C9637A-2C34-487F-8E64-ADF7ECA8AACC}"/>
    <cellStyle name="Normal 15 6 2 4" xfId="25979" xr:uid="{06063BDC-5AEA-409F-B4A2-73CB492F337B}"/>
    <cellStyle name="Normal 15 6 2 4 2" xfId="25980" xr:uid="{411BDFC9-EE7D-49C8-B3D1-421D5C3AA8D0}"/>
    <cellStyle name="Normal 15 6 2 5" xfId="25981" xr:uid="{41FF7093-394A-40E2-9DE0-44E8431E408A}"/>
    <cellStyle name="Normal 15 6 2 5 2" xfId="25982" xr:uid="{8E01A96F-4B13-4DDB-A207-6BCB89595141}"/>
    <cellStyle name="Normal 15 6 2 6" xfId="25983" xr:uid="{55F538A0-13BF-4136-88DF-1677921B47B2}"/>
    <cellStyle name="Normal 15 6 3" xfId="25984" xr:uid="{8EC28A77-80EA-4B04-B359-E6119377D8EC}"/>
    <cellStyle name="Normal 15 6 3 2" xfId="25985" xr:uid="{5681497A-2A39-492D-B6E2-C06A77F8F507}"/>
    <cellStyle name="Normal 15 6 3 2 2" xfId="25986" xr:uid="{71A54FA0-2846-4DAF-BC46-AAEB759A7A2D}"/>
    <cellStyle name="Normal 15 6 3 2 2 2" xfId="25987" xr:uid="{C0683B6A-0863-41E1-B900-0900F7729A6A}"/>
    <cellStyle name="Normal 15 6 3 2 3" xfId="25988" xr:uid="{3FDC0431-26FD-4B39-858C-C8C08D809EC5}"/>
    <cellStyle name="Normal 15 6 3 3" xfId="25989" xr:uid="{90C52C2C-5B90-424F-A6A1-93CC1F39F180}"/>
    <cellStyle name="Normal 15 6 3 3 2" xfId="25990" xr:uid="{7D4DC2F9-2B52-4D77-917C-B8AE89627584}"/>
    <cellStyle name="Normal 15 6 3 4" xfId="25991" xr:uid="{6C7FF163-B066-4C37-9338-E51648FA1AAD}"/>
    <cellStyle name="Normal 15 6 3 4 2" xfId="25992" xr:uid="{19AD9F33-A4A6-4BD2-B4B0-05EE0F0EEC8D}"/>
    <cellStyle name="Normal 15 6 3 5" xfId="25993" xr:uid="{83D51359-4E9C-4347-89A4-71927FAF876E}"/>
    <cellStyle name="Normal 15 6 4" xfId="25994" xr:uid="{9DE0FB77-16E6-4BAC-823A-02A27945984F}"/>
    <cellStyle name="Normal 15 6 4 2" xfId="25995" xr:uid="{75142D5E-4F02-42F1-9CEE-94C8F1A62CBE}"/>
    <cellStyle name="Normal 15 6 4 2 2" xfId="25996" xr:uid="{591F6281-C81C-4225-8E6E-6043E4945E1B}"/>
    <cellStyle name="Normal 15 6 4 3" xfId="25997" xr:uid="{DB0DD829-98EF-4A0F-B79F-E742DBCF3FB7}"/>
    <cellStyle name="Normal 15 6 5" xfId="25998" xr:uid="{6A4B4AAD-F152-4213-A986-78ACD03FEE4F}"/>
    <cellStyle name="Normal 15 6 5 2" xfId="25999" xr:uid="{0D0CFDEF-6224-4611-94BA-8DD417784F5A}"/>
    <cellStyle name="Normal 15 6 6" xfId="26000" xr:uid="{3342A355-0DC4-41CD-9546-F5486A7A1A09}"/>
    <cellStyle name="Normal 15 6 6 2" xfId="26001" xr:uid="{017B5F83-E14E-4727-8541-F18A2A5248F1}"/>
    <cellStyle name="Normal 15 6 7" xfId="26002" xr:uid="{5DAA3250-F96B-42DF-8F10-DEDE70B54FCF}"/>
    <cellStyle name="Normal 15 7" xfId="26003" xr:uid="{572BD151-50BE-4391-B737-6A4BCEB89137}"/>
    <cellStyle name="Normal 15 7 2" xfId="26004" xr:uid="{5AD35962-F6B1-414F-9422-3E9D4BB2F45E}"/>
    <cellStyle name="Normal 15 7 2 2" xfId="26005" xr:uid="{153B6D9D-3FC4-4A31-A07A-66B987539AFD}"/>
    <cellStyle name="Normal 15 7 2 2 2" xfId="26006" xr:uid="{8788A637-C015-487D-8B2E-F0C3FB550667}"/>
    <cellStyle name="Normal 15 7 2 2 2 2" xfId="26007" xr:uid="{9925B5F5-07F7-4457-B80F-B62A9DB47335}"/>
    <cellStyle name="Normal 15 7 2 2 3" xfId="26008" xr:uid="{636A7FCE-060C-4AC9-8F0B-B2593738B01E}"/>
    <cellStyle name="Normal 15 7 2 3" xfId="26009" xr:uid="{83F1AD18-7948-4939-9335-2D047D7B3B0E}"/>
    <cellStyle name="Normal 15 7 2 3 2" xfId="26010" xr:uid="{C1D247CC-DADF-4AAC-8B1B-AF3C6286EE69}"/>
    <cellStyle name="Normal 15 7 2 4" xfId="26011" xr:uid="{35E05DBA-1A50-4B56-B4E6-F30C5560A7FB}"/>
    <cellStyle name="Normal 15 7 2 4 2" xfId="26012" xr:uid="{94EEB009-D39F-4961-8D96-EAE2A288BE9A}"/>
    <cellStyle name="Normal 15 7 2 5" xfId="26013" xr:uid="{839BC96B-4DBD-4587-8EEE-CE9CB86F5541}"/>
    <cellStyle name="Normal 15 7 3" xfId="26014" xr:uid="{B26CF8DB-71B1-4CBB-900D-10F0F3D0B3DF}"/>
    <cellStyle name="Normal 15 7 3 2" xfId="26015" xr:uid="{80E18D48-FD6C-43ED-9EEF-558905FBC7C2}"/>
    <cellStyle name="Normal 15 7 3 2 2" xfId="26016" xr:uid="{DA987AEF-1E34-4E88-80B6-527A854FE5FD}"/>
    <cellStyle name="Normal 15 7 3 3" xfId="26017" xr:uid="{393AABBA-32F6-45D2-B840-C610015B03F5}"/>
    <cellStyle name="Normal 15 7 4" xfId="26018" xr:uid="{EEF978DF-9AB0-4930-9F35-B16617A3A7DA}"/>
    <cellStyle name="Normal 15 7 4 2" xfId="26019" xr:uid="{810149F9-0A1C-4CE2-A393-80BB8137BF99}"/>
    <cellStyle name="Normal 15 7 5" xfId="26020" xr:uid="{AC3091F2-BAA7-41FA-AB64-538014C9458D}"/>
    <cellStyle name="Normal 15 7 5 2" xfId="26021" xr:uid="{3C56E9EC-EEAA-4007-864C-FFC3CBAF9692}"/>
    <cellStyle name="Normal 15 7 6" xfId="26022" xr:uid="{010B1952-A228-4D12-A1B4-4D98B5B2A427}"/>
    <cellStyle name="Normal 15 8" xfId="26023" xr:uid="{4B27C9A7-D3DB-44FB-95B4-E51EFE4FFB47}"/>
    <cellStyle name="Normal 15 8 2" xfId="26024" xr:uid="{748244B9-E979-4A64-8C7D-C2FFB19CEE84}"/>
    <cellStyle name="Normal 15 8 2 2" xfId="26025" xr:uid="{DFE74ECA-15CE-47AF-B1E0-A564114E5DF1}"/>
    <cellStyle name="Normal 15 8 2 2 2" xfId="26026" xr:uid="{0F37000A-8F54-4DB7-ADAC-024665462AD3}"/>
    <cellStyle name="Normal 15 8 2 3" xfId="26027" xr:uid="{1B04421E-F257-4B39-BBE8-0E0FAD9A813C}"/>
    <cellStyle name="Normal 15 8 3" xfId="26028" xr:uid="{708D81C8-02E9-4EF6-89BC-5246005D0432}"/>
    <cellStyle name="Normal 15 8 3 2" xfId="26029" xr:uid="{86CEE5E8-0A44-49D4-8177-8C063DF0E9C1}"/>
    <cellStyle name="Normal 15 8 4" xfId="26030" xr:uid="{609D67A7-FCD3-4FE1-A26B-D5BE24EB964B}"/>
    <cellStyle name="Normal 15 8 4 2" xfId="26031" xr:uid="{F2E0730F-246F-493B-A789-271B8B96F857}"/>
    <cellStyle name="Normal 15 8 5" xfId="26032" xr:uid="{903225D1-326F-44C0-8CDF-13FCA1679B3E}"/>
    <cellStyle name="Normal 15 9" xfId="26033" xr:uid="{A346BAF7-704C-41D7-B65E-D26AEAB0277F}"/>
    <cellStyle name="Normal 15 9 2" xfId="26034" xr:uid="{0B77A63A-03B9-4FFE-956B-99470092746D}"/>
    <cellStyle name="Normal 15 9 2 2" xfId="26035" xr:uid="{BE24B819-3D8D-4A05-887A-250B1C190BF0}"/>
    <cellStyle name="Normal 15 9 2 2 2" xfId="26036" xr:uid="{A3C9339A-A995-491E-9CAA-FEC83BC7E78C}"/>
    <cellStyle name="Normal 15 9 2 3" xfId="26037" xr:uid="{ECE6839E-0683-4B84-830D-961325B9EB93}"/>
    <cellStyle name="Normal 15 9 3" xfId="26038" xr:uid="{BA7513E8-73C6-46CD-B27E-9774DCCC95B7}"/>
    <cellStyle name="Normal 15 9 3 2" xfId="26039" xr:uid="{BA60E02C-2E3D-44F4-A044-DCBA841D3659}"/>
    <cellStyle name="Normal 15 9 4" xfId="26040" xr:uid="{9EDDC00E-D191-4812-9EBE-7C629956B69B}"/>
    <cellStyle name="Normal 15 9 4 2" xfId="26041" xr:uid="{A2E5739E-C175-4034-9F72-A08CB4F27F85}"/>
    <cellStyle name="Normal 15 9 5" xfId="26042" xr:uid="{65ED3705-F2E2-4BCC-B1D7-E8F9A4DBD897}"/>
    <cellStyle name="Normal 150" xfId="26043" xr:uid="{D2674600-2449-4A7F-9719-59CB19BFB9AF}"/>
    <cellStyle name="Normal 150 2" xfId="26044" xr:uid="{603B3589-1FF5-4889-A039-54B9FCFC1857}"/>
    <cellStyle name="Normal 151" xfId="26045" xr:uid="{D1319640-B56C-4232-81F5-91670133E879}"/>
    <cellStyle name="Normal 151 2" xfId="26046" xr:uid="{32047B57-971E-4B21-8104-5728508B9721}"/>
    <cellStyle name="Normal 152" xfId="26047" xr:uid="{5EF45587-9379-4270-990A-479C9BF2825B}"/>
    <cellStyle name="Normal 152 2" xfId="26048" xr:uid="{5E7AFCAA-D1CE-4EF4-8B5A-8F41D8AE1EAF}"/>
    <cellStyle name="Normal 153" xfId="26049" xr:uid="{86FFBADE-0C39-4D75-A312-756D12866275}"/>
    <cellStyle name="Normal 153 2" xfId="26050" xr:uid="{7B6DE8A4-D9A1-4065-AC8F-A514295F4B0F}"/>
    <cellStyle name="Normal 154" xfId="26051" xr:uid="{66B095E7-378B-47E1-B147-C1103F7EDFAD}"/>
    <cellStyle name="Normal 154 2" xfId="26052" xr:uid="{15AB8AEF-D2AB-46D2-AC2C-4184996D9D50}"/>
    <cellStyle name="Normal 155" xfId="26053" xr:uid="{1EBF2893-EF87-47BC-806C-702DB635DBCE}"/>
    <cellStyle name="Normal 155 2" xfId="26054" xr:uid="{45951FA7-F98F-42C1-814A-BAC582DA7B98}"/>
    <cellStyle name="Normal 156" xfId="27" xr:uid="{3748841D-4B86-4C9D-8AAD-2E25E496DBF6}"/>
    <cellStyle name="Normal 156 2" xfId="35" xr:uid="{C0ECFBFE-7DF0-4183-A0E1-50D3D6CDC33D}"/>
    <cellStyle name="Normal 156 2 2" xfId="26056" xr:uid="{6D6DA656-FB86-4744-8DA3-27FDFE7E488E}"/>
    <cellStyle name="Normal 156 2 3" xfId="47273" xr:uid="{0CF63F11-DEBC-42E1-B7B5-3744141CC23D}"/>
    <cellStyle name="Normal 156 3" xfId="26055" xr:uid="{5BAA2D4E-A496-4535-9F99-AB938FE9D634}"/>
    <cellStyle name="Normal 157" xfId="26057" xr:uid="{D104887B-38DF-4AD4-91D6-D29E864E1267}"/>
    <cellStyle name="Normal 157 2" xfId="26058" xr:uid="{0D139916-6DF5-4028-A270-52275D4AECEE}"/>
    <cellStyle name="Normal 158" xfId="26059" xr:uid="{92AA8FCE-0BB8-487F-BF46-F7C0AC0BD811}"/>
    <cellStyle name="Normal 159" xfId="26060" xr:uid="{A12526DA-CA5E-467E-8AAD-13454EE1A4CC}"/>
    <cellStyle name="Normal 16" xfId="793" xr:uid="{6324648E-B114-4EAE-AF02-E43D0ED078C6}"/>
    <cellStyle name="Normal 16 10" xfId="26061" xr:uid="{1D35E784-9378-4E4A-9658-0B37449D4DD0}"/>
    <cellStyle name="Normal 16 10 2" xfId="26062" xr:uid="{C304EEDE-57BD-4C41-9170-5B211BB3DF65}"/>
    <cellStyle name="Normal 16 10 2 2" xfId="26063" xr:uid="{310DB618-2D59-4D88-8B5B-E5478A6FE619}"/>
    <cellStyle name="Normal 16 10 3" xfId="26064" xr:uid="{17334998-7DD4-4774-8C30-314C719D3B81}"/>
    <cellStyle name="Normal 16 11" xfId="26065" xr:uid="{0A13DADF-CA5A-41F4-9FCD-7DA1C8896AF5}"/>
    <cellStyle name="Normal 16 11 2" xfId="26066" xr:uid="{6527BA90-85A9-48FE-9904-3B0BA2AEFE41}"/>
    <cellStyle name="Normal 16 12" xfId="26067" xr:uid="{80899137-53BF-40E5-8F79-8C50750CB6B9}"/>
    <cellStyle name="Normal 16 13" xfId="26068" xr:uid="{D88D6D27-0EED-4117-BDBD-F1D83F5C0AA7}"/>
    <cellStyle name="Normal 16 13 2" xfId="26069" xr:uid="{B6C85DFE-A669-46AE-B12F-29D6B7039AD1}"/>
    <cellStyle name="Normal 16 14" xfId="26070" xr:uid="{3901E328-1F18-45AD-8400-3904CBB786CF}"/>
    <cellStyle name="Normal 16 2" xfId="794" xr:uid="{A8A23873-F913-4582-A41D-F2928E566156}"/>
    <cellStyle name="Normal 16 2 10" xfId="26071" xr:uid="{69644C4F-6342-4D20-B180-4888E5DAF846}"/>
    <cellStyle name="Normal 16 2 11" xfId="26072" xr:uid="{2E2924FF-52AA-4DDE-9351-02F147328395}"/>
    <cellStyle name="Normal 16 2 11 2" xfId="26073" xr:uid="{E432DD9B-EDC3-48ED-9DF2-88F7BC550E92}"/>
    <cellStyle name="Normal 16 2 12" xfId="26074" xr:uid="{9D849B5A-AE7D-4B59-8D74-0315718B6731}"/>
    <cellStyle name="Normal 16 2 2" xfId="26075" xr:uid="{0A171D63-6E75-4E1A-A83D-776611682E22}"/>
    <cellStyle name="Normal 16 2 2 10" xfId="26076" xr:uid="{0A0ACC7B-B60B-4A5A-8BDA-E708B358050B}"/>
    <cellStyle name="Normal 16 2 2 2" xfId="26077" xr:uid="{0518C09C-ED3E-477E-BD03-FE7021C7E39A}"/>
    <cellStyle name="Normal 16 2 2 2 2" xfId="26078" xr:uid="{2573C7B5-0033-4F95-B401-704C6B837EE4}"/>
    <cellStyle name="Normal 16 2 2 2 2 2" xfId="26079" xr:uid="{9EF50A17-2248-41C9-9CAA-E3FB6C0C89F6}"/>
    <cellStyle name="Normal 16 2 2 2 2 2 2" xfId="26080" xr:uid="{8680788A-AB79-46C6-8CA9-9A78C5503759}"/>
    <cellStyle name="Normal 16 2 2 2 2 2 2 2" xfId="26081" xr:uid="{F78D5784-8DD4-4ED6-9A6D-1A454A96148C}"/>
    <cellStyle name="Normal 16 2 2 2 2 2 2 2 2" xfId="26082" xr:uid="{EC86ED8C-04FD-411B-A2E8-1A67222605BE}"/>
    <cellStyle name="Normal 16 2 2 2 2 2 2 3" xfId="26083" xr:uid="{AF064DA7-A961-468D-87F6-A73A79D98242}"/>
    <cellStyle name="Normal 16 2 2 2 2 2 3" xfId="26084" xr:uid="{E2C2DAD9-E6EA-4844-8EB8-8A18F90C52B5}"/>
    <cellStyle name="Normal 16 2 2 2 2 2 3 2" xfId="26085" xr:uid="{02F204E5-5565-41AE-A7DE-71B6B2B4868F}"/>
    <cellStyle name="Normal 16 2 2 2 2 2 4" xfId="26086" xr:uid="{407B4874-C8C5-46E5-AF47-70F3F21EC7AE}"/>
    <cellStyle name="Normal 16 2 2 2 2 2 4 2" xfId="26087" xr:uid="{287111A0-3167-4266-A9CE-25FB28815025}"/>
    <cellStyle name="Normal 16 2 2 2 2 2 5" xfId="26088" xr:uid="{A0B70E6A-2893-4599-A784-8C57C62C0416}"/>
    <cellStyle name="Normal 16 2 2 2 2 3" xfId="26089" xr:uid="{9F8511F5-0282-46C4-ABF2-A37509BDE39A}"/>
    <cellStyle name="Normal 16 2 2 2 2 3 2" xfId="26090" xr:uid="{09D350BA-29E9-4CE2-93E3-FA9DE6B7D957}"/>
    <cellStyle name="Normal 16 2 2 2 2 3 2 2" xfId="26091" xr:uid="{0F78EC71-395B-47ED-A50B-4220EBEB39DF}"/>
    <cellStyle name="Normal 16 2 2 2 2 3 3" xfId="26092" xr:uid="{A57C9EEE-1324-4610-970B-8B6FB7914A28}"/>
    <cellStyle name="Normal 16 2 2 2 2 4" xfId="26093" xr:uid="{99988FEE-8A73-4280-8BD4-14C0B921B9B5}"/>
    <cellStyle name="Normal 16 2 2 2 2 4 2" xfId="26094" xr:uid="{5AE41066-52BC-4F14-9113-2517EE2EBD0C}"/>
    <cellStyle name="Normal 16 2 2 2 2 5" xfId="26095" xr:uid="{20BFE83B-F44A-494D-AD39-22A6860A475B}"/>
    <cellStyle name="Normal 16 2 2 2 2 5 2" xfId="26096" xr:uid="{9EC0612A-68E1-47BF-8654-31FAAB59AFAF}"/>
    <cellStyle name="Normal 16 2 2 2 2 6" xfId="26097" xr:uid="{C533A9C0-D7BD-4669-B260-F0C3DF2868CE}"/>
    <cellStyle name="Normal 16 2 2 2 3" xfId="26098" xr:uid="{57C4FBB6-A9ED-4072-BB4B-31A340AFAAF6}"/>
    <cellStyle name="Normal 16 2 2 2 3 2" xfId="26099" xr:uid="{5C91127E-BE25-4528-BBF9-0B3F4A781D49}"/>
    <cellStyle name="Normal 16 2 2 2 3 2 2" xfId="26100" xr:uid="{39A14BD1-B71A-4D5E-AEBD-99727C74F4D5}"/>
    <cellStyle name="Normal 16 2 2 2 3 2 2 2" xfId="26101" xr:uid="{858BC16A-E05D-46E5-8897-E32B93C7DAD5}"/>
    <cellStyle name="Normal 16 2 2 2 3 2 3" xfId="26102" xr:uid="{01883C45-94E2-4186-8DE9-730AFDDF0C76}"/>
    <cellStyle name="Normal 16 2 2 2 3 3" xfId="26103" xr:uid="{58252D96-378D-41CF-B406-A7AEDFECC585}"/>
    <cellStyle name="Normal 16 2 2 2 3 3 2" xfId="26104" xr:uid="{1357EEDF-7EF2-4FB0-A6BA-07713A7AA77A}"/>
    <cellStyle name="Normal 16 2 2 2 3 4" xfId="26105" xr:uid="{13F397F2-CA61-42C0-8248-43B21BA70B44}"/>
    <cellStyle name="Normal 16 2 2 2 3 4 2" xfId="26106" xr:uid="{4EC53BDE-54B0-4D4A-A38D-CDC012928AB4}"/>
    <cellStyle name="Normal 16 2 2 2 3 5" xfId="26107" xr:uid="{D251B6DE-1AB4-4847-96A5-95E7024A439F}"/>
    <cellStyle name="Normal 16 2 2 2 4" xfId="26108" xr:uid="{EA9BF1C9-C02F-42DF-AA9A-F1CEBB3B46AF}"/>
    <cellStyle name="Normal 16 2 2 2 4 2" xfId="26109" xr:uid="{A7CEED35-D978-49DC-A48C-B8843577A168}"/>
    <cellStyle name="Normal 16 2 2 2 4 2 2" xfId="26110" xr:uid="{BC1C2E8E-52C1-495D-AB4D-0E1694D56351}"/>
    <cellStyle name="Normal 16 2 2 2 4 3" xfId="26111" xr:uid="{99632941-DEE5-4251-9CC7-7A31F27AB5EE}"/>
    <cellStyle name="Normal 16 2 2 2 5" xfId="26112" xr:uid="{727ECB6F-CC04-4900-A495-B0AFDFE9EFC8}"/>
    <cellStyle name="Normal 16 2 2 2 5 2" xfId="26113" xr:uid="{259F0514-7035-48B7-9604-083A27E8DAD1}"/>
    <cellStyle name="Normal 16 2 2 2 6" xfId="26114" xr:uid="{226200AD-61AF-4393-A943-EBD42F887472}"/>
    <cellStyle name="Normal 16 2 2 2 6 2" xfId="26115" xr:uid="{AD987B6B-F27B-46EA-B12F-64B96EE2B414}"/>
    <cellStyle name="Normal 16 2 2 2 7" xfId="26116" xr:uid="{4DB49625-6D98-4380-8D85-64169A76AE99}"/>
    <cellStyle name="Normal 16 2 2 3" xfId="26117" xr:uid="{885A8A55-6662-4765-AACB-D7C04E79CE94}"/>
    <cellStyle name="Normal 16 2 2 3 2" xfId="26118" xr:uid="{52015DA7-1D83-4C12-A89B-4A23BE18F652}"/>
    <cellStyle name="Normal 16 2 2 3 2 2" xfId="26119" xr:uid="{8BA3D59B-6A7D-40B2-AB96-2982A31763F0}"/>
    <cellStyle name="Normal 16 2 2 3 2 2 2" xfId="26120" xr:uid="{1A38A414-8C3A-4B69-AC52-A5280FA1D18C}"/>
    <cellStyle name="Normal 16 2 2 3 2 2 2 2" xfId="26121" xr:uid="{50916427-F9FA-438E-ACEE-6290E48D77E7}"/>
    <cellStyle name="Normal 16 2 2 3 2 2 2 2 2" xfId="26122" xr:uid="{E7531E01-1A68-478A-B07B-B5811CB2CD6A}"/>
    <cellStyle name="Normal 16 2 2 3 2 2 2 3" xfId="26123" xr:uid="{BA6A4B92-E94C-4D94-A868-8F444FD43CC2}"/>
    <cellStyle name="Normal 16 2 2 3 2 2 3" xfId="26124" xr:uid="{80D61F2F-3984-4753-B3A6-E9C3FBBBFC52}"/>
    <cellStyle name="Normal 16 2 2 3 2 2 3 2" xfId="26125" xr:uid="{3ACEBB34-1C5A-4576-93C0-1B8C43FDF909}"/>
    <cellStyle name="Normal 16 2 2 3 2 2 4" xfId="26126" xr:uid="{87ECBDD0-943A-4C0A-BFF1-C09B45BC4269}"/>
    <cellStyle name="Normal 16 2 2 3 2 2 4 2" xfId="26127" xr:uid="{CF91E4CB-172E-4B17-9709-763DF14B2C1B}"/>
    <cellStyle name="Normal 16 2 2 3 2 2 5" xfId="26128" xr:uid="{D218F1EE-8C7A-40E5-A9E9-4032F04D0A36}"/>
    <cellStyle name="Normal 16 2 2 3 2 3" xfId="26129" xr:uid="{0B3EB7ED-5F80-4D63-9CAD-3940AE385B0B}"/>
    <cellStyle name="Normal 16 2 2 3 2 3 2" xfId="26130" xr:uid="{EC33B7B3-2DDE-4EDE-A982-84D2054CA94C}"/>
    <cellStyle name="Normal 16 2 2 3 2 3 2 2" xfId="26131" xr:uid="{1EB592FC-7341-45A7-8838-6198D346CD8D}"/>
    <cellStyle name="Normal 16 2 2 3 2 3 3" xfId="26132" xr:uid="{BDC82B85-F28E-4351-AD26-91EB4468F6F0}"/>
    <cellStyle name="Normal 16 2 2 3 2 4" xfId="26133" xr:uid="{BD9CAC84-14D8-4FD8-AD6E-D7AAB290617A}"/>
    <cellStyle name="Normal 16 2 2 3 2 4 2" xfId="26134" xr:uid="{4AF0F39F-EB9E-468E-8A4A-D83BD1BA79CC}"/>
    <cellStyle name="Normal 16 2 2 3 2 5" xfId="26135" xr:uid="{2853C4B2-5272-4640-B4C4-4FF2AA0C1030}"/>
    <cellStyle name="Normal 16 2 2 3 2 5 2" xfId="26136" xr:uid="{ADA99C43-DF91-44A7-B738-5F1336D31181}"/>
    <cellStyle name="Normal 16 2 2 3 2 6" xfId="26137" xr:uid="{270A0415-9523-4961-8A45-6397B461AA1B}"/>
    <cellStyle name="Normal 16 2 2 3 3" xfId="26138" xr:uid="{99674840-D953-4B21-AA52-2AEAD9FF78A0}"/>
    <cellStyle name="Normal 16 2 2 3 3 2" xfId="26139" xr:uid="{51149FF3-9BEA-473B-AC3C-287B4FBBA051}"/>
    <cellStyle name="Normal 16 2 2 3 3 2 2" xfId="26140" xr:uid="{CF1A63FB-DE32-4A22-9C81-96AC0E917992}"/>
    <cellStyle name="Normal 16 2 2 3 3 2 2 2" xfId="26141" xr:uid="{93EB84E8-4F1C-4756-B43F-0BE363C704EF}"/>
    <cellStyle name="Normal 16 2 2 3 3 2 3" xfId="26142" xr:uid="{1B282E6D-9E35-4A31-8284-A571C07DBACD}"/>
    <cellStyle name="Normal 16 2 2 3 3 3" xfId="26143" xr:uid="{0D33D497-9822-4B2A-A3DE-B6A67F5B99C0}"/>
    <cellStyle name="Normal 16 2 2 3 3 3 2" xfId="26144" xr:uid="{20A01793-F54E-42EF-9F54-674E6CC88CD9}"/>
    <cellStyle name="Normal 16 2 2 3 3 4" xfId="26145" xr:uid="{0CB8F07F-4591-4B93-A4EB-0EDEA8716BE1}"/>
    <cellStyle name="Normal 16 2 2 3 3 4 2" xfId="26146" xr:uid="{4B694040-DD8E-4F41-B8EB-2D89E1EB12FD}"/>
    <cellStyle name="Normal 16 2 2 3 3 5" xfId="26147" xr:uid="{D44B210C-30F4-41DA-BDAB-BDC787F2ABCE}"/>
    <cellStyle name="Normal 16 2 2 3 4" xfId="26148" xr:uid="{CBA9FF82-BBCD-4144-B1FD-060465BE82B5}"/>
    <cellStyle name="Normal 16 2 2 3 4 2" xfId="26149" xr:uid="{157AB18B-FDBB-427B-856B-76BADE22B627}"/>
    <cellStyle name="Normal 16 2 2 3 4 2 2" xfId="26150" xr:uid="{7BA98989-41B7-4B74-9178-1BA29B34224D}"/>
    <cellStyle name="Normal 16 2 2 3 4 3" xfId="26151" xr:uid="{816F754A-B64C-42B4-8AF8-B805F77670A6}"/>
    <cellStyle name="Normal 16 2 2 3 5" xfId="26152" xr:uid="{AF23AFE6-0FF6-4B31-88CF-8F7FFEA96AF1}"/>
    <cellStyle name="Normal 16 2 2 3 5 2" xfId="26153" xr:uid="{F5EED2B2-2278-438E-8CCB-A294BAF582BD}"/>
    <cellStyle name="Normal 16 2 2 3 6" xfId="26154" xr:uid="{BD358388-D334-4C92-A4AB-BCCD192C64AA}"/>
    <cellStyle name="Normal 16 2 2 3 6 2" xfId="26155" xr:uid="{174EF0BE-8A98-4D37-8AB7-99A632D69BB7}"/>
    <cellStyle name="Normal 16 2 2 3 7" xfId="26156" xr:uid="{713D95B1-5AA1-43BC-AD0A-751507879457}"/>
    <cellStyle name="Normal 16 2 2 4" xfId="26157" xr:uid="{EAC9E1A7-CCB4-4F5D-ABD8-EA93EA8AEC0E}"/>
    <cellStyle name="Normal 16 2 2 4 2" xfId="26158" xr:uid="{21D26706-4850-4AB9-BFEC-620582E624EF}"/>
    <cellStyle name="Normal 16 2 2 4 2 2" xfId="26159" xr:uid="{B675485E-ACBF-4C64-B4F0-D77EE1123C56}"/>
    <cellStyle name="Normal 16 2 2 4 2 2 2" xfId="26160" xr:uid="{78BFBDD0-319A-4630-B229-685AD27B90BB}"/>
    <cellStyle name="Normal 16 2 2 4 2 2 2 2" xfId="26161" xr:uid="{2D3E2672-AEF2-4EF4-8A14-FC89AD81AABD}"/>
    <cellStyle name="Normal 16 2 2 4 2 2 3" xfId="26162" xr:uid="{8500101E-95CE-4E06-9B3D-87341C2BA403}"/>
    <cellStyle name="Normal 16 2 2 4 2 3" xfId="26163" xr:uid="{922DD5DA-253F-4858-B808-CD04DC93B63D}"/>
    <cellStyle name="Normal 16 2 2 4 2 3 2" xfId="26164" xr:uid="{B6B16BCE-3917-4A7D-9332-284990BEC0D5}"/>
    <cellStyle name="Normal 16 2 2 4 2 4" xfId="26165" xr:uid="{9CD2BB01-DCA2-4028-A1FA-FDEF88BEBE13}"/>
    <cellStyle name="Normal 16 2 2 4 2 4 2" xfId="26166" xr:uid="{AB7F70D6-47FA-4B78-BDF4-BDAC2B6E1B76}"/>
    <cellStyle name="Normal 16 2 2 4 2 5" xfId="26167" xr:uid="{F265DD12-FFCD-41D5-8F1E-66D37788B2E7}"/>
    <cellStyle name="Normal 16 2 2 4 3" xfId="26168" xr:uid="{F4288749-BE78-4B1D-BE86-93CFC0596F11}"/>
    <cellStyle name="Normal 16 2 2 4 3 2" xfId="26169" xr:uid="{57ACE205-56B0-48F3-82F7-FB3BD09E24B7}"/>
    <cellStyle name="Normal 16 2 2 4 3 2 2" xfId="26170" xr:uid="{78D55796-9A8E-4605-BEA4-A22DEAECD0A2}"/>
    <cellStyle name="Normal 16 2 2 4 3 3" xfId="26171" xr:uid="{1C3ACD93-3896-49B6-8D78-5B406CCE53C5}"/>
    <cellStyle name="Normal 16 2 2 4 4" xfId="26172" xr:uid="{2DADCA19-A90C-4007-8BAA-DF003E0442D6}"/>
    <cellStyle name="Normal 16 2 2 4 4 2" xfId="26173" xr:uid="{7A7DB1C0-A1F8-4717-B9F4-4C198D86059C}"/>
    <cellStyle name="Normal 16 2 2 4 5" xfId="26174" xr:uid="{F5FCBAFB-BC64-413C-A5E5-78E94A549704}"/>
    <cellStyle name="Normal 16 2 2 4 5 2" xfId="26175" xr:uid="{6F87B28B-C2C3-4EE4-A7F9-B56DC467F3E6}"/>
    <cellStyle name="Normal 16 2 2 4 6" xfId="26176" xr:uid="{91966F8E-A27B-4F70-8AE5-9F0D6E162B2B}"/>
    <cellStyle name="Normal 16 2 2 5" xfId="26177" xr:uid="{329E84F5-697C-42D9-BACC-B5402F7CE757}"/>
    <cellStyle name="Normal 16 2 2 5 2" xfId="26178" xr:uid="{B4DA1016-A16F-4D97-B2F8-016C15946387}"/>
    <cellStyle name="Normal 16 2 2 5 2 2" xfId="26179" xr:uid="{3D6E7C13-9F9B-49B5-B43A-0602F7C841D8}"/>
    <cellStyle name="Normal 16 2 2 5 2 2 2" xfId="26180" xr:uid="{4093EE43-C6A1-4CB6-8DD2-3E156CC619B2}"/>
    <cellStyle name="Normal 16 2 2 5 2 3" xfId="26181" xr:uid="{95BEB2F7-85A4-4D3F-AEFA-29450FB20331}"/>
    <cellStyle name="Normal 16 2 2 5 3" xfId="26182" xr:uid="{4512C233-039B-4F2D-A027-C37F68BFC09F}"/>
    <cellStyle name="Normal 16 2 2 5 3 2" xfId="26183" xr:uid="{A822223A-8AC1-4E12-AF4F-FC711A87F161}"/>
    <cellStyle name="Normal 16 2 2 5 4" xfId="26184" xr:uid="{2823444A-4923-48BA-A73C-4DC9B8B485F9}"/>
    <cellStyle name="Normal 16 2 2 5 4 2" xfId="26185" xr:uid="{FD414690-FEBB-473C-BC3E-C4A1FDE40705}"/>
    <cellStyle name="Normal 16 2 2 5 5" xfId="26186" xr:uid="{0ACF738F-59CD-498B-852F-44A1EEF62DF5}"/>
    <cellStyle name="Normal 16 2 2 6" xfId="26187" xr:uid="{8487599A-329A-49AA-870E-9E13AC6144A7}"/>
    <cellStyle name="Normal 16 2 2 6 2" xfId="26188" xr:uid="{D3090DFA-A1DB-4A2F-AD00-9A6A1B73BBF6}"/>
    <cellStyle name="Normal 16 2 2 6 2 2" xfId="26189" xr:uid="{1C812762-CB9D-4578-B799-0148307836FA}"/>
    <cellStyle name="Normal 16 2 2 6 2 2 2" xfId="26190" xr:uid="{F2C302E9-77B6-432F-8324-3BD63EA6C572}"/>
    <cellStyle name="Normal 16 2 2 6 2 3" xfId="26191" xr:uid="{9A94D6E8-0CBD-414A-9D4D-33D7584CC3D0}"/>
    <cellStyle name="Normal 16 2 2 6 3" xfId="26192" xr:uid="{B1C6B78C-1106-4B39-82CC-2F6C1A4223F0}"/>
    <cellStyle name="Normal 16 2 2 6 3 2" xfId="26193" xr:uid="{F0C6BB37-D817-4948-9D89-72842ECE50A5}"/>
    <cellStyle name="Normal 16 2 2 6 4" xfId="26194" xr:uid="{BCC27CE4-5E5D-427D-A3F8-C8EEF179581B}"/>
    <cellStyle name="Normal 16 2 2 6 4 2" xfId="26195" xr:uid="{7F1BD2E5-80D0-4698-8C76-C40E2A15A41B}"/>
    <cellStyle name="Normal 16 2 2 6 5" xfId="26196" xr:uid="{85C27889-EC31-431B-910B-37B34159FA79}"/>
    <cellStyle name="Normal 16 2 2 7" xfId="26197" xr:uid="{ACBEA79D-57B9-4EE0-8EF3-0C669D4FF27F}"/>
    <cellStyle name="Normal 16 2 2 7 2" xfId="26198" xr:uid="{6B0EC6AA-A92E-44A2-AE64-7776E8B6DB8D}"/>
    <cellStyle name="Normal 16 2 2 7 2 2" xfId="26199" xr:uid="{24358E2A-C6DE-424D-9ADD-AF31C51D8A1A}"/>
    <cellStyle name="Normal 16 2 2 7 3" xfId="26200" xr:uid="{7584C64F-4C1A-45CF-B0B2-3B5096E97DED}"/>
    <cellStyle name="Normal 16 2 2 8" xfId="26201" xr:uid="{8E754DE2-41F7-45AD-9512-95DD4D5DB6C2}"/>
    <cellStyle name="Normal 16 2 2 8 2" xfId="26202" xr:uid="{9CF8DE31-485E-428F-A108-C65293296E1C}"/>
    <cellStyle name="Normal 16 2 2 9" xfId="26203" xr:uid="{BA90DAA9-CB8D-425D-898A-7DF24F19CCB3}"/>
    <cellStyle name="Normal 16 2 2 9 2" xfId="26204" xr:uid="{E320E9DA-784B-4877-AD64-9DAFE3E97832}"/>
    <cellStyle name="Normal 16 2 3" xfId="26205" xr:uid="{F6FDCB27-A452-4F67-95BE-BAC09FC8702E}"/>
    <cellStyle name="Normal 16 2 3 2" xfId="26206" xr:uid="{DDCEB822-61FA-4DAF-895E-FA194695535B}"/>
    <cellStyle name="Normal 16 2 3 2 2" xfId="26207" xr:uid="{C6E3E785-F2BA-4B1F-BBCE-0A5F271B1806}"/>
    <cellStyle name="Normal 16 2 3 2 2 2" xfId="26208" xr:uid="{7959F799-988A-4591-AC07-C73BA2D63DA3}"/>
    <cellStyle name="Normal 16 2 3 2 2 2 2" xfId="26209" xr:uid="{151F834C-2ECB-418A-973D-099E047C1865}"/>
    <cellStyle name="Normal 16 2 3 2 2 2 2 2" xfId="26210" xr:uid="{001F36CA-8397-489E-9496-84F754EFAA6C}"/>
    <cellStyle name="Normal 16 2 3 2 2 2 3" xfId="26211" xr:uid="{87EE37C7-56D1-4B5C-97B6-CC4A17A9315B}"/>
    <cellStyle name="Normal 16 2 3 2 2 3" xfId="26212" xr:uid="{32F9467A-7132-4C99-981A-878262175669}"/>
    <cellStyle name="Normal 16 2 3 2 2 3 2" xfId="26213" xr:uid="{20E2E25C-FDCE-4A50-9A63-2751F7FC2264}"/>
    <cellStyle name="Normal 16 2 3 2 2 4" xfId="26214" xr:uid="{8DAF9A1E-F998-488E-8DC7-D40BF84A941C}"/>
    <cellStyle name="Normal 16 2 3 2 2 4 2" xfId="26215" xr:uid="{EE5CA079-8FA9-4F2C-A9CC-2F0BE1BCFAF9}"/>
    <cellStyle name="Normal 16 2 3 2 2 5" xfId="26216" xr:uid="{6595463B-35D2-4016-AFA0-DF8870C8F8D9}"/>
    <cellStyle name="Normal 16 2 3 2 3" xfId="26217" xr:uid="{DC18D2F7-9EC4-4868-B8FD-F95F2F1C38A9}"/>
    <cellStyle name="Normal 16 2 3 2 3 2" xfId="26218" xr:uid="{0512640B-5E04-40C4-A6DF-2322825324DE}"/>
    <cellStyle name="Normal 16 2 3 2 3 2 2" xfId="26219" xr:uid="{039F4D51-7FB0-4907-B6D7-5DB20DB19382}"/>
    <cellStyle name="Normal 16 2 3 2 3 3" xfId="26220" xr:uid="{655DD5BA-1326-45BA-AB0E-9834EB30F73E}"/>
    <cellStyle name="Normal 16 2 3 2 4" xfId="26221" xr:uid="{EDC20D8E-5C1A-474B-BA06-E73DACF5C2BF}"/>
    <cellStyle name="Normal 16 2 3 2 4 2" xfId="26222" xr:uid="{30D316D3-8BBA-49F9-B194-8510672A5463}"/>
    <cellStyle name="Normal 16 2 3 2 5" xfId="26223" xr:uid="{CD994A53-C5B6-46A3-93E8-E83E0D1E52CD}"/>
    <cellStyle name="Normal 16 2 3 2 5 2" xfId="26224" xr:uid="{60B961F8-2E08-4DB1-B8CC-30907DAE820F}"/>
    <cellStyle name="Normal 16 2 3 2 6" xfId="26225" xr:uid="{C5B28C62-5971-4ED6-BF5D-512AC6EDE2B5}"/>
    <cellStyle name="Normal 16 2 3 3" xfId="26226" xr:uid="{5A7DE1A7-3A2E-4C82-9DC8-70BAD00B86BE}"/>
    <cellStyle name="Normal 16 2 3 3 2" xfId="26227" xr:uid="{2A382024-E618-4891-A972-AC978CBE0216}"/>
    <cellStyle name="Normal 16 2 3 3 2 2" xfId="26228" xr:uid="{88CE6C84-08A1-4B9B-8906-65EBF26A05C1}"/>
    <cellStyle name="Normal 16 2 3 3 2 2 2" xfId="26229" xr:uid="{3C82058F-EEEE-4560-92F3-B9FB17023820}"/>
    <cellStyle name="Normal 16 2 3 3 2 3" xfId="26230" xr:uid="{C4F23F55-AC55-4331-9D0A-9FFEB929078B}"/>
    <cellStyle name="Normal 16 2 3 3 3" xfId="26231" xr:uid="{11B94EE3-89F3-475A-860F-E9EE3DFEC75F}"/>
    <cellStyle name="Normal 16 2 3 3 3 2" xfId="26232" xr:uid="{4EB2A2D4-8FB1-4A53-A76B-EEE67BE20915}"/>
    <cellStyle name="Normal 16 2 3 3 4" xfId="26233" xr:uid="{7F5A2114-BFDB-470E-989A-E5760E1F57DE}"/>
    <cellStyle name="Normal 16 2 3 3 4 2" xfId="26234" xr:uid="{D5142A3C-9B0E-4452-84A8-F5CFDB551DD3}"/>
    <cellStyle name="Normal 16 2 3 3 5" xfId="26235" xr:uid="{0F10D53D-3339-4B5D-AF2D-046836CF5EB6}"/>
    <cellStyle name="Normal 16 2 3 4" xfId="26236" xr:uid="{792ADD54-73AC-4F7E-83A4-7B3D4860C6A0}"/>
    <cellStyle name="Normal 16 2 3 4 2" xfId="26237" xr:uid="{B7C1D929-5C4E-4B52-BECE-BEB8EBD7E6C8}"/>
    <cellStyle name="Normal 16 2 3 4 2 2" xfId="26238" xr:uid="{4A3B4CF7-64A8-49B1-BF74-70B4C1F64C3D}"/>
    <cellStyle name="Normal 16 2 3 4 3" xfId="26239" xr:uid="{587D5198-A32F-4867-8092-FDB54A9CD1C1}"/>
    <cellStyle name="Normal 16 2 3 5" xfId="26240" xr:uid="{3AACC91E-0FFE-4A29-9C54-DE7A30903F40}"/>
    <cellStyle name="Normal 16 2 3 5 2" xfId="26241" xr:uid="{EAC9878A-4082-4164-84B0-58BF81BC4442}"/>
    <cellStyle name="Normal 16 2 3 6" xfId="26242" xr:uid="{D4032758-0540-423F-A355-9643F34FC54B}"/>
    <cellStyle name="Normal 16 2 3 6 2" xfId="26243" xr:uid="{C5674554-6FAD-4AE0-87AE-370E06B42834}"/>
    <cellStyle name="Normal 16 2 3 7" xfId="26244" xr:uid="{123BF002-9F18-419B-B740-5CCA9AC83F7D}"/>
    <cellStyle name="Normal 16 2 4" xfId="26245" xr:uid="{2D098451-C748-4A6E-AAFD-513F8AAC5E2E}"/>
    <cellStyle name="Normal 16 2 4 2" xfId="26246" xr:uid="{6A197B64-1736-4D40-B396-85F72B5B9EDD}"/>
    <cellStyle name="Normal 16 2 4 2 2" xfId="26247" xr:uid="{27CFB501-1CC4-499C-9D4F-6DABA183A6E6}"/>
    <cellStyle name="Normal 16 2 4 2 2 2" xfId="26248" xr:uid="{9B63B315-D8A2-4E54-A069-2EEDF12111E5}"/>
    <cellStyle name="Normal 16 2 4 2 2 2 2" xfId="26249" xr:uid="{A261F571-1F7D-4DDA-A8D0-C22FE981CBD3}"/>
    <cellStyle name="Normal 16 2 4 2 2 2 2 2" xfId="26250" xr:uid="{B73532F3-BA8A-456A-8067-880ED10E9E78}"/>
    <cellStyle name="Normal 16 2 4 2 2 2 3" xfId="26251" xr:uid="{A7CDED77-3C93-4D9A-85A0-36463AC2E980}"/>
    <cellStyle name="Normal 16 2 4 2 2 3" xfId="26252" xr:uid="{642CA4FE-3702-46A3-9022-335C1664C937}"/>
    <cellStyle name="Normal 16 2 4 2 2 3 2" xfId="26253" xr:uid="{37EE65D2-D6DE-47AB-9EBD-3DF718CE92F9}"/>
    <cellStyle name="Normal 16 2 4 2 2 4" xfId="26254" xr:uid="{FAAC29F6-280B-4C50-ABE5-66B594AE3C36}"/>
    <cellStyle name="Normal 16 2 4 2 2 4 2" xfId="26255" xr:uid="{C8A87B31-1B99-470C-BDA2-1053F34B016B}"/>
    <cellStyle name="Normal 16 2 4 2 2 5" xfId="26256" xr:uid="{6458B757-D12C-4333-B00C-365611CEEE76}"/>
    <cellStyle name="Normal 16 2 4 2 3" xfId="26257" xr:uid="{4490D480-58FE-4208-BAFE-C4995868AB5A}"/>
    <cellStyle name="Normal 16 2 4 2 3 2" xfId="26258" xr:uid="{31ECB99D-560D-416A-AA65-3586390BF356}"/>
    <cellStyle name="Normal 16 2 4 2 3 2 2" xfId="26259" xr:uid="{89F4EFF9-6EAB-49CA-8C26-D48EDD6F849C}"/>
    <cellStyle name="Normal 16 2 4 2 3 3" xfId="26260" xr:uid="{C8EF856C-E105-4242-B212-A34A7ED4158E}"/>
    <cellStyle name="Normal 16 2 4 2 4" xfId="26261" xr:uid="{BC55A3FB-296B-49AE-99AF-1C1993B9BB4B}"/>
    <cellStyle name="Normal 16 2 4 2 4 2" xfId="26262" xr:uid="{4E59AD59-CAA7-49A7-9422-C660425C4CE7}"/>
    <cellStyle name="Normal 16 2 4 2 5" xfId="26263" xr:uid="{A9D35F68-BFE1-4004-A901-399D89823EBE}"/>
    <cellStyle name="Normal 16 2 4 2 5 2" xfId="26264" xr:uid="{A5DE2776-5A40-4A36-92EA-8FCD0E3BED3D}"/>
    <cellStyle name="Normal 16 2 4 2 6" xfId="26265" xr:uid="{0CDFA69D-CDBD-4848-ACDD-1E20C9B69D54}"/>
    <cellStyle name="Normal 16 2 4 3" xfId="26266" xr:uid="{3AFCC4E0-42DE-45F7-BFA7-677064010E4D}"/>
    <cellStyle name="Normal 16 2 4 3 2" xfId="26267" xr:uid="{F2AD4362-B829-4AFE-9DDD-F364E5DFC101}"/>
    <cellStyle name="Normal 16 2 4 3 2 2" xfId="26268" xr:uid="{2D2C6629-83E6-4AC3-ADD0-DB806AD9F3AD}"/>
    <cellStyle name="Normal 16 2 4 3 2 2 2" xfId="26269" xr:uid="{528C05D0-11EE-425D-BC0D-16B0B671698E}"/>
    <cellStyle name="Normal 16 2 4 3 2 3" xfId="26270" xr:uid="{2FD711A2-F5E7-4A2E-85A0-36A0715E0232}"/>
    <cellStyle name="Normal 16 2 4 3 3" xfId="26271" xr:uid="{2214004C-C1DD-4613-9299-3BE44299CBE7}"/>
    <cellStyle name="Normal 16 2 4 3 3 2" xfId="26272" xr:uid="{150BD69C-D350-414B-B228-58ECEDE49BE9}"/>
    <cellStyle name="Normal 16 2 4 3 4" xfId="26273" xr:uid="{6AB4D12A-41F3-4F36-9D12-977FEF1C910C}"/>
    <cellStyle name="Normal 16 2 4 3 4 2" xfId="26274" xr:uid="{E6D5B4B6-B38E-4950-AC2A-8899257574A5}"/>
    <cellStyle name="Normal 16 2 4 3 5" xfId="26275" xr:uid="{10ED6DF8-816F-443F-B5CE-424F7DEC4542}"/>
    <cellStyle name="Normal 16 2 4 4" xfId="26276" xr:uid="{08B9CC5F-FD4D-43F6-AEBA-27E8E17B9F43}"/>
    <cellStyle name="Normal 16 2 4 4 2" xfId="26277" xr:uid="{DD2FC0E8-D1B9-4C52-99FC-C20ECA256BCA}"/>
    <cellStyle name="Normal 16 2 4 4 2 2" xfId="26278" xr:uid="{F3FC6EDC-D363-49F2-98D1-F4A33C91830E}"/>
    <cellStyle name="Normal 16 2 4 4 3" xfId="26279" xr:uid="{3007FF02-4AC7-4C81-9EE2-ACA01F832D6C}"/>
    <cellStyle name="Normal 16 2 4 5" xfId="26280" xr:uid="{0E2A0823-077E-4C68-9E3C-414E4D622AB8}"/>
    <cellStyle name="Normal 16 2 4 5 2" xfId="26281" xr:uid="{964096FD-8CA7-4C60-8761-324365F9B784}"/>
    <cellStyle name="Normal 16 2 4 6" xfId="26282" xr:uid="{34601490-FEB0-49F2-B2F1-293A34171CC0}"/>
    <cellStyle name="Normal 16 2 4 6 2" xfId="26283" xr:uid="{8564DBF2-F613-4F49-BB11-69AF8414AD01}"/>
    <cellStyle name="Normal 16 2 4 7" xfId="26284" xr:uid="{49AB6FFB-0DAD-4935-976A-C80C8EF7FB04}"/>
    <cellStyle name="Normal 16 2 5" xfId="26285" xr:uid="{084F441B-F3F4-4EB7-8099-BE8FC1485274}"/>
    <cellStyle name="Normal 16 2 5 2" xfId="26286" xr:uid="{41E37B5C-B070-4E6C-8276-3F2F98710445}"/>
    <cellStyle name="Normal 16 2 5 2 2" xfId="26287" xr:uid="{96365F39-121A-41AA-9400-7EE252CCAB74}"/>
    <cellStyle name="Normal 16 2 5 2 2 2" xfId="26288" xr:uid="{2F1F0CE8-0D50-4B69-BE20-CE1B6950A9D3}"/>
    <cellStyle name="Normal 16 2 5 2 2 2 2" xfId="26289" xr:uid="{29369750-5DF1-4291-AF56-36433E9E49C3}"/>
    <cellStyle name="Normal 16 2 5 2 2 3" xfId="26290" xr:uid="{ADCC8948-4E27-46CC-A387-F62AB6341087}"/>
    <cellStyle name="Normal 16 2 5 2 3" xfId="26291" xr:uid="{A0E0AC76-B525-4358-9D79-CFF9829AEBAC}"/>
    <cellStyle name="Normal 16 2 5 2 3 2" xfId="26292" xr:uid="{E8D64AE8-C240-4F6C-83BA-B6E800F73C8C}"/>
    <cellStyle name="Normal 16 2 5 2 4" xfId="26293" xr:uid="{E67DCDE7-4D69-4528-BC8B-49D0A71D13E2}"/>
    <cellStyle name="Normal 16 2 5 2 4 2" xfId="26294" xr:uid="{1B70CC0D-731B-48A9-85F6-4CE7FB79C16A}"/>
    <cellStyle name="Normal 16 2 5 2 5" xfId="26295" xr:uid="{3BA98DBD-EADF-4F7B-BE5D-67A6D2F99C5B}"/>
    <cellStyle name="Normal 16 2 5 3" xfId="26296" xr:uid="{8F24D6AE-BB3B-44F2-B59F-23CD6AD7626D}"/>
    <cellStyle name="Normal 16 2 5 3 2" xfId="26297" xr:uid="{471CE18C-5150-4700-B8C4-7F7D172A4F84}"/>
    <cellStyle name="Normal 16 2 5 3 2 2" xfId="26298" xr:uid="{B932733B-166E-4567-AF1A-3249E6590A36}"/>
    <cellStyle name="Normal 16 2 5 3 3" xfId="26299" xr:uid="{E6055EE1-B365-4C9E-AD93-A0801EA641F1}"/>
    <cellStyle name="Normal 16 2 5 4" xfId="26300" xr:uid="{51E9AA9E-69A1-478B-BD89-B3B9E7FAD2A7}"/>
    <cellStyle name="Normal 16 2 5 4 2" xfId="26301" xr:uid="{057AAAFB-B2D8-4F6C-BEF9-27E3D4B40AE8}"/>
    <cellStyle name="Normal 16 2 5 5" xfId="26302" xr:uid="{AD261BC8-1877-4C05-BF7A-D1C188AFF741}"/>
    <cellStyle name="Normal 16 2 5 5 2" xfId="26303" xr:uid="{08B07D22-DC35-43E8-BA97-FF0A84FE014B}"/>
    <cellStyle name="Normal 16 2 5 6" xfId="26304" xr:uid="{88F94551-4B28-4BE2-A743-E0B5FD41B9BD}"/>
    <cellStyle name="Normal 16 2 6" xfId="26305" xr:uid="{68524A2C-D199-4972-B6B0-67809571D0C7}"/>
    <cellStyle name="Normal 16 2 6 2" xfId="26306" xr:uid="{F1A78531-E9D8-4732-B478-E0FFE503FFFD}"/>
    <cellStyle name="Normal 16 2 6 2 2" xfId="26307" xr:uid="{22544632-BFF2-471C-A07A-BC2C9F6EF4DB}"/>
    <cellStyle name="Normal 16 2 6 2 2 2" xfId="26308" xr:uid="{A8B79D79-A7CB-4789-965B-D0CD88FD9910}"/>
    <cellStyle name="Normal 16 2 6 2 3" xfId="26309" xr:uid="{9122C624-2025-41F2-A5C1-E554D6027A14}"/>
    <cellStyle name="Normal 16 2 6 3" xfId="26310" xr:uid="{9605C46D-034C-437A-B48C-A9E4DE1998C1}"/>
    <cellStyle name="Normal 16 2 6 3 2" xfId="26311" xr:uid="{B064A2E8-268C-4E36-B8B5-0E29E68C2C36}"/>
    <cellStyle name="Normal 16 2 6 4" xfId="26312" xr:uid="{CC81A5CA-DEF7-478D-A9A0-A8101F3FA88F}"/>
    <cellStyle name="Normal 16 2 6 4 2" xfId="26313" xr:uid="{3130ECD6-FA2B-4CEB-8E9C-B3C8BEFF276D}"/>
    <cellStyle name="Normal 16 2 6 5" xfId="26314" xr:uid="{3AC6DF1B-4F4E-4AE2-B366-27CD0CAA13E0}"/>
    <cellStyle name="Normal 16 2 7" xfId="26315" xr:uid="{F8D57C1F-7BB7-4377-844B-472BB5B647BA}"/>
    <cellStyle name="Normal 16 2 7 2" xfId="26316" xr:uid="{77CF6379-E18B-4143-845C-2184D347F025}"/>
    <cellStyle name="Normal 16 2 7 2 2" xfId="26317" xr:uid="{E4B8F0CC-47E7-4473-A6F9-4D07E4813D12}"/>
    <cellStyle name="Normal 16 2 7 2 2 2" xfId="26318" xr:uid="{E80127A1-2F8A-4C70-B4F8-789837E3CA13}"/>
    <cellStyle name="Normal 16 2 7 2 3" xfId="26319" xr:uid="{AFE532FD-D32E-4E74-88F3-8CB66FC6675D}"/>
    <cellStyle name="Normal 16 2 7 3" xfId="26320" xr:uid="{AAE9A37E-6F57-4692-8BD7-65FFEDF1CFA6}"/>
    <cellStyle name="Normal 16 2 7 3 2" xfId="26321" xr:uid="{C3CD0449-B8BD-4489-87C8-63267C72C335}"/>
    <cellStyle name="Normal 16 2 7 4" xfId="26322" xr:uid="{35384B24-465E-4B46-9DDB-0988E3480506}"/>
    <cellStyle name="Normal 16 2 7 4 2" xfId="26323" xr:uid="{9C6C113C-3D67-48C6-8188-C8B69048EEFF}"/>
    <cellStyle name="Normal 16 2 7 5" xfId="26324" xr:uid="{B14926BB-D3A5-4FBE-99E9-1FF2A04433F4}"/>
    <cellStyle name="Normal 16 2 8" xfId="26325" xr:uid="{F3FDCBF9-1708-4A83-B0EE-C7EBC40D216A}"/>
    <cellStyle name="Normal 16 2 8 2" xfId="26326" xr:uid="{50DDA4E9-98D4-4A4D-B8DC-CEB9ECF550B6}"/>
    <cellStyle name="Normal 16 2 8 2 2" xfId="26327" xr:uid="{44E294DD-835F-4A7D-BACC-A4A41918B101}"/>
    <cellStyle name="Normal 16 2 8 3" xfId="26328" xr:uid="{8C139211-C2BF-4353-BCBE-2B15AFD93B57}"/>
    <cellStyle name="Normal 16 2 9" xfId="26329" xr:uid="{6C8B552F-D551-4707-B9C1-5E5CDBD620B5}"/>
    <cellStyle name="Normal 16 2 9 2" xfId="26330" xr:uid="{804E10B9-F77F-4D11-9F19-542E9F8B3F35}"/>
    <cellStyle name="Normal 16 3" xfId="26331" xr:uid="{617E85E1-A5FD-4DB2-8A43-9DB435B36CCE}"/>
    <cellStyle name="Normal 16 3 10" xfId="26332" xr:uid="{57E5E587-B24B-4C81-8BBE-6FA3BB7DA20C}"/>
    <cellStyle name="Normal 16 3 2" xfId="26333" xr:uid="{E8A4F381-FF8A-4EA8-9FAD-68BD98501F70}"/>
    <cellStyle name="Normal 16 3 2 2" xfId="26334" xr:uid="{41609F9D-D713-4E3C-9A54-9B8219E977D4}"/>
    <cellStyle name="Normal 16 3 2 2 2" xfId="26335" xr:uid="{D6286CB2-BA63-42C8-9E53-A568A63ED60D}"/>
    <cellStyle name="Normal 16 3 2 2 2 2" xfId="26336" xr:uid="{5A32A64B-3499-48E0-B616-1A6F35724CD8}"/>
    <cellStyle name="Normal 16 3 2 2 2 2 2" xfId="26337" xr:uid="{335EA059-545E-48EF-8A0A-1C4A1701AFDA}"/>
    <cellStyle name="Normal 16 3 2 2 2 2 2 2" xfId="26338" xr:uid="{A3119DBD-D34F-4087-8F52-2B23C0CA4885}"/>
    <cellStyle name="Normal 16 3 2 2 2 2 3" xfId="26339" xr:uid="{6C1019EB-8472-4352-A982-7F27D21DF274}"/>
    <cellStyle name="Normal 16 3 2 2 2 3" xfId="26340" xr:uid="{3741D47E-8313-4144-9481-B22571C5447E}"/>
    <cellStyle name="Normal 16 3 2 2 2 3 2" xfId="26341" xr:uid="{5805552F-BFFB-4221-AB5F-6BB8CF9DFC91}"/>
    <cellStyle name="Normal 16 3 2 2 2 4" xfId="26342" xr:uid="{96D1DC97-2142-48AB-80A3-454DA5F5B323}"/>
    <cellStyle name="Normal 16 3 2 2 2 4 2" xfId="26343" xr:uid="{5B9B6EB4-D2EA-4F8C-85C3-2FF714F930A5}"/>
    <cellStyle name="Normal 16 3 2 2 2 5" xfId="26344" xr:uid="{3227009D-7FD8-4867-99F0-D7B9B972FBA2}"/>
    <cellStyle name="Normal 16 3 2 2 3" xfId="26345" xr:uid="{4AC8A4BD-C169-41BE-B882-735C3A825A16}"/>
    <cellStyle name="Normal 16 3 2 2 3 2" xfId="26346" xr:uid="{A91DFDCB-8373-4A3E-B29B-0B98BC6DF172}"/>
    <cellStyle name="Normal 16 3 2 2 3 2 2" xfId="26347" xr:uid="{42D87778-43E0-45B5-ADA2-1B4C0A9A55FB}"/>
    <cellStyle name="Normal 16 3 2 2 3 3" xfId="26348" xr:uid="{BBD57D5D-E2B1-4078-9DEF-98FF17E1B2BE}"/>
    <cellStyle name="Normal 16 3 2 2 4" xfId="26349" xr:uid="{BBE2C98F-8FCF-4782-8B0B-1399E7EB7195}"/>
    <cellStyle name="Normal 16 3 2 2 4 2" xfId="26350" xr:uid="{6747F6A6-961A-4C4B-9B70-83B1A1A01DB0}"/>
    <cellStyle name="Normal 16 3 2 2 5" xfId="26351" xr:uid="{6BF44C62-11B5-4EC9-9226-65F1C3DD4D86}"/>
    <cellStyle name="Normal 16 3 2 2 5 2" xfId="26352" xr:uid="{E118AEE8-1180-4822-B9A8-CAEB17AA676E}"/>
    <cellStyle name="Normal 16 3 2 2 6" xfId="26353" xr:uid="{BEC9649D-5F36-46A4-89FB-B7C6608F85CC}"/>
    <cellStyle name="Normal 16 3 2 3" xfId="26354" xr:uid="{79CEC800-B205-4545-9578-A8D189060357}"/>
    <cellStyle name="Normal 16 3 2 3 2" xfId="26355" xr:uid="{B0646A6B-E0DC-4F5D-8FA0-D405397A9C06}"/>
    <cellStyle name="Normal 16 3 2 3 2 2" xfId="26356" xr:uid="{1583DAF6-1922-480D-A581-ABFB2435E81A}"/>
    <cellStyle name="Normal 16 3 2 3 2 2 2" xfId="26357" xr:uid="{3011CBE0-0925-4B8C-9213-B30BAF11F2D6}"/>
    <cellStyle name="Normal 16 3 2 3 2 3" xfId="26358" xr:uid="{FDEAD2AF-1761-4614-8708-887F2C72140D}"/>
    <cellStyle name="Normal 16 3 2 3 3" xfId="26359" xr:uid="{1C9D071E-37FE-42A5-80A2-5531C3075A6E}"/>
    <cellStyle name="Normal 16 3 2 3 3 2" xfId="26360" xr:uid="{B6C63BBE-FC5E-40BC-A2D3-3353E01E4C05}"/>
    <cellStyle name="Normal 16 3 2 3 4" xfId="26361" xr:uid="{E2623A9C-A4AF-4B24-B91A-35CD42C36A45}"/>
    <cellStyle name="Normal 16 3 2 3 4 2" xfId="26362" xr:uid="{F1147FFC-D697-474D-8BD2-963F4771263B}"/>
    <cellStyle name="Normal 16 3 2 3 5" xfId="26363" xr:uid="{2DD1000A-944A-444D-8C86-DF23885B3F5A}"/>
    <cellStyle name="Normal 16 3 2 4" xfId="26364" xr:uid="{AEAF54CE-89E2-4162-AACB-6A731221AFA6}"/>
    <cellStyle name="Normal 16 3 2 4 2" xfId="26365" xr:uid="{A54D5906-3118-4FE0-88BE-91A98CC88469}"/>
    <cellStyle name="Normal 16 3 2 4 2 2" xfId="26366" xr:uid="{D287DFC9-C662-40B5-8190-E5137DF47137}"/>
    <cellStyle name="Normal 16 3 2 4 3" xfId="26367" xr:uid="{BA1D584B-CF6B-46EB-8D5B-6534C5428A3E}"/>
    <cellStyle name="Normal 16 3 2 5" xfId="26368" xr:uid="{17AA2D60-72E9-4813-8B6B-F1B91A54F735}"/>
    <cellStyle name="Normal 16 3 2 5 2" xfId="26369" xr:uid="{15B06436-1F95-4CC5-B78F-830BE0535AE4}"/>
    <cellStyle name="Normal 16 3 2 6" xfId="26370" xr:uid="{6654B241-2D22-45D1-B253-26B708A5B600}"/>
    <cellStyle name="Normal 16 3 2 6 2" xfId="26371" xr:uid="{296F2D48-9C7B-4170-9740-E007EFA050A7}"/>
    <cellStyle name="Normal 16 3 2 7" xfId="26372" xr:uid="{2AE870B2-B3CF-4046-B13B-2461A4A298C1}"/>
    <cellStyle name="Normal 16 3 3" xfId="26373" xr:uid="{50748C63-BA7B-4684-BEEC-1593342DA057}"/>
    <cellStyle name="Normal 16 3 3 2" xfId="26374" xr:uid="{BB61CA01-39AB-4FAA-BCA1-8EC9E2AE4511}"/>
    <cellStyle name="Normal 16 3 3 2 2" xfId="26375" xr:uid="{27DC9E27-4166-4F43-B28F-04B5634B2E12}"/>
    <cellStyle name="Normal 16 3 3 2 2 2" xfId="26376" xr:uid="{6FD4AE26-BADB-44B3-AFF0-84E8F9045562}"/>
    <cellStyle name="Normal 16 3 3 2 2 2 2" xfId="26377" xr:uid="{D4C83CBB-5049-4028-89D8-3F838A0E8C79}"/>
    <cellStyle name="Normal 16 3 3 2 2 2 2 2" xfId="26378" xr:uid="{B4D85EFE-41FC-4F13-A330-B4FCC3ABDF66}"/>
    <cellStyle name="Normal 16 3 3 2 2 2 3" xfId="26379" xr:uid="{DF8F527E-2EAC-4648-8700-28E234E17941}"/>
    <cellStyle name="Normal 16 3 3 2 2 3" xfId="26380" xr:uid="{1907BDB7-9C82-45E6-B344-5642DB4E06EE}"/>
    <cellStyle name="Normal 16 3 3 2 2 3 2" xfId="26381" xr:uid="{BBE55517-D89E-4EE8-B1A6-1D3531E83379}"/>
    <cellStyle name="Normal 16 3 3 2 2 4" xfId="26382" xr:uid="{9413B039-5F22-45CD-B2AC-D54C990BF42E}"/>
    <cellStyle name="Normal 16 3 3 2 2 4 2" xfId="26383" xr:uid="{D53DF64E-4E66-4E69-9CC7-3398B0BF7C10}"/>
    <cellStyle name="Normal 16 3 3 2 2 5" xfId="26384" xr:uid="{46418D0D-EB71-4F53-8693-F1B85DEB89D9}"/>
    <cellStyle name="Normal 16 3 3 2 3" xfId="26385" xr:uid="{17753B06-6509-4617-A24A-A83C1AC3515E}"/>
    <cellStyle name="Normal 16 3 3 2 3 2" xfId="26386" xr:uid="{757559DA-7185-40E5-8BD4-34A2A09C51D1}"/>
    <cellStyle name="Normal 16 3 3 2 3 2 2" xfId="26387" xr:uid="{E438ADEF-39C9-4026-BDC1-EC6A3608D9E2}"/>
    <cellStyle name="Normal 16 3 3 2 3 3" xfId="26388" xr:uid="{9B54AAD3-54E5-4717-A39B-FE825BFD6799}"/>
    <cellStyle name="Normal 16 3 3 2 4" xfId="26389" xr:uid="{A3697197-A8AA-4DF3-A166-BAC863B8C69A}"/>
    <cellStyle name="Normal 16 3 3 2 4 2" xfId="26390" xr:uid="{F1440073-294B-40D6-BC67-32E9CF86B153}"/>
    <cellStyle name="Normal 16 3 3 2 5" xfId="26391" xr:uid="{344A6403-AEFF-49DA-9217-E1CE50A96009}"/>
    <cellStyle name="Normal 16 3 3 2 5 2" xfId="26392" xr:uid="{A0528261-F1D0-4A6C-94D7-598873F49359}"/>
    <cellStyle name="Normal 16 3 3 2 6" xfId="26393" xr:uid="{63F2B98E-E96D-495B-B4D0-27C6F0F3F222}"/>
    <cellStyle name="Normal 16 3 3 3" xfId="26394" xr:uid="{8DA0F274-4847-4FED-8EED-92BC3400181C}"/>
    <cellStyle name="Normal 16 3 3 3 2" xfId="26395" xr:uid="{8B0A922C-60FA-449B-A1A0-F430EA063272}"/>
    <cellStyle name="Normal 16 3 3 3 2 2" xfId="26396" xr:uid="{21207803-B9AA-4C6D-819A-6FA681019265}"/>
    <cellStyle name="Normal 16 3 3 3 2 2 2" xfId="26397" xr:uid="{7121DBE3-E5A7-4973-ACC1-5480F32E8116}"/>
    <cellStyle name="Normal 16 3 3 3 2 3" xfId="26398" xr:uid="{4DFA3027-848E-4A3A-B012-34A5B44C8D38}"/>
    <cellStyle name="Normal 16 3 3 3 3" xfId="26399" xr:uid="{B47B4A00-12CA-414A-885B-138D9752F0D5}"/>
    <cellStyle name="Normal 16 3 3 3 3 2" xfId="26400" xr:uid="{819B2672-C136-4E43-ACA1-28A32056C06A}"/>
    <cellStyle name="Normal 16 3 3 3 4" xfId="26401" xr:uid="{1CBAA5E3-67DD-471C-B1A7-4B01EE8E2798}"/>
    <cellStyle name="Normal 16 3 3 3 4 2" xfId="26402" xr:uid="{0CB58DF9-5B79-468F-AC8D-EDBED4519DBA}"/>
    <cellStyle name="Normal 16 3 3 3 5" xfId="26403" xr:uid="{80AD2B6F-FBBC-4932-8CE2-192CD4810FF6}"/>
    <cellStyle name="Normal 16 3 3 4" xfId="26404" xr:uid="{0B6DB989-763D-4F3C-BE47-8E5081B73333}"/>
    <cellStyle name="Normal 16 3 3 4 2" xfId="26405" xr:uid="{BBF8CCB3-F9EB-47AA-AD78-A5BBD7464553}"/>
    <cellStyle name="Normal 16 3 3 4 2 2" xfId="26406" xr:uid="{AE3CC552-852E-4E8D-A41C-D8217D7CF70B}"/>
    <cellStyle name="Normal 16 3 3 4 3" xfId="26407" xr:uid="{F80183B8-4319-43C3-AB9E-E5819FF1D606}"/>
    <cellStyle name="Normal 16 3 3 5" xfId="26408" xr:uid="{5E5C92F1-4F05-4733-898B-6BB5E92482D1}"/>
    <cellStyle name="Normal 16 3 3 5 2" xfId="26409" xr:uid="{5278C558-9364-40F9-B9D9-8203F76C2A7E}"/>
    <cellStyle name="Normal 16 3 3 6" xfId="26410" xr:uid="{263B4DA1-484C-45C8-B8E6-89710B0CA7C1}"/>
    <cellStyle name="Normal 16 3 3 6 2" xfId="26411" xr:uid="{996E7F6F-55BC-4D61-A56A-A9913B1AB26A}"/>
    <cellStyle name="Normal 16 3 3 7" xfId="26412" xr:uid="{2569202E-5FCD-49A1-93FE-388D9ADD6DC0}"/>
    <cellStyle name="Normal 16 3 4" xfId="26413" xr:uid="{8754FB62-B749-43B7-BD74-50C858DBAB4C}"/>
    <cellStyle name="Normal 16 3 4 2" xfId="26414" xr:uid="{7BCFCF98-A92E-4F01-95D0-D0EAB0E0497D}"/>
    <cellStyle name="Normal 16 3 4 2 2" xfId="26415" xr:uid="{D0B478A5-761E-4595-B4F6-743A3DE9388B}"/>
    <cellStyle name="Normal 16 3 4 2 2 2" xfId="26416" xr:uid="{4AD7CD5F-4BB8-48D7-B703-EE480C0F7851}"/>
    <cellStyle name="Normal 16 3 4 2 2 2 2" xfId="26417" xr:uid="{F7AE5ED8-ECE6-41F1-A8A3-4F82C6C3B71E}"/>
    <cellStyle name="Normal 16 3 4 2 2 3" xfId="26418" xr:uid="{11233F6F-51D1-4E2E-8D53-AA1086A1C5A9}"/>
    <cellStyle name="Normal 16 3 4 2 3" xfId="26419" xr:uid="{CF7B51C6-A345-4825-989C-F8BDD94671F1}"/>
    <cellStyle name="Normal 16 3 4 2 3 2" xfId="26420" xr:uid="{68ECA01D-1E77-4C49-B41A-28049921E761}"/>
    <cellStyle name="Normal 16 3 4 2 4" xfId="26421" xr:uid="{7BF1471D-E429-4176-B23E-83D77727E51A}"/>
    <cellStyle name="Normal 16 3 4 2 4 2" xfId="26422" xr:uid="{2BD6DCF8-9E58-4444-992D-0A88357A7045}"/>
    <cellStyle name="Normal 16 3 4 2 5" xfId="26423" xr:uid="{F5CD3FC4-9571-446E-91D0-655DA45B46CA}"/>
    <cellStyle name="Normal 16 3 4 3" xfId="26424" xr:uid="{82DBAB8F-ED2E-4B56-9A1A-4A49E1B835EF}"/>
    <cellStyle name="Normal 16 3 4 3 2" xfId="26425" xr:uid="{2A32BA95-CB17-4D04-AB52-14E4E871B94D}"/>
    <cellStyle name="Normal 16 3 4 3 2 2" xfId="26426" xr:uid="{342F1FDC-C032-4F5E-A79F-1916E519EC5C}"/>
    <cellStyle name="Normal 16 3 4 3 3" xfId="26427" xr:uid="{7615E3F4-4C16-4ACB-BC56-D29322470590}"/>
    <cellStyle name="Normal 16 3 4 4" xfId="26428" xr:uid="{F7806611-9786-45A8-BB0D-78E60F6C4159}"/>
    <cellStyle name="Normal 16 3 4 4 2" xfId="26429" xr:uid="{2B9A2884-BECB-464D-BE82-124F41C10DE2}"/>
    <cellStyle name="Normal 16 3 4 5" xfId="26430" xr:uid="{4376F098-8592-4068-8811-751F063C0C4E}"/>
    <cellStyle name="Normal 16 3 4 5 2" xfId="26431" xr:uid="{39A80FD5-2922-4F49-8415-4DEAAA806E54}"/>
    <cellStyle name="Normal 16 3 4 6" xfId="26432" xr:uid="{073C7659-048D-4172-AF16-6EFC5A15EE11}"/>
    <cellStyle name="Normal 16 3 5" xfId="26433" xr:uid="{67CD6DCD-CE90-4A2B-AF82-2118D41E812F}"/>
    <cellStyle name="Normal 16 3 5 2" xfId="26434" xr:uid="{CF1F3B36-8639-4F51-9C91-262F924DD874}"/>
    <cellStyle name="Normal 16 3 5 2 2" xfId="26435" xr:uid="{8C83FA42-8CC8-4CD4-98E4-C6A140CEE08B}"/>
    <cellStyle name="Normal 16 3 5 2 2 2" xfId="26436" xr:uid="{98216ACA-4942-4528-9DBF-404AFE5EF433}"/>
    <cellStyle name="Normal 16 3 5 2 3" xfId="26437" xr:uid="{28A1FA36-F53F-4DD7-8011-0DDD96A06CC0}"/>
    <cellStyle name="Normal 16 3 5 3" xfId="26438" xr:uid="{656BAB80-8208-4414-B170-FB0E276CECEE}"/>
    <cellStyle name="Normal 16 3 5 3 2" xfId="26439" xr:uid="{AE2CB583-19F7-424E-A768-C48B9F62B842}"/>
    <cellStyle name="Normal 16 3 5 4" xfId="26440" xr:uid="{80EA14EC-14E0-4D34-8C89-8C475A31AB37}"/>
    <cellStyle name="Normal 16 3 5 4 2" xfId="26441" xr:uid="{5912BF66-7E23-4708-B1B1-4C986E70D68B}"/>
    <cellStyle name="Normal 16 3 5 5" xfId="26442" xr:uid="{93E0E890-672C-4677-9F29-82D5D3FFD85E}"/>
    <cellStyle name="Normal 16 3 6" xfId="26443" xr:uid="{F9D3AB22-468C-452B-B4E3-6604A0F53494}"/>
    <cellStyle name="Normal 16 3 6 2" xfId="26444" xr:uid="{3C7FE1DB-BA04-42F5-8D04-E0F01F91A4A3}"/>
    <cellStyle name="Normal 16 3 6 2 2" xfId="26445" xr:uid="{975D19C3-659A-4A8D-B409-89D77B580D0D}"/>
    <cellStyle name="Normal 16 3 6 2 2 2" xfId="26446" xr:uid="{07DE09D1-729A-4A7E-A213-1FF599CE8869}"/>
    <cellStyle name="Normal 16 3 6 2 3" xfId="26447" xr:uid="{97BB21C3-F815-48C9-9CFB-64BB0D6F3F14}"/>
    <cellStyle name="Normal 16 3 6 3" xfId="26448" xr:uid="{9040C974-755A-4B4C-BBDA-84DD08378C43}"/>
    <cellStyle name="Normal 16 3 6 3 2" xfId="26449" xr:uid="{AF1B2B23-39F5-46ED-BD96-4441E38F45EB}"/>
    <cellStyle name="Normal 16 3 6 4" xfId="26450" xr:uid="{3AD28830-D1E5-46BF-8D2D-12882B35148D}"/>
    <cellStyle name="Normal 16 3 6 4 2" xfId="26451" xr:uid="{C32FE66D-5187-4087-A1A2-F7249210AE83}"/>
    <cellStyle name="Normal 16 3 6 5" xfId="26452" xr:uid="{B808A238-233E-401C-AFF5-C4467635DEA6}"/>
    <cellStyle name="Normal 16 3 7" xfId="26453" xr:uid="{FFB0E0E8-52F4-4C59-AAAB-8418EE5C16FF}"/>
    <cellStyle name="Normal 16 3 7 2" xfId="26454" xr:uid="{B61AE845-4604-4BAC-A017-7D42DABFC186}"/>
    <cellStyle name="Normal 16 3 7 2 2" xfId="26455" xr:uid="{DBEF731B-8E3B-46DE-BCD3-72F6CC906113}"/>
    <cellStyle name="Normal 16 3 7 3" xfId="26456" xr:uid="{922E28A5-DF60-471C-8393-4AE70D0411A4}"/>
    <cellStyle name="Normal 16 3 8" xfId="26457" xr:uid="{BA3D696D-0210-4CDD-9886-C0F02FE74928}"/>
    <cellStyle name="Normal 16 3 8 2" xfId="26458" xr:uid="{08B6A758-2A01-41A8-B368-ECEE079BAEED}"/>
    <cellStyle name="Normal 16 3 9" xfId="26459" xr:uid="{522F9B1E-CCB2-43FD-96BE-BD03820E62BB}"/>
    <cellStyle name="Normal 16 3 9 2" xfId="26460" xr:uid="{20A634AE-2B6E-4BD8-9EDB-7CA3735AFB3A}"/>
    <cellStyle name="Normal 16 4" xfId="26461" xr:uid="{9D6B19E1-AD36-4855-BFB1-9E8FCDBD887A}"/>
    <cellStyle name="Normal 16 4 2" xfId="26462" xr:uid="{E7399ABC-F2B4-4A09-BA6A-57112003F587}"/>
    <cellStyle name="Normal 16 4 2 2" xfId="26463" xr:uid="{9FB3C4DF-61CE-4DD4-BD36-E1039327C2A9}"/>
    <cellStyle name="Normal 16 4 2 2 2" xfId="26464" xr:uid="{74AC4737-62B3-4FE0-BD20-450EE621FF1B}"/>
    <cellStyle name="Normal 16 4 2 2 2 2" xfId="26465" xr:uid="{5FE811AD-6E47-4228-A89B-D08F8F6F9DD7}"/>
    <cellStyle name="Normal 16 4 2 2 2 2 2" xfId="26466" xr:uid="{B4D659A3-13F1-41B0-A0A6-FF16DF60F86B}"/>
    <cellStyle name="Normal 16 4 2 2 2 3" xfId="26467" xr:uid="{3218DDBB-58ED-4BE3-BD96-BC6037C3E6E3}"/>
    <cellStyle name="Normal 16 4 2 2 3" xfId="26468" xr:uid="{8A2C5C78-C23B-42CB-A69E-5D33AD82105D}"/>
    <cellStyle name="Normal 16 4 2 2 3 2" xfId="26469" xr:uid="{A34A1171-5CA3-4E6C-906B-26C2B924F82B}"/>
    <cellStyle name="Normal 16 4 2 2 4" xfId="26470" xr:uid="{B119931D-4C35-4156-BBD9-495CEC4F01A4}"/>
    <cellStyle name="Normal 16 4 2 2 4 2" xfId="26471" xr:uid="{14E24203-B5D5-4449-ABDF-98A980E3CB44}"/>
    <cellStyle name="Normal 16 4 2 2 5" xfId="26472" xr:uid="{7FF74A81-1DDD-4416-B58E-501427A0F781}"/>
    <cellStyle name="Normal 16 4 2 3" xfId="26473" xr:uid="{EFCEA0BE-5124-4651-8212-521665DA919F}"/>
    <cellStyle name="Normal 16 4 2 3 2" xfId="26474" xr:uid="{AD67626C-E25A-4104-8545-07A4E4D95A42}"/>
    <cellStyle name="Normal 16 4 2 3 2 2" xfId="26475" xr:uid="{62186697-5965-47F4-B304-6C0FEA08EC6A}"/>
    <cellStyle name="Normal 16 4 2 3 3" xfId="26476" xr:uid="{EA4716E5-FD40-4146-A9DC-082C25CD8ECF}"/>
    <cellStyle name="Normal 16 4 2 4" xfId="26477" xr:uid="{B0B26026-1C64-471F-A8EC-C96302A2A387}"/>
    <cellStyle name="Normal 16 4 2 4 2" xfId="26478" xr:uid="{87D07E3F-AAFA-4210-B3F6-0F4FDC091FB9}"/>
    <cellStyle name="Normal 16 4 2 5" xfId="26479" xr:uid="{26006185-C3F0-4CD1-87C9-A331F36C4861}"/>
    <cellStyle name="Normal 16 4 2 5 2" xfId="26480" xr:uid="{A5414157-DB07-4FE8-A722-A2FC2B11FB0D}"/>
    <cellStyle name="Normal 16 4 2 6" xfId="26481" xr:uid="{DC4E9C7C-6D22-4985-87CF-EC80ACEAA7FC}"/>
    <cellStyle name="Normal 16 4 3" xfId="26482" xr:uid="{AF7C7F0E-7247-4A65-998C-38EC4E805D8C}"/>
    <cellStyle name="Normal 16 4 3 2" xfId="26483" xr:uid="{8B0284B6-CE33-4895-A8F3-5D24056AEA4B}"/>
    <cellStyle name="Normal 16 4 3 2 2" xfId="26484" xr:uid="{6D418024-B8C0-48A4-B178-234D836D94DE}"/>
    <cellStyle name="Normal 16 4 3 2 2 2" xfId="26485" xr:uid="{311633FF-51B5-46C9-A592-A01BC22D6ABE}"/>
    <cellStyle name="Normal 16 4 3 2 3" xfId="26486" xr:uid="{71F2304E-D279-47E3-81FB-DD63A9D39411}"/>
    <cellStyle name="Normal 16 4 3 3" xfId="26487" xr:uid="{6139A43A-2564-44A2-9DE7-EDD13D264963}"/>
    <cellStyle name="Normal 16 4 3 3 2" xfId="26488" xr:uid="{C2F257F5-9AD6-4371-A09B-5768E0C0E376}"/>
    <cellStyle name="Normal 16 4 3 4" xfId="26489" xr:uid="{202A46CF-DD28-471E-A89D-24B5980707F6}"/>
    <cellStyle name="Normal 16 4 3 4 2" xfId="26490" xr:uid="{600CAA91-6BB6-4CDD-8D1A-A8102E34F586}"/>
    <cellStyle name="Normal 16 4 3 5" xfId="26491" xr:uid="{A0FACF73-D16D-444A-BD37-8F0119CE1626}"/>
    <cellStyle name="Normal 16 4 4" xfId="26492" xr:uid="{FC467A23-9081-41D4-A921-BAEF0922670E}"/>
    <cellStyle name="Normal 16 4 4 2" xfId="26493" xr:uid="{A228269E-1664-423A-90CF-89CE368FFDCE}"/>
    <cellStyle name="Normal 16 4 4 2 2" xfId="26494" xr:uid="{4E1F1A36-A4FE-4ABD-B6D9-BEB1B42130CE}"/>
    <cellStyle name="Normal 16 4 4 2 2 2" xfId="26495" xr:uid="{B496654F-CE0F-42D5-81EE-B0FEEACDA6B1}"/>
    <cellStyle name="Normal 16 4 4 2 3" xfId="26496" xr:uid="{B1A61F38-AB5D-4AD2-802C-28A594CF3D11}"/>
    <cellStyle name="Normal 16 4 4 3" xfId="26497" xr:uid="{30F04928-C0D5-4F7C-8093-5ED8C82681B3}"/>
    <cellStyle name="Normal 16 4 4 3 2" xfId="26498" xr:uid="{18A54B9C-E12F-42C7-A817-8ABEB7A67AA9}"/>
    <cellStyle name="Normal 16 4 4 4" xfId="26499" xr:uid="{5BAD86E1-993D-4461-9C2F-BA46A0327BA4}"/>
    <cellStyle name="Normal 16 4 4 4 2" xfId="26500" xr:uid="{3B00C15F-599B-4308-9B5E-66C116725B03}"/>
    <cellStyle name="Normal 16 4 4 5" xfId="26501" xr:uid="{2C68061A-1BBE-414C-A0AB-B1E978D1F3A9}"/>
    <cellStyle name="Normal 16 4 5" xfId="26502" xr:uid="{0EC7F9E0-D617-4C09-807C-63D88B4E2397}"/>
    <cellStyle name="Normal 16 4 5 2" xfId="26503" xr:uid="{0901001A-63AE-4A2B-B1CF-94D3C3823D98}"/>
    <cellStyle name="Normal 16 4 5 2 2" xfId="26504" xr:uid="{BA10F9B9-FB34-4352-90D5-E68CE3A184A7}"/>
    <cellStyle name="Normal 16 4 5 3" xfId="26505" xr:uid="{4EA5290D-D651-4D45-B330-97FEA82810D7}"/>
    <cellStyle name="Normal 16 4 6" xfId="26506" xr:uid="{12CA0993-CA55-43BB-ADA3-5694B9280DFC}"/>
    <cellStyle name="Normal 16 4 6 2" xfId="26507" xr:uid="{B8A40D1E-9909-43C1-B5F5-B1864717F425}"/>
    <cellStyle name="Normal 16 4 7" xfId="26508" xr:uid="{71CC121A-59A6-4FE0-9FB7-95E341ED17EA}"/>
    <cellStyle name="Normal 16 4 7 2" xfId="26509" xr:uid="{10CB0704-0EA0-443A-91B2-4A7D26F1827E}"/>
    <cellStyle name="Normal 16 4 8" xfId="26510" xr:uid="{0D36764B-F24D-49E3-8388-CD94C698ADF6}"/>
    <cellStyle name="Normal 16 5" xfId="26511" xr:uid="{D99B08C6-330F-4EE5-9D2B-7B7BD0EF7CEB}"/>
    <cellStyle name="Normal 16 5 2" xfId="26512" xr:uid="{7B10FDF6-25BC-4068-898D-28176E3F98FF}"/>
    <cellStyle name="Normal 16 5 2 2" xfId="26513" xr:uid="{27286A6A-C906-45CA-9B61-C39837D98EAF}"/>
    <cellStyle name="Normal 16 5 2 2 2" xfId="26514" xr:uid="{9297961C-842F-49AF-981B-0BF83A68D4BF}"/>
    <cellStyle name="Normal 16 5 2 2 2 2" xfId="26515" xr:uid="{A3B98ED4-BA13-4135-9D8E-3DFE73ADB3A8}"/>
    <cellStyle name="Normal 16 5 2 2 2 2 2" xfId="26516" xr:uid="{249D3115-CF40-421F-B669-D7EDA53F5F05}"/>
    <cellStyle name="Normal 16 5 2 2 2 3" xfId="26517" xr:uid="{85ADBC7A-3CE8-4565-8F4B-FF30A1B40BD7}"/>
    <cellStyle name="Normal 16 5 2 2 3" xfId="26518" xr:uid="{CF18436C-E672-493B-8B38-E1DF490E63DF}"/>
    <cellStyle name="Normal 16 5 2 2 3 2" xfId="26519" xr:uid="{8ECEF2FB-53C0-462E-A28F-17B87CECDD83}"/>
    <cellStyle name="Normal 16 5 2 2 4" xfId="26520" xr:uid="{83976F32-48E8-44DE-B791-031A8CFBA3F3}"/>
    <cellStyle name="Normal 16 5 2 2 4 2" xfId="26521" xr:uid="{F460EFBF-50F9-4EAA-9CAB-5FA154C1847B}"/>
    <cellStyle name="Normal 16 5 2 2 5" xfId="26522" xr:uid="{E4573DA5-6782-4D21-A23B-42C259C3B1DD}"/>
    <cellStyle name="Normal 16 5 2 3" xfId="26523" xr:uid="{AE71C188-2C61-4209-905A-AB7DE9EEC522}"/>
    <cellStyle name="Normal 16 5 2 3 2" xfId="26524" xr:uid="{C527C680-DA07-47A1-998F-F06604042F7C}"/>
    <cellStyle name="Normal 16 5 2 3 2 2" xfId="26525" xr:uid="{C309127B-E75D-4F5E-B531-20B24C73D6ED}"/>
    <cellStyle name="Normal 16 5 2 3 3" xfId="26526" xr:uid="{5548A270-72DE-42FB-B5F5-F78FB876D2A2}"/>
    <cellStyle name="Normal 16 5 2 4" xfId="26527" xr:uid="{C8B6F4F4-0B4F-4589-A5B8-07599D5AF1F9}"/>
    <cellStyle name="Normal 16 5 2 4 2" xfId="26528" xr:uid="{39413247-3FFB-41B5-A618-CD4F6B8AB687}"/>
    <cellStyle name="Normal 16 5 2 5" xfId="26529" xr:uid="{1514BE8B-1FFB-44A3-9CD3-3981C985FECB}"/>
    <cellStyle name="Normal 16 5 2 5 2" xfId="26530" xr:uid="{2FB07520-434C-4BD4-B0C7-680630A9F123}"/>
    <cellStyle name="Normal 16 5 2 6" xfId="26531" xr:uid="{209C99C1-A4F9-46DF-9E80-64488BFC8AFF}"/>
    <cellStyle name="Normal 16 5 3" xfId="26532" xr:uid="{DF87ECEB-1B9F-4315-99B6-E08128173323}"/>
    <cellStyle name="Normal 16 5 3 2" xfId="26533" xr:uid="{A67BDE26-B5D1-4E22-A1EE-93859D6CD5B1}"/>
    <cellStyle name="Normal 16 5 3 2 2" xfId="26534" xr:uid="{859D7CA6-2FB6-41DF-B317-75B471BF6DC1}"/>
    <cellStyle name="Normal 16 5 3 2 2 2" xfId="26535" xr:uid="{74FCB0F6-5709-405F-8F08-CC713B349C87}"/>
    <cellStyle name="Normal 16 5 3 2 3" xfId="26536" xr:uid="{B985A4BD-1EBE-497E-9D08-CAC282896DB4}"/>
    <cellStyle name="Normal 16 5 3 3" xfId="26537" xr:uid="{8D3F7BE1-FF7B-41AD-ABDB-218F30F59770}"/>
    <cellStyle name="Normal 16 5 3 3 2" xfId="26538" xr:uid="{A36D0A72-562A-445C-9B80-5642BEDB04FD}"/>
    <cellStyle name="Normal 16 5 3 4" xfId="26539" xr:uid="{35077CF2-58A9-4F69-B457-F4A24C05CAD2}"/>
    <cellStyle name="Normal 16 5 3 4 2" xfId="26540" xr:uid="{61FD7DC6-1B41-4681-B6C1-EDC39F92E5D7}"/>
    <cellStyle name="Normal 16 5 3 5" xfId="26541" xr:uid="{9DAD9DBC-A9C6-4940-9BE2-BFD0FE1B2ACA}"/>
    <cellStyle name="Normal 16 5 4" xfId="26542" xr:uid="{1CA3880B-DB71-4F4E-B189-7DEFE0F40A62}"/>
    <cellStyle name="Normal 16 5 4 2" xfId="26543" xr:uid="{E144E819-D722-4D84-BD77-BF3D282AC3AE}"/>
    <cellStyle name="Normal 16 5 4 2 2" xfId="26544" xr:uid="{6AF09C43-9D31-4AB1-BA8B-99A88920C31E}"/>
    <cellStyle name="Normal 16 5 4 3" xfId="26545" xr:uid="{5E01BC13-C8B3-4286-93A2-DA71ED24AEA3}"/>
    <cellStyle name="Normal 16 5 5" xfId="26546" xr:uid="{802309CB-4095-416F-AD8D-AEDA4A3F04DC}"/>
    <cellStyle name="Normal 16 5 5 2" xfId="26547" xr:uid="{9273FC73-96A6-4F1C-9908-11D65AE2ED22}"/>
    <cellStyle name="Normal 16 5 6" xfId="26548" xr:uid="{44A6395C-D9FA-4887-884D-CAAF9266727B}"/>
    <cellStyle name="Normal 16 5 6 2" xfId="26549" xr:uid="{539020B3-335B-4188-AB29-4D8E0AB0CB46}"/>
    <cellStyle name="Normal 16 5 7" xfId="26550" xr:uid="{91127E5B-8113-4C13-82E3-B5CE426531F4}"/>
    <cellStyle name="Normal 16 6" xfId="26551" xr:uid="{8DFB270C-0C32-42C1-BC1B-AA7BAAA7C66F}"/>
    <cellStyle name="Normal 16 6 2" xfId="26552" xr:uid="{343F4DB8-17D6-4E0A-A18C-1766C81582FA}"/>
    <cellStyle name="Normal 16 6 2 2" xfId="26553" xr:uid="{0FE54198-10DC-4FFF-96F9-B479BEB849E8}"/>
    <cellStyle name="Normal 16 6 2 2 2" xfId="26554" xr:uid="{FF56AE57-8D46-4005-BEAE-8DC4D706CC27}"/>
    <cellStyle name="Normal 16 6 2 2 2 2" xfId="26555" xr:uid="{A18756AD-F155-4545-A9C5-8160CC77E777}"/>
    <cellStyle name="Normal 16 6 2 2 2 2 2" xfId="26556" xr:uid="{6C59C8B2-2318-4BD2-99D5-DD69226A99DA}"/>
    <cellStyle name="Normal 16 6 2 2 2 3" xfId="26557" xr:uid="{BC4C879E-A92D-405C-908D-5F0961029A1D}"/>
    <cellStyle name="Normal 16 6 2 2 3" xfId="26558" xr:uid="{EFF363CE-725B-45CF-B52A-E6DA0F4EB5F8}"/>
    <cellStyle name="Normal 16 6 2 2 3 2" xfId="26559" xr:uid="{74574942-602B-4568-A65C-4850EF81D084}"/>
    <cellStyle name="Normal 16 6 2 2 4" xfId="26560" xr:uid="{BC8B6BD0-9AD2-4664-A267-B448B2FCD74B}"/>
    <cellStyle name="Normal 16 6 2 2 4 2" xfId="26561" xr:uid="{197B1473-69EB-48C6-8947-74046BB30910}"/>
    <cellStyle name="Normal 16 6 2 2 5" xfId="26562" xr:uid="{255E12FA-FF32-4C05-B5DE-365652B2B07A}"/>
    <cellStyle name="Normal 16 6 2 3" xfId="26563" xr:uid="{C23EB1E9-BF62-4B27-893F-C1A7B7DBE56E}"/>
    <cellStyle name="Normal 16 6 2 3 2" xfId="26564" xr:uid="{9F58AD9D-C3E0-40F7-8DEA-FA7C116139C1}"/>
    <cellStyle name="Normal 16 6 2 3 2 2" xfId="26565" xr:uid="{85341A32-676D-49B8-A103-32EEAA366CF2}"/>
    <cellStyle name="Normal 16 6 2 3 3" xfId="26566" xr:uid="{5D2898AC-8A4C-4749-A053-8B504C1EBA9F}"/>
    <cellStyle name="Normal 16 6 2 4" xfId="26567" xr:uid="{C93A0FF3-C997-4348-B93C-C07F6681454C}"/>
    <cellStyle name="Normal 16 6 2 4 2" xfId="26568" xr:uid="{827F8F8A-9B59-4361-AF0B-2B4AB38A28DB}"/>
    <cellStyle name="Normal 16 6 2 5" xfId="26569" xr:uid="{C4DDECA9-19FA-4748-A6F4-B495C38572A6}"/>
    <cellStyle name="Normal 16 6 2 5 2" xfId="26570" xr:uid="{C8D1635B-546F-402F-A1BE-1A4A18C9468B}"/>
    <cellStyle name="Normal 16 6 2 6" xfId="26571" xr:uid="{FB9C219B-ACC2-40FA-98A8-F28CEE93A59D}"/>
    <cellStyle name="Normal 16 6 3" xfId="26572" xr:uid="{AC310CFA-761C-426D-87F3-E0D6B2E6D6C3}"/>
    <cellStyle name="Normal 16 6 3 2" xfId="26573" xr:uid="{CE755831-1BB8-4B6E-85F4-7108B6D2848D}"/>
    <cellStyle name="Normal 16 6 3 2 2" xfId="26574" xr:uid="{8FC0065D-A559-414E-8740-3D0EBA5CB0D8}"/>
    <cellStyle name="Normal 16 6 3 2 2 2" xfId="26575" xr:uid="{CF898326-2ED9-42B2-82EB-ABB4238AEAEE}"/>
    <cellStyle name="Normal 16 6 3 2 3" xfId="26576" xr:uid="{30BE015D-000F-410C-B2DA-CA9CCCD9A04A}"/>
    <cellStyle name="Normal 16 6 3 3" xfId="26577" xr:uid="{2E92DE4A-BD21-4288-8966-4B3FC5A263D4}"/>
    <cellStyle name="Normal 16 6 3 3 2" xfId="26578" xr:uid="{413B411F-21DB-494E-B54D-F87CCEB4B28C}"/>
    <cellStyle name="Normal 16 6 3 4" xfId="26579" xr:uid="{26205598-88AE-4045-8999-2A39225F8704}"/>
    <cellStyle name="Normal 16 6 3 4 2" xfId="26580" xr:uid="{B17CB52D-1D7A-4B46-9B56-21A921FCA97C}"/>
    <cellStyle name="Normal 16 6 3 5" xfId="26581" xr:uid="{FA243C43-7DB9-4CC7-BC79-CA7E0F53888B}"/>
    <cellStyle name="Normal 16 6 4" xfId="26582" xr:uid="{931176C9-6773-4516-BF05-47B3FF3076CA}"/>
    <cellStyle name="Normal 16 6 4 2" xfId="26583" xr:uid="{1D5C7247-C0D6-470C-83DD-EA1EFC7F0787}"/>
    <cellStyle name="Normal 16 6 4 2 2" xfId="26584" xr:uid="{54DB640B-BB87-41CE-BC1D-6DAE53858D98}"/>
    <cellStyle name="Normal 16 6 4 3" xfId="26585" xr:uid="{66366203-E1C4-4027-AC4A-2289C547F916}"/>
    <cellStyle name="Normal 16 6 5" xfId="26586" xr:uid="{8632998E-6600-4332-943C-57941D0C4A51}"/>
    <cellStyle name="Normal 16 6 5 2" xfId="26587" xr:uid="{6A20F5BC-852D-465B-AB74-7B5F2081A2BF}"/>
    <cellStyle name="Normal 16 6 6" xfId="26588" xr:uid="{66ECE73B-694B-41DE-B220-E1159D1281C7}"/>
    <cellStyle name="Normal 16 6 6 2" xfId="26589" xr:uid="{2574C73F-207F-4C09-8EA6-36D81DA689EA}"/>
    <cellStyle name="Normal 16 6 7" xfId="26590" xr:uid="{5C04B5D8-44BB-46C5-8399-7A17AB598EB2}"/>
    <cellStyle name="Normal 16 7" xfId="26591" xr:uid="{7CE365C6-D99C-463E-AA72-15A3854C2F2C}"/>
    <cellStyle name="Normal 16 7 2" xfId="26592" xr:uid="{58ED1698-0653-4F29-9E68-920510F506D2}"/>
    <cellStyle name="Normal 16 7 2 2" xfId="26593" xr:uid="{0BF6F49D-750A-4C7C-9B8E-73812766B7DA}"/>
    <cellStyle name="Normal 16 7 2 2 2" xfId="26594" xr:uid="{B8A9A6E2-C712-40A4-A1FB-D28D259FE5A7}"/>
    <cellStyle name="Normal 16 7 2 2 2 2" xfId="26595" xr:uid="{7C853C89-F3DE-4238-9176-9C9D20279716}"/>
    <cellStyle name="Normal 16 7 2 2 3" xfId="26596" xr:uid="{103EEDB1-3DEB-4678-9806-56FBD9A5986E}"/>
    <cellStyle name="Normal 16 7 2 3" xfId="26597" xr:uid="{D96ED7F0-AA31-429E-BA57-C71B8EDC49DA}"/>
    <cellStyle name="Normal 16 7 2 3 2" xfId="26598" xr:uid="{707CB8AC-BA9A-43B6-9D80-1CD7B4471BA1}"/>
    <cellStyle name="Normal 16 7 2 4" xfId="26599" xr:uid="{EAA48F40-F347-4C3A-985C-74627BD731AD}"/>
    <cellStyle name="Normal 16 7 2 4 2" xfId="26600" xr:uid="{B6126353-2716-4071-8F77-43DBF85F39C4}"/>
    <cellStyle name="Normal 16 7 2 5" xfId="26601" xr:uid="{AC1E49FD-8ADB-426F-8C77-73946AD4CD6B}"/>
    <cellStyle name="Normal 16 7 3" xfId="26602" xr:uid="{B1001B06-34E2-412A-A056-454F5F4E7830}"/>
    <cellStyle name="Normal 16 7 3 2" xfId="26603" xr:uid="{7BF7CDD8-95E4-4DDA-A92D-68313D306E19}"/>
    <cellStyle name="Normal 16 7 3 2 2" xfId="26604" xr:uid="{335E43DF-2E55-4852-99D3-C221DDD7FE3A}"/>
    <cellStyle name="Normal 16 7 3 3" xfId="26605" xr:uid="{04ADEB7D-84AC-4475-A970-22E2875609C4}"/>
    <cellStyle name="Normal 16 7 4" xfId="26606" xr:uid="{BB731594-2D6C-418B-8C6F-8E2EA9AE9AB5}"/>
    <cellStyle name="Normal 16 7 4 2" xfId="26607" xr:uid="{33395580-50BD-427E-809D-C13A0FD0B4ED}"/>
    <cellStyle name="Normal 16 7 5" xfId="26608" xr:uid="{06A43CFA-2AC8-4808-87C7-ECB11B1EAF5F}"/>
    <cellStyle name="Normal 16 7 5 2" xfId="26609" xr:uid="{7B603C7E-345E-4872-8248-345D9814FB74}"/>
    <cellStyle name="Normal 16 7 6" xfId="26610" xr:uid="{959B605E-C6F6-494A-9984-0BB41844CABD}"/>
    <cellStyle name="Normal 16 8" xfId="26611" xr:uid="{942D840F-8A79-4782-893A-FB13761A1BAC}"/>
    <cellStyle name="Normal 16 8 2" xfId="26612" xr:uid="{4A966A84-FBB6-4392-9360-44AC7A2118B8}"/>
    <cellStyle name="Normal 16 8 2 2" xfId="26613" xr:uid="{D36EB48C-4E83-4026-8F55-2E8AD14C5147}"/>
    <cellStyle name="Normal 16 8 2 2 2" xfId="26614" xr:uid="{69E3A331-C583-4333-BF79-8B06E4390717}"/>
    <cellStyle name="Normal 16 8 2 3" xfId="26615" xr:uid="{E558B501-4FFD-4454-96A9-D9CD70704F62}"/>
    <cellStyle name="Normal 16 8 3" xfId="26616" xr:uid="{733234B4-9F8C-40CF-A052-C0D982B4ABEA}"/>
    <cellStyle name="Normal 16 8 3 2" xfId="26617" xr:uid="{8ACE427E-1D0F-4FF2-BE67-D0E901159E77}"/>
    <cellStyle name="Normal 16 8 4" xfId="26618" xr:uid="{DF077202-67B1-4B82-BCF0-8BACD14F5715}"/>
    <cellStyle name="Normal 16 8 4 2" xfId="26619" xr:uid="{418541DA-2F7D-4059-9077-4A75ACA58EFB}"/>
    <cellStyle name="Normal 16 8 5" xfId="26620" xr:uid="{B7791A36-9ABD-4A56-AB5E-C52186BA2F62}"/>
    <cellStyle name="Normal 16 9" xfId="26621" xr:uid="{0C3A2BA8-E1FA-4CE2-B88F-CE207D1D98E0}"/>
    <cellStyle name="Normal 16 9 2" xfId="26622" xr:uid="{C635CFF6-86A8-4C04-995C-CF15237ED95D}"/>
    <cellStyle name="Normal 16 9 2 2" xfId="26623" xr:uid="{D1E7850C-FBEC-44D2-9288-E652AF5C4F20}"/>
    <cellStyle name="Normal 16 9 2 2 2" xfId="26624" xr:uid="{0B9AF04A-6E20-41BF-99CB-BC4AF3D8E2B2}"/>
    <cellStyle name="Normal 16 9 2 3" xfId="26625" xr:uid="{E5FEEE31-8C5D-4C50-A5AA-48408B001B13}"/>
    <cellStyle name="Normal 16 9 3" xfId="26626" xr:uid="{DD6B218A-2C66-47A1-A20B-E30323F8AF0C}"/>
    <cellStyle name="Normal 16 9 3 2" xfId="26627" xr:uid="{9DDDF44D-605D-41C6-83F9-65DA4B60AA52}"/>
    <cellStyle name="Normal 16 9 4" xfId="26628" xr:uid="{AB41E7B1-D509-42C2-B245-038F9FF73FAD}"/>
    <cellStyle name="Normal 16 9 4 2" xfId="26629" xr:uid="{08CD0CA1-A337-497B-A06A-C20DF018D19C}"/>
    <cellStyle name="Normal 16 9 5" xfId="26630" xr:uid="{B626CE32-ADC7-4BAD-B793-96FA695D2AF0}"/>
    <cellStyle name="Normal 160" xfId="26631" xr:uid="{AE5C1D0C-8768-4A7D-88E9-B7E01E5C0603}"/>
    <cellStyle name="Normal 161" xfId="26632" xr:uid="{B075D1F5-81E4-4FDE-A9A8-F7408E8076B2}"/>
    <cellStyle name="Normal 162" xfId="26633" xr:uid="{3F333A3F-71BA-4463-8772-B756C949C1C8}"/>
    <cellStyle name="Normal 163" xfId="26634" xr:uid="{D13626B7-2E05-445B-97A0-C84230B0E66D}"/>
    <cellStyle name="Normal 164" xfId="26635" xr:uid="{FA0ED01F-6DC2-4022-9985-0E3620002C87}"/>
    <cellStyle name="Normal 165" xfId="26636" xr:uid="{5EC0C7DA-2E1A-4329-9BE1-5A81EB420205}"/>
    <cellStyle name="Normal 166" xfId="26637" xr:uid="{F7210490-99D6-41F7-99E5-42772AA4E556}"/>
    <cellStyle name="Normal 167" xfId="26638" xr:uid="{963B7C79-C42B-442F-8AF0-3C21084B6007}"/>
    <cellStyle name="Normal 168" xfId="26639" xr:uid="{A9A3A45C-0EB3-4D3C-93CD-592E60E69E24}"/>
    <cellStyle name="Normal 169" xfId="26640" xr:uid="{13FA5A55-70B2-44B3-9A34-65DF6D65DF5E}"/>
    <cellStyle name="Normal 17" xfId="795" xr:uid="{7D07651B-D286-4AB3-8DE4-A235B254B2DC}"/>
    <cellStyle name="Normal 17 10" xfId="26641" xr:uid="{A681B6F2-E58E-4228-BFB2-1948DBA3E485}"/>
    <cellStyle name="Normal 17 10 2" xfId="26642" xr:uid="{AC60378C-3933-4E0F-B273-B22B44DA5C56}"/>
    <cellStyle name="Normal 17 10 2 2" xfId="26643" xr:uid="{FD85A018-5552-483A-805A-365008D85C04}"/>
    <cellStyle name="Normal 17 10 3" xfId="26644" xr:uid="{BBAE8D96-FB21-4577-954B-5B4B0A51A79E}"/>
    <cellStyle name="Normal 17 11" xfId="26645" xr:uid="{03A16657-B8AD-4137-9AB0-82FEA3AB6646}"/>
    <cellStyle name="Normal 17 11 2" xfId="26646" xr:uid="{D7E647EC-47D1-4405-B19E-BF87DCED492C}"/>
    <cellStyle name="Normal 17 12" xfId="26647" xr:uid="{AFF3E62C-87E0-40A6-B6DC-95F2C00FEF07}"/>
    <cellStyle name="Normal 17 13" xfId="26648" xr:uid="{F393C101-C22A-4A97-B1B6-E42039835425}"/>
    <cellStyle name="Normal 17 13 2" xfId="26649" xr:uid="{DC73237D-FF4C-4C23-99B0-19206F960114}"/>
    <cellStyle name="Normal 17 14" xfId="26650" xr:uid="{FC6F8B1D-172C-4BD6-8129-33B9A77D1E37}"/>
    <cellStyle name="Normal 17 2" xfId="26651" xr:uid="{1A25E889-450A-42CF-9DDE-B697DC91D22B}"/>
    <cellStyle name="Normal 17 2 10" xfId="26652" xr:uid="{A25E4254-7A41-48B8-8904-CE20B1D0B673}"/>
    <cellStyle name="Normal 17 2 10 2" xfId="26653" xr:uid="{A27406EA-B08A-49F2-8EDE-E4FE3E5FE992}"/>
    <cellStyle name="Normal 17 2 11" xfId="26654" xr:uid="{A01F86BA-26AA-4E75-8AB2-41F13A8E5CAF}"/>
    <cellStyle name="Normal 17 2 2" xfId="26655" xr:uid="{FEA6C52A-3DE5-490F-8358-AE0B7EF4D7F4}"/>
    <cellStyle name="Normal 17 2 2 10" xfId="26656" xr:uid="{7D408B6A-7CAA-4ACA-BBAF-F20154392C97}"/>
    <cellStyle name="Normal 17 2 2 2" xfId="26657" xr:uid="{603583FC-43DF-44E6-994A-B140BE144922}"/>
    <cellStyle name="Normal 17 2 2 2 2" xfId="26658" xr:uid="{DBAF951B-1F2E-4BB4-A702-ACF8511793D7}"/>
    <cellStyle name="Normal 17 2 2 2 2 2" xfId="26659" xr:uid="{BACD2D89-7F05-4083-9662-C4530EBD674D}"/>
    <cellStyle name="Normal 17 2 2 2 2 2 2" xfId="26660" xr:uid="{B4774205-5DFB-456A-9938-A84182174A9A}"/>
    <cellStyle name="Normal 17 2 2 2 2 2 2 2" xfId="26661" xr:uid="{CBB4C8C1-8CFF-4F88-97B3-9F016DD363FC}"/>
    <cellStyle name="Normal 17 2 2 2 2 2 2 2 2" xfId="26662" xr:uid="{235AF923-0563-4924-B9C1-2C5537C4A1F5}"/>
    <cellStyle name="Normal 17 2 2 2 2 2 2 3" xfId="26663" xr:uid="{47C84C72-BE3C-4605-95B5-C2FBC0B5801A}"/>
    <cellStyle name="Normal 17 2 2 2 2 2 3" xfId="26664" xr:uid="{E10CD081-AC71-463C-A379-8A05A1932DBD}"/>
    <cellStyle name="Normal 17 2 2 2 2 2 3 2" xfId="26665" xr:uid="{43EBE7CC-961F-4103-AE9B-5398D8863822}"/>
    <cellStyle name="Normal 17 2 2 2 2 2 4" xfId="26666" xr:uid="{C5A7FF49-BF10-46B7-B826-17E6567D4573}"/>
    <cellStyle name="Normal 17 2 2 2 2 2 4 2" xfId="26667" xr:uid="{C6A5CEF3-20C7-49E7-A911-07EA0522EFBF}"/>
    <cellStyle name="Normal 17 2 2 2 2 2 5" xfId="26668" xr:uid="{648B5317-B928-4C81-AD63-F9EAFB54DA80}"/>
    <cellStyle name="Normal 17 2 2 2 2 3" xfId="26669" xr:uid="{511D0A7E-96EB-4167-AF01-82DD83070CDF}"/>
    <cellStyle name="Normal 17 2 2 2 2 3 2" xfId="26670" xr:uid="{1A649DA8-4340-4B1D-96FD-719AA1C45A93}"/>
    <cellStyle name="Normal 17 2 2 2 2 3 2 2" xfId="26671" xr:uid="{D7104FCE-2BBE-4909-9378-3F83E246FC09}"/>
    <cellStyle name="Normal 17 2 2 2 2 3 3" xfId="26672" xr:uid="{C944A53E-2B14-4228-8D40-5B0C684E741A}"/>
    <cellStyle name="Normal 17 2 2 2 2 4" xfId="26673" xr:uid="{8F27C9F9-2751-4B74-8846-E110D0ED7F85}"/>
    <cellStyle name="Normal 17 2 2 2 2 4 2" xfId="26674" xr:uid="{424C53D8-8A79-4934-B452-A489C5263921}"/>
    <cellStyle name="Normal 17 2 2 2 2 5" xfId="26675" xr:uid="{22FD0B59-91BC-4D3F-9792-80F9B01C1D09}"/>
    <cellStyle name="Normal 17 2 2 2 2 5 2" xfId="26676" xr:uid="{CA6BB542-B842-4660-9CBD-E13180F09E55}"/>
    <cellStyle name="Normal 17 2 2 2 2 6" xfId="26677" xr:uid="{171070EC-3E7F-47D5-9AC3-8F16E259D5D8}"/>
    <cellStyle name="Normal 17 2 2 2 3" xfId="26678" xr:uid="{D9CD1771-222D-4EE8-850E-2E855E7F304F}"/>
    <cellStyle name="Normal 17 2 2 2 3 2" xfId="26679" xr:uid="{A9A6C42F-2020-4D71-8EA7-9C66326E130A}"/>
    <cellStyle name="Normal 17 2 2 2 3 2 2" xfId="26680" xr:uid="{66E2B8EC-9119-4A90-98BA-4B81D875659A}"/>
    <cellStyle name="Normal 17 2 2 2 3 2 2 2" xfId="26681" xr:uid="{4DF35023-50FD-480B-B5DB-5054BC227B66}"/>
    <cellStyle name="Normal 17 2 2 2 3 2 3" xfId="26682" xr:uid="{3A83FB25-B076-4822-84CC-D097A994F8F1}"/>
    <cellStyle name="Normal 17 2 2 2 3 3" xfId="26683" xr:uid="{1389D62F-E38F-4313-846E-AFE800CE7FC3}"/>
    <cellStyle name="Normal 17 2 2 2 3 3 2" xfId="26684" xr:uid="{C5E96CF0-6D68-4287-A5EA-9FCEDC72B580}"/>
    <cellStyle name="Normal 17 2 2 2 3 4" xfId="26685" xr:uid="{C21BA57B-ACFC-4C33-AEE6-34EDB7D362BC}"/>
    <cellStyle name="Normal 17 2 2 2 3 4 2" xfId="26686" xr:uid="{28C6501C-7A3B-4151-A92C-F1090A124DDB}"/>
    <cellStyle name="Normal 17 2 2 2 3 5" xfId="26687" xr:uid="{15EA348C-B41C-446F-B163-F6074CFA24E7}"/>
    <cellStyle name="Normal 17 2 2 2 4" xfId="26688" xr:uid="{08D33873-A528-4C76-8975-B2C16B36F675}"/>
    <cellStyle name="Normal 17 2 2 2 4 2" xfId="26689" xr:uid="{0C292AA1-E188-4B5E-A69D-2B1DB16F1CE8}"/>
    <cellStyle name="Normal 17 2 2 2 4 2 2" xfId="26690" xr:uid="{C686365D-3E5F-4573-B8E0-FB3E5AE2582E}"/>
    <cellStyle name="Normal 17 2 2 2 4 3" xfId="26691" xr:uid="{38FF6A23-EF88-463A-BAF0-2109060B9F9B}"/>
    <cellStyle name="Normal 17 2 2 2 5" xfId="26692" xr:uid="{15C57907-9469-444C-8E09-E8130926E8F1}"/>
    <cellStyle name="Normal 17 2 2 2 5 2" xfId="26693" xr:uid="{03D2ECB2-A848-49D6-A179-2C6A1909F9C2}"/>
    <cellStyle name="Normal 17 2 2 2 6" xfId="26694" xr:uid="{0EBCE467-E9E9-431B-86AF-7B11DEF7145B}"/>
    <cellStyle name="Normal 17 2 2 2 6 2" xfId="26695" xr:uid="{84CB6D76-D17D-4E0F-AF6C-882D7531998E}"/>
    <cellStyle name="Normal 17 2 2 2 7" xfId="26696" xr:uid="{47C1AC14-84F0-4294-AA7D-CA59A8A929B7}"/>
    <cellStyle name="Normal 17 2 2 3" xfId="26697" xr:uid="{F5E07242-926B-4721-A086-0185134FA5A8}"/>
    <cellStyle name="Normal 17 2 2 3 2" xfId="26698" xr:uid="{9F54DD80-71F2-4E21-AFF4-CC849652DC80}"/>
    <cellStyle name="Normal 17 2 2 3 2 2" xfId="26699" xr:uid="{2E95A328-4F35-49A5-ACCB-67FBD67B9FAB}"/>
    <cellStyle name="Normal 17 2 2 3 2 2 2" xfId="26700" xr:uid="{4C8B9EED-ECCC-47F2-9E7B-B349A2C9F727}"/>
    <cellStyle name="Normal 17 2 2 3 2 2 2 2" xfId="26701" xr:uid="{BC722AB7-BB29-4055-BBDB-C1FCF7D5CCEF}"/>
    <cellStyle name="Normal 17 2 2 3 2 2 2 2 2" xfId="26702" xr:uid="{DAFF1A33-EF61-44B8-9259-9BBD7E3B280C}"/>
    <cellStyle name="Normal 17 2 2 3 2 2 2 3" xfId="26703" xr:uid="{65C819DC-704E-4806-8B29-F0A203E9D436}"/>
    <cellStyle name="Normal 17 2 2 3 2 2 3" xfId="26704" xr:uid="{51A2BB18-483D-489E-9696-E0CDACDEB609}"/>
    <cellStyle name="Normal 17 2 2 3 2 2 3 2" xfId="26705" xr:uid="{A235633F-386E-43E5-ACCD-36FFEEB1448E}"/>
    <cellStyle name="Normal 17 2 2 3 2 2 4" xfId="26706" xr:uid="{9D7FE8E5-B415-45B1-AB86-CEC254CA2302}"/>
    <cellStyle name="Normal 17 2 2 3 2 2 4 2" xfId="26707" xr:uid="{814DDA6C-3FF4-4FA4-B1C4-A56CC90346C3}"/>
    <cellStyle name="Normal 17 2 2 3 2 2 5" xfId="26708" xr:uid="{ED30714B-01E0-4BC8-A844-C20460389785}"/>
    <cellStyle name="Normal 17 2 2 3 2 3" xfId="26709" xr:uid="{01A77F03-6FE2-4FE7-B826-627A526DBB6F}"/>
    <cellStyle name="Normal 17 2 2 3 2 3 2" xfId="26710" xr:uid="{FF57ED72-42E0-4EFD-83B1-42283E62FC90}"/>
    <cellStyle name="Normal 17 2 2 3 2 3 2 2" xfId="26711" xr:uid="{D2D995C4-9F68-452F-9705-517924C4050C}"/>
    <cellStyle name="Normal 17 2 2 3 2 3 3" xfId="26712" xr:uid="{399ECC51-1A21-4F69-8620-B6937437D121}"/>
    <cellStyle name="Normal 17 2 2 3 2 4" xfId="26713" xr:uid="{23CECC60-D14B-4FB5-9DEC-7612DCDFD5D0}"/>
    <cellStyle name="Normal 17 2 2 3 2 4 2" xfId="26714" xr:uid="{2F980F51-0444-4178-81DE-982F4E80A08D}"/>
    <cellStyle name="Normal 17 2 2 3 2 5" xfId="26715" xr:uid="{9437E095-67C0-4D2D-8F77-7B1596E7D3DD}"/>
    <cellStyle name="Normal 17 2 2 3 2 5 2" xfId="26716" xr:uid="{D53923F4-8FF4-44D6-BFE5-C8D0A4C3CC26}"/>
    <cellStyle name="Normal 17 2 2 3 2 6" xfId="26717" xr:uid="{33585F88-ACFB-4C9E-B3CE-8C25238B5F8C}"/>
    <cellStyle name="Normal 17 2 2 3 3" xfId="26718" xr:uid="{D03E0A34-4216-40F1-9378-D2948565D829}"/>
    <cellStyle name="Normal 17 2 2 3 3 2" xfId="26719" xr:uid="{D200A62B-D3A5-409F-A8D4-F7A3F629BF85}"/>
    <cellStyle name="Normal 17 2 2 3 3 2 2" xfId="26720" xr:uid="{205532A1-D4E3-49C1-BF87-89216DBB810D}"/>
    <cellStyle name="Normal 17 2 2 3 3 2 2 2" xfId="26721" xr:uid="{27E35E2B-C7E1-4AA0-8A92-8E38656EB493}"/>
    <cellStyle name="Normal 17 2 2 3 3 2 3" xfId="26722" xr:uid="{61527D62-E6B2-415E-95BA-CF64F0329AC2}"/>
    <cellStyle name="Normal 17 2 2 3 3 3" xfId="26723" xr:uid="{D8FA9EDC-69EC-4E1A-B406-C1FE3BEBAAC3}"/>
    <cellStyle name="Normal 17 2 2 3 3 3 2" xfId="26724" xr:uid="{089E0863-DD09-4231-9E0B-F4E5DED80BD0}"/>
    <cellStyle name="Normal 17 2 2 3 3 4" xfId="26725" xr:uid="{5E2C6DD6-EA25-4468-A205-A98648909482}"/>
    <cellStyle name="Normal 17 2 2 3 3 4 2" xfId="26726" xr:uid="{DBD5B97F-F148-4A74-8253-08BDE984F1DE}"/>
    <cellStyle name="Normal 17 2 2 3 3 5" xfId="26727" xr:uid="{CF21E56D-2018-4490-8423-B58658FBE2E3}"/>
    <cellStyle name="Normal 17 2 2 3 4" xfId="26728" xr:uid="{F9D914FF-069E-4BD9-8460-282C9DA03255}"/>
    <cellStyle name="Normal 17 2 2 3 4 2" xfId="26729" xr:uid="{AA03443B-E193-4522-9904-524CE498CB35}"/>
    <cellStyle name="Normal 17 2 2 3 4 2 2" xfId="26730" xr:uid="{64A7359E-0541-4C87-85A7-F7BA0BDD7A4D}"/>
    <cellStyle name="Normal 17 2 2 3 4 3" xfId="26731" xr:uid="{31F15003-3CB5-47A0-B076-FCFD1E6A8122}"/>
    <cellStyle name="Normal 17 2 2 3 5" xfId="26732" xr:uid="{28BD0691-E3C5-4590-B1FF-DB1C9BE10CC4}"/>
    <cellStyle name="Normal 17 2 2 3 5 2" xfId="26733" xr:uid="{F9A1AA51-3D69-432D-8236-76BF7F3A29ED}"/>
    <cellStyle name="Normal 17 2 2 3 6" xfId="26734" xr:uid="{1801A5FC-3C86-45CC-B7AD-5736062721CE}"/>
    <cellStyle name="Normal 17 2 2 3 6 2" xfId="26735" xr:uid="{6A71A464-76AE-481D-8DBC-430BD2DD652B}"/>
    <cellStyle name="Normal 17 2 2 3 7" xfId="26736" xr:uid="{E6812AFC-D75D-4982-8C9A-BF724BA510FE}"/>
    <cellStyle name="Normal 17 2 2 4" xfId="26737" xr:uid="{CAC90991-50FD-4384-83F4-47F7254DF623}"/>
    <cellStyle name="Normal 17 2 2 4 2" xfId="26738" xr:uid="{DE020F4F-8F59-443D-81CF-332ECCF76CBA}"/>
    <cellStyle name="Normal 17 2 2 4 2 2" xfId="26739" xr:uid="{0B0C26E7-5542-42BA-973B-89F5A1C3CA40}"/>
    <cellStyle name="Normal 17 2 2 4 2 2 2" xfId="26740" xr:uid="{029F8B92-B964-465E-AEA0-09D86072E5E3}"/>
    <cellStyle name="Normal 17 2 2 4 2 2 2 2" xfId="26741" xr:uid="{AEFFEF4C-04F4-45EE-8212-CF10685D5594}"/>
    <cellStyle name="Normal 17 2 2 4 2 2 3" xfId="26742" xr:uid="{7629C7BE-FAD4-4FC3-AC88-7E0C7E0A72E8}"/>
    <cellStyle name="Normal 17 2 2 4 2 3" xfId="26743" xr:uid="{A4614311-510D-47B3-BE8D-7F81EF4DB79E}"/>
    <cellStyle name="Normal 17 2 2 4 2 3 2" xfId="26744" xr:uid="{94CCDF01-7842-48C2-A50F-6D4750CCA055}"/>
    <cellStyle name="Normal 17 2 2 4 2 4" xfId="26745" xr:uid="{64BB4B2F-ED01-4875-96C2-654E3B47758E}"/>
    <cellStyle name="Normal 17 2 2 4 2 4 2" xfId="26746" xr:uid="{BA91F6B8-EEDA-4FA0-A31D-205D9E95BBC2}"/>
    <cellStyle name="Normal 17 2 2 4 2 5" xfId="26747" xr:uid="{3200DF14-7D01-4D83-9AD5-DF4E0EBC275A}"/>
    <cellStyle name="Normal 17 2 2 4 3" xfId="26748" xr:uid="{C61CFDC9-E0AA-4195-B08B-E7E91FD0864E}"/>
    <cellStyle name="Normal 17 2 2 4 3 2" xfId="26749" xr:uid="{FEC3A9D9-4CC4-403E-BEF8-08A2E2BF4CC7}"/>
    <cellStyle name="Normal 17 2 2 4 3 2 2" xfId="26750" xr:uid="{0BE39BB0-AB0B-4CB4-9EAB-69198891F309}"/>
    <cellStyle name="Normal 17 2 2 4 3 3" xfId="26751" xr:uid="{6EFAAF1D-D30E-40B8-B55E-1F6C241593B9}"/>
    <cellStyle name="Normal 17 2 2 4 4" xfId="26752" xr:uid="{658C9ECF-A856-4912-A396-66F90165A818}"/>
    <cellStyle name="Normal 17 2 2 4 4 2" xfId="26753" xr:uid="{F81C887E-44DD-46EB-9983-D14C961BAC5D}"/>
    <cellStyle name="Normal 17 2 2 4 5" xfId="26754" xr:uid="{0F4ECB10-A645-4E10-A4A5-08077A18C487}"/>
    <cellStyle name="Normal 17 2 2 4 5 2" xfId="26755" xr:uid="{7F0D5A51-2616-40B3-96DE-BEFF70EFE50F}"/>
    <cellStyle name="Normal 17 2 2 4 6" xfId="26756" xr:uid="{01B257DF-5659-4AAB-8F17-9C5FDBB56D3A}"/>
    <cellStyle name="Normal 17 2 2 5" xfId="26757" xr:uid="{37A050C5-8F97-4B84-97A7-8E6A2EE40351}"/>
    <cellStyle name="Normal 17 2 2 5 2" xfId="26758" xr:uid="{EDF8100A-C750-410E-A87A-DF962706D6BD}"/>
    <cellStyle name="Normal 17 2 2 5 2 2" xfId="26759" xr:uid="{D7DCA938-5947-439E-8A5D-6D347435C1CC}"/>
    <cellStyle name="Normal 17 2 2 5 2 2 2" xfId="26760" xr:uid="{5B71FB01-5E70-46E5-BD7E-24F6E392B84A}"/>
    <cellStyle name="Normal 17 2 2 5 2 3" xfId="26761" xr:uid="{2EB45194-891A-49EA-A701-45614ED7DF64}"/>
    <cellStyle name="Normal 17 2 2 5 3" xfId="26762" xr:uid="{3984EE88-0BE1-4BDE-B414-F8DBBDAD9ED8}"/>
    <cellStyle name="Normal 17 2 2 5 3 2" xfId="26763" xr:uid="{17572183-2794-4E1D-9B8D-9756035CA2CB}"/>
    <cellStyle name="Normal 17 2 2 5 4" xfId="26764" xr:uid="{0207D529-6503-4143-8CB9-FF54F429E6BC}"/>
    <cellStyle name="Normal 17 2 2 5 4 2" xfId="26765" xr:uid="{2669C29F-79A0-4503-9C3D-2DBA15B8B69D}"/>
    <cellStyle name="Normal 17 2 2 5 5" xfId="26766" xr:uid="{DC4B63CD-83CB-4C28-9FF9-76644C3788AB}"/>
    <cellStyle name="Normal 17 2 2 6" xfId="26767" xr:uid="{904814D0-0B40-4572-AD7A-273FEA9CD695}"/>
    <cellStyle name="Normal 17 2 2 6 2" xfId="26768" xr:uid="{63E817AF-8B41-42A6-A489-476B38EAA5F7}"/>
    <cellStyle name="Normal 17 2 2 6 2 2" xfId="26769" xr:uid="{6DF00820-A5ED-41B0-B8D4-9E3976ED29FD}"/>
    <cellStyle name="Normal 17 2 2 6 2 2 2" xfId="26770" xr:uid="{56BCDBF7-1B96-4D59-AD22-74F99BA61619}"/>
    <cellStyle name="Normal 17 2 2 6 2 3" xfId="26771" xr:uid="{3EDC013B-06E1-480F-91C1-0362A4471D89}"/>
    <cellStyle name="Normal 17 2 2 6 3" xfId="26772" xr:uid="{6D312B90-21A4-44ED-9786-AB0FEB9026E0}"/>
    <cellStyle name="Normal 17 2 2 6 3 2" xfId="26773" xr:uid="{C66006BD-84F1-4A6A-A31F-410F27312208}"/>
    <cellStyle name="Normal 17 2 2 6 4" xfId="26774" xr:uid="{8BEC739B-EF29-41F8-A757-E95AE8577A64}"/>
    <cellStyle name="Normal 17 2 2 6 4 2" xfId="26775" xr:uid="{4D605B58-D51A-4C05-AFB0-35800B6272D5}"/>
    <cellStyle name="Normal 17 2 2 6 5" xfId="26776" xr:uid="{5EFC5BE1-2629-482B-B7FF-DE990E5CE37C}"/>
    <cellStyle name="Normal 17 2 2 7" xfId="26777" xr:uid="{E02E83C3-7986-46E0-A3F6-4F61C1BE44EF}"/>
    <cellStyle name="Normal 17 2 2 7 2" xfId="26778" xr:uid="{68FB84E1-A4B9-4A99-8086-7202044D9F95}"/>
    <cellStyle name="Normal 17 2 2 7 2 2" xfId="26779" xr:uid="{F2568BC2-3630-4C02-9518-85441571FF6A}"/>
    <cellStyle name="Normal 17 2 2 7 3" xfId="26780" xr:uid="{22E24505-E86A-4AD3-84FD-D62E9AAE82B3}"/>
    <cellStyle name="Normal 17 2 2 8" xfId="26781" xr:uid="{CEAB072E-059D-49DE-A457-9E1DF34A0FC3}"/>
    <cellStyle name="Normal 17 2 2 8 2" xfId="26782" xr:uid="{7915D3D8-A23B-4A2E-B227-52A4FF4B8006}"/>
    <cellStyle name="Normal 17 2 2 9" xfId="26783" xr:uid="{8D9F2892-BFD9-4752-A0BA-7E35E6792CCE}"/>
    <cellStyle name="Normal 17 2 2 9 2" xfId="26784" xr:uid="{BFBF3E90-A634-466A-8C70-030A05A80DC3}"/>
    <cellStyle name="Normal 17 2 3" xfId="26785" xr:uid="{8F275DB8-F871-4B0C-A6C5-164B91CEA987}"/>
    <cellStyle name="Normal 17 2 3 2" xfId="26786" xr:uid="{7FFACD17-32A8-4C7B-B4E7-C2D7CFE1F69F}"/>
    <cellStyle name="Normal 17 2 3 2 2" xfId="26787" xr:uid="{2490C216-3CF5-4211-90F9-9DDBE77282F5}"/>
    <cellStyle name="Normal 17 2 3 2 2 2" xfId="26788" xr:uid="{A80BD18F-E4ED-4ECD-A2C5-4A989F9F4F1D}"/>
    <cellStyle name="Normal 17 2 3 2 2 2 2" xfId="26789" xr:uid="{77A5AC04-78C9-4341-879C-8792F0376811}"/>
    <cellStyle name="Normal 17 2 3 2 2 2 2 2" xfId="26790" xr:uid="{2FEA51BA-475B-47DC-A30E-6FC17BDD80E0}"/>
    <cellStyle name="Normal 17 2 3 2 2 2 3" xfId="26791" xr:uid="{396C5B7C-ACAC-4504-9501-C505DEBC094E}"/>
    <cellStyle name="Normal 17 2 3 2 2 3" xfId="26792" xr:uid="{EDCF8E2A-2068-40DE-BD5E-2A774861368C}"/>
    <cellStyle name="Normal 17 2 3 2 2 3 2" xfId="26793" xr:uid="{FA098B51-79CE-403E-BCDE-8B96253131F6}"/>
    <cellStyle name="Normal 17 2 3 2 2 4" xfId="26794" xr:uid="{C936C1CA-B3A1-4C59-B357-BE066C62290A}"/>
    <cellStyle name="Normal 17 2 3 2 2 4 2" xfId="26795" xr:uid="{17D72A73-784F-4437-9503-C58C376F99A9}"/>
    <cellStyle name="Normal 17 2 3 2 2 5" xfId="26796" xr:uid="{0B7DE941-1B39-480F-8817-40C63D9AB21B}"/>
    <cellStyle name="Normal 17 2 3 2 3" xfId="26797" xr:uid="{B49BACE3-B1F8-413A-AB42-07A2B7721A11}"/>
    <cellStyle name="Normal 17 2 3 2 3 2" xfId="26798" xr:uid="{8519ED64-1557-4ECA-8C32-BA74E187D9C1}"/>
    <cellStyle name="Normal 17 2 3 2 3 2 2" xfId="26799" xr:uid="{CAAFA99B-66AB-4887-8ED7-90F4D3DED2CB}"/>
    <cellStyle name="Normal 17 2 3 2 3 3" xfId="26800" xr:uid="{1681D834-471D-46D7-A43C-6C4839109356}"/>
    <cellStyle name="Normal 17 2 3 2 4" xfId="26801" xr:uid="{71525262-4F7B-4FCC-81E0-4008EB2B7071}"/>
    <cellStyle name="Normal 17 2 3 2 4 2" xfId="26802" xr:uid="{CC6698B1-A32A-4CDD-9D02-31AAF9A292FC}"/>
    <cellStyle name="Normal 17 2 3 2 5" xfId="26803" xr:uid="{4E5BB6C9-F221-43DA-B500-A15E5ED7418D}"/>
    <cellStyle name="Normal 17 2 3 2 5 2" xfId="26804" xr:uid="{0F5A534B-E915-44CD-9D3F-D2E18FB73DD7}"/>
    <cellStyle name="Normal 17 2 3 2 6" xfId="26805" xr:uid="{0A75D7BD-7575-4DFE-A1B7-3FE6AEE66575}"/>
    <cellStyle name="Normal 17 2 3 3" xfId="26806" xr:uid="{1033C02C-8899-4C2D-BB79-6BCF596C1C95}"/>
    <cellStyle name="Normal 17 2 3 3 2" xfId="26807" xr:uid="{1709ED21-2FFF-46E6-B5EA-D154B3B5732B}"/>
    <cellStyle name="Normal 17 2 3 3 2 2" xfId="26808" xr:uid="{7E25716A-5B4F-487F-9C2E-58A1AA79321D}"/>
    <cellStyle name="Normal 17 2 3 3 2 2 2" xfId="26809" xr:uid="{B780580B-22AF-444F-B4A2-094CEC7BAC0E}"/>
    <cellStyle name="Normal 17 2 3 3 2 3" xfId="26810" xr:uid="{7947D530-8908-41F5-BDBD-A5A81A40E153}"/>
    <cellStyle name="Normal 17 2 3 3 3" xfId="26811" xr:uid="{A5E6F845-265A-47DC-9AC7-3CB8D0536307}"/>
    <cellStyle name="Normal 17 2 3 3 3 2" xfId="26812" xr:uid="{B26EAA10-1F26-4B30-86D1-A38A326907AC}"/>
    <cellStyle name="Normal 17 2 3 3 4" xfId="26813" xr:uid="{87D74B86-979F-47D1-BF35-850D89EADCF8}"/>
    <cellStyle name="Normal 17 2 3 3 4 2" xfId="26814" xr:uid="{41CBCC94-27D9-4CFA-B0D8-B0077C7FED63}"/>
    <cellStyle name="Normal 17 2 3 3 5" xfId="26815" xr:uid="{CBECEE08-E6EA-40CF-86DD-382E7ADF3886}"/>
    <cellStyle name="Normal 17 2 3 4" xfId="26816" xr:uid="{254E3E89-CECD-4E36-9224-31D6B98B32C3}"/>
    <cellStyle name="Normal 17 2 3 4 2" xfId="26817" xr:uid="{A38EB9DA-77D0-40B5-9AA3-C874EEA48FBE}"/>
    <cellStyle name="Normal 17 2 3 4 2 2" xfId="26818" xr:uid="{E71AA775-6445-47E6-ADA9-E6C8BCE1B4EC}"/>
    <cellStyle name="Normal 17 2 3 4 3" xfId="26819" xr:uid="{E877FBA8-4BD3-4CD3-B44F-FB503233E64E}"/>
    <cellStyle name="Normal 17 2 3 5" xfId="26820" xr:uid="{50FF0D63-2F98-4BCD-A59C-93E7D48423C5}"/>
    <cellStyle name="Normal 17 2 3 5 2" xfId="26821" xr:uid="{CF32E158-32B1-43F6-A24F-EA0D87F73D47}"/>
    <cellStyle name="Normal 17 2 3 6" xfId="26822" xr:uid="{2FDD0D22-50E9-48D3-B1CA-D9D49E7D42F7}"/>
    <cellStyle name="Normal 17 2 3 6 2" xfId="26823" xr:uid="{3BAADC2B-9EC7-4BE6-951E-FDFEF83F6850}"/>
    <cellStyle name="Normal 17 2 3 7" xfId="26824" xr:uid="{847D6BA9-75CC-4D24-A431-FDC624A3E786}"/>
    <cellStyle name="Normal 17 2 4" xfId="26825" xr:uid="{72A6E268-71FF-4B34-A69D-CF3F7F3F12F8}"/>
    <cellStyle name="Normal 17 2 4 2" xfId="26826" xr:uid="{8DE924C8-1493-4AAB-A908-066A33EF4AC8}"/>
    <cellStyle name="Normal 17 2 4 2 2" xfId="26827" xr:uid="{006E85BB-297E-4678-828C-08E523D13C84}"/>
    <cellStyle name="Normal 17 2 4 2 2 2" xfId="26828" xr:uid="{DD515EAB-0800-4A88-AFB1-7F2800ABEA17}"/>
    <cellStyle name="Normal 17 2 4 2 2 2 2" xfId="26829" xr:uid="{1A7BEE16-F342-4C2D-9866-665824692A77}"/>
    <cellStyle name="Normal 17 2 4 2 2 2 2 2" xfId="26830" xr:uid="{AE365EB1-CEED-4711-837A-E4CE6A862753}"/>
    <cellStyle name="Normal 17 2 4 2 2 2 3" xfId="26831" xr:uid="{3E30617A-EBBF-4060-AB51-C52F2505F460}"/>
    <cellStyle name="Normal 17 2 4 2 2 3" xfId="26832" xr:uid="{7711A3F2-9434-4730-9C93-59067EA70132}"/>
    <cellStyle name="Normal 17 2 4 2 2 3 2" xfId="26833" xr:uid="{E3EE72BA-ED76-49A5-B316-B6A1BBF9FDFC}"/>
    <cellStyle name="Normal 17 2 4 2 2 4" xfId="26834" xr:uid="{19EC9B7D-AF72-467A-8C1A-2122DEEA9362}"/>
    <cellStyle name="Normal 17 2 4 2 2 4 2" xfId="26835" xr:uid="{37F8313A-67E4-4FEF-9D59-5E2C66FF0D6F}"/>
    <cellStyle name="Normal 17 2 4 2 2 5" xfId="26836" xr:uid="{DBF63BCC-4C60-4492-8121-4928CB8A16D4}"/>
    <cellStyle name="Normal 17 2 4 2 3" xfId="26837" xr:uid="{40C7EACF-FEB9-4BDB-85E6-F315B98BBE02}"/>
    <cellStyle name="Normal 17 2 4 2 3 2" xfId="26838" xr:uid="{B967B030-D2D2-4B7F-BF7C-7B3520CFF671}"/>
    <cellStyle name="Normal 17 2 4 2 3 2 2" xfId="26839" xr:uid="{4B68F365-47E2-41AC-A673-999E43E8F5E8}"/>
    <cellStyle name="Normal 17 2 4 2 3 3" xfId="26840" xr:uid="{ED8F6F5D-5952-40F7-8A2F-A6961E4F5871}"/>
    <cellStyle name="Normal 17 2 4 2 4" xfId="26841" xr:uid="{F894E01B-A6CB-4D13-96E2-D7FBD4EF577F}"/>
    <cellStyle name="Normal 17 2 4 2 4 2" xfId="26842" xr:uid="{A7613BAA-FED1-4C72-8514-81D04C7DB6AE}"/>
    <cellStyle name="Normal 17 2 4 2 5" xfId="26843" xr:uid="{1C9E24CE-F1FC-45FB-B900-A77C32FB1AEF}"/>
    <cellStyle name="Normal 17 2 4 2 5 2" xfId="26844" xr:uid="{B67820AE-61A8-4D8C-98CF-AF046079A7EA}"/>
    <cellStyle name="Normal 17 2 4 2 6" xfId="26845" xr:uid="{5CB59023-80FF-4FC7-8783-4ECB3C9AFC98}"/>
    <cellStyle name="Normal 17 2 4 3" xfId="26846" xr:uid="{AD2B7360-13BF-460B-87B3-0716179B7415}"/>
    <cellStyle name="Normal 17 2 4 3 2" xfId="26847" xr:uid="{826CAC69-1A34-4A37-BB08-ECE926A2CA7C}"/>
    <cellStyle name="Normal 17 2 4 3 2 2" xfId="26848" xr:uid="{6F1AA0C6-4AAD-4E89-BB5B-9C62E549D48F}"/>
    <cellStyle name="Normal 17 2 4 3 2 2 2" xfId="26849" xr:uid="{B49F7211-B38D-4918-A9B3-23FAE88B91F8}"/>
    <cellStyle name="Normal 17 2 4 3 2 3" xfId="26850" xr:uid="{0786D724-D71E-44CB-AC43-D61AE57A1144}"/>
    <cellStyle name="Normal 17 2 4 3 3" xfId="26851" xr:uid="{62225B1A-2219-4B02-9E74-DE28BF06B038}"/>
    <cellStyle name="Normal 17 2 4 3 3 2" xfId="26852" xr:uid="{88360071-2643-4A70-8CE6-6E3B8AAF93C9}"/>
    <cellStyle name="Normal 17 2 4 3 4" xfId="26853" xr:uid="{91E40D9D-1DC2-4D4D-9628-BC2B337CE720}"/>
    <cellStyle name="Normal 17 2 4 3 4 2" xfId="26854" xr:uid="{D07267A7-65D7-4086-BA74-F224BC6298CB}"/>
    <cellStyle name="Normal 17 2 4 3 5" xfId="26855" xr:uid="{94C20BDB-8DF8-4567-9A51-99286B6C899B}"/>
    <cellStyle name="Normal 17 2 4 4" xfId="26856" xr:uid="{D913F381-A757-4B00-ABF7-3867A91E7A35}"/>
    <cellStyle name="Normal 17 2 4 4 2" xfId="26857" xr:uid="{EB35074B-0171-469E-8151-2539F2AAF3A5}"/>
    <cellStyle name="Normal 17 2 4 4 2 2" xfId="26858" xr:uid="{1BF310EF-A8DB-44AF-918D-6D769EDC5087}"/>
    <cellStyle name="Normal 17 2 4 4 3" xfId="26859" xr:uid="{3C38949F-CA72-40C1-A53C-A8825941AFAF}"/>
    <cellStyle name="Normal 17 2 4 5" xfId="26860" xr:uid="{A024FDE4-DF95-4BDC-A925-1FDDA54A9BE6}"/>
    <cellStyle name="Normal 17 2 4 5 2" xfId="26861" xr:uid="{89A93413-270F-4DE3-914A-41479488F407}"/>
    <cellStyle name="Normal 17 2 4 6" xfId="26862" xr:uid="{5D752692-39E4-43EB-A745-FE297C6F3A1D}"/>
    <cellStyle name="Normal 17 2 4 6 2" xfId="26863" xr:uid="{D520D526-FD30-4AC6-AED5-601FDF0A01EB}"/>
    <cellStyle name="Normal 17 2 4 7" xfId="26864" xr:uid="{716207D5-779B-4557-967F-D128901887D9}"/>
    <cellStyle name="Normal 17 2 5" xfId="26865" xr:uid="{1A223B3F-4414-4799-A246-DF2C1599BD2F}"/>
    <cellStyle name="Normal 17 2 5 2" xfId="26866" xr:uid="{3AC1A7B5-A541-4837-9227-134BEBED6C02}"/>
    <cellStyle name="Normal 17 2 5 2 2" xfId="26867" xr:uid="{721DBB7C-6DEB-410C-9C90-4EB63501F812}"/>
    <cellStyle name="Normal 17 2 5 2 2 2" xfId="26868" xr:uid="{B440893B-7B0A-4230-94D8-ECD9863B519B}"/>
    <cellStyle name="Normal 17 2 5 2 2 2 2" xfId="26869" xr:uid="{15BA2AC5-8050-4117-8F43-4ECCE59AA8CD}"/>
    <cellStyle name="Normal 17 2 5 2 2 3" xfId="26870" xr:uid="{E1E29DB7-52E0-4A96-8FB3-A3B033436677}"/>
    <cellStyle name="Normal 17 2 5 2 3" xfId="26871" xr:uid="{8B6EA347-6CA6-4B31-8CAA-B7EA43DED81E}"/>
    <cellStyle name="Normal 17 2 5 2 3 2" xfId="26872" xr:uid="{861E0F2D-BEAB-45C4-B4EB-E4A0FB593DA4}"/>
    <cellStyle name="Normal 17 2 5 2 4" xfId="26873" xr:uid="{28F66A76-87FD-4133-A1DF-F8D82C027B8D}"/>
    <cellStyle name="Normal 17 2 5 2 4 2" xfId="26874" xr:uid="{A805A8F6-B440-4CDD-9B96-41B54EC75ECB}"/>
    <cellStyle name="Normal 17 2 5 2 5" xfId="26875" xr:uid="{6B6650E9-934E-43B6-BFF6-7D956D773EF4}"/>
    <cellStyle name="Normal 17 2 5 3" xfId="26876" xr:uid="{4748D7FA-847C-4689-8215-8D04DE458FE1}"/>
    <cellStyle name="Normal 17 2 5 3 2" xfId="26877" xr:uid="{F8E777EA-E959-42E0-9AF7-5AC578C149CE}"/>
    <cellStyle name="Normal 17 2 5 3 2 2" xfId="26878" xr:uid="{A3625D09-EF47-40DF-8613-18C463B5AB98}"/>
    <cellStyle name="Normal 17 2 5 3 3" xfId="26879" xr:uid="{869D9781-9E37-4093-B6C9-92E1E432E6FD}"/>
    <cellStyle name="Normal 17 2 5 4" xfId="26880" xr:uid="{327BAF61-C9EA-4604-B56D-E595A3505812}"/>
    <cellStyle name="Normal 17 2 5 4 2" xfId="26881" xr:uid="{82FB82F1-F05C-4136-BF0E-142EE9D621B9}"/>
    <cellStyle name="Normal 17 2 5 5" xfId="26882" xr:uid="{ECE5A79F-00FE-47C8-A5E9-CB2C6B99B35F}"/>
    <cellStyle name="Normal 17 2 5 5 2" xfId="26883" xr:uid="{3CC8D315-2F64-41D2-8BE2-2ED49F34E7AA}"/>
    <cellStyle name="Normal 17 2 5 6" xfId="26884" xr:uid="{192D5033-17B7-46EE-A88A-C849B22F9460}"/>
    <cellStyle name="Normal 17 2 6" xfId="26885" xr:uid="{EE4D7090-34EB-469F-BF35-436BE2F2934A}"/>
    <cellStyle name="Normal 17 2 6 2" xfId="26886" xr:uid="{335D339F-1334-49F8-9EAD-E0443995D4DC}"/>
    <cellStyle name="Normal 17 2 6 2 2" xfId="26887" xr:uid="{6C93682B-BB18-4813-AF1C-17C7A22DDF96}"/>
    <cellStyle name="Normal 17 2 6 2 2 2" xfId="26888" xr:uid="{B55F59DF-FAE4-4CC7-9F44-D6C4006399F4}"/>
    <cellStyle name="Normal 17 2 6 2 3" xfId="26889" xr:uid="{0330F4EB-B2C4-4F84-ACBB-7EE409DC9DB1}"/>
    <cellStyle name="Normal 17 2 6 3" xfId="26890" xr:uid="{3CC9B0DA-6AF9-4207-81A5-539C9CE0E065}"/>
    <cellStyle name="Normal 17 2 6 3 2" xfId="26891" xr:uid="{AA13EAA4-E1FC-49B8-BCCE-B955F08C00A5}"/>
    <cellStyle name="Normal 17 2 6 4" xfId="26892" xr:uid="{6946D4F8-5610-4D9B-899E-B73255D73BEB}"/>
    <cellStyle name="Normal 17 2 6 4 2" xfId="26893" xr:uid="{8B08C0E3-160E-4910-980F-CB0E2A686FC3}"/>
    <cellStyle name="Normal 17 2 6 5" xfId="26894" xr:uid="{1728AECF-5773-49FA-B906-B820FC8DFE8A}"/>
    <cellStyle name="Normal 17 2 7" xfId="26895" xr:uid="{FF05BD07-7F14-47A7-AA04-A9FC9F003CC0}"/>
    <cellStyle name="Normal 17 2 7 2" xfId="26896" xr:uid="{A139613D-CEC1-48E8-BF86-A9ADA04A61D2}"/>
    <cellStyle name="Normal 17 2 7 2 2" xfId="26897" xr:uid="{CDE8E274-051B-474E-9B76-D9D0ABEFCE3B}"/>
    <cellStyle name="Normal 17 2 7 2 2 2" xfId="26898" xr:uid="{B7E9AFB6-6DE2-4AD6-9409-49719C10ED46}"/>
    <cellStyle name="Normal 17 2 7 2 3" xfId="26899" xr:uid="{B55122E5-4DD8-421F-97BE-D0460FD1DD3E}"/>
    <cellStyle name="Normal 17 2 7 3" xfId="26900" xr:uid="{E2CE0617-18E0-49AE-8B35-1B3F3D3051F0}"/>
    <cellStyle name="Normal 17 2 7 3 2" xfId="26901" xr:uid="{111CE6EB-BDC2-4AFE-9938-4BDC67A2924D}"/>
    <cellStyle name="Normal 17 2 7 4" xfId="26902" xr:uid="{C1E6A6EF-BB91-4777-A0A7-33FF6F605DCC}"/>
    <cellStyle name="Normal 17 2 7 4 2" xfId="26903" xr:uid="{E908C250-DD36-4B72-AB5F-BB163862A1E5}"/>
    <cellStyle name="Normal 17 2 7 5" xfId="26904" xr:uid="{C1F0760B-8CB0-45ED-91FE-56CC076BA7A1}"/>
    <cellStyle name="Normal 17 2 8" xfId="26905" xr:uid="{5DBEE465-26C1-4E1F-8B1A-C115F1487948}"/>
    <cellStyle name="Normal 17 2 8 2" xfId="26906" xr:uid="{516BD981-3D06-4272-A122-F207C9F8A5C6}"/>
    <cellStyle name="Normal 17 2 8 2 2" xfId="26907" xr:uid="{315F018C-B4EF-4638-9C67-F53103A34955}"/>
    <cellStyle name="Normal 17 2 8 3" xfId="26908" xr:uid="{BEF6979B-F26A-431E-A250-7E1335301CA3}"/>
    <cellStyle name="Normal 17 2 9" xfId="26909" xr:uid="{346DE562-9102-42C6-82FB-F476FC84D412}"/>
    <cellStyle name="Normal 17 2 9 2" xfId="26910" xr:uid="{233C2638-48A8-4E40-8773-A29E6B9A1E3D}"/>
    <cellStyle name="Normal 17 3" xfId="26911" xr:uid="{D557242B-14C7-4436-A019-BEAEB4DD266E}"/>
    <cellStyle name="Normal 17 3 10" xfId="26912" xr:uid="{F840BCE7-7958-43D3-9941-8EF913E2AEF6}"/>
    <cellStyle name="Normal 17 3 2" xfId="26913" xr:uid="{0A0B824E-8596-441A-8620-444F305BAFFC}"/>
    <cellStyle name="Normal 17 3 2 2" xfId="26914" xr:uid="{92ACFA26-869F-45EA-9A80-1BDC6E2B309E}"/>
    <cellStyle name="Normal 17 3 2 2 2" xfId="26915" xr:uid="{A5D78C25-7F43-44C8-AAA7-1D0E7C22C9B3}"/>
    <cellStyle name="Normal 17 3 2 2 2 2" xfId="26916" xr:uid="{D70C7F22-5147-4AE1-8955-731DB01EC992}"/>
    <cellStyle name="Normal 17 3 2 2 2 2 2" xfId="26917" xr:uid="{3F620D52-FA77-4893-8D24-A054F2FDB297}"/>
    <cellStyle name="Normal 17 3 2 2 2 2 2 2" xfId="26918" xr:uid="{61423712-ABEB-4326-ACC5-002765099CA7}"/>
    <cellStyle name="Normal 17 3 2 2 2 2 3" xfId="26919" xr:uid="{9F439089-9557-4C38-A1CF-F4AB28953F70}"/>
    <cellStyle name="Normal 17 3 2 2 2 3" xfId="26920" xr:uid="{28502CCD-02D8-41F4-9D21-60C2340C1034}"/>
    <cellStyle name="Normal 17 3 2 2 2 3 2" xfId="26921" xr:uid="{ADE490F8-C7C6-4BC0-96EE-6DA728213800}"/>
    <cellStyle name="Normal 17 3 2 2 2 4" xfId="26922" xr:uid="{97DCB610-47D1-4872-B002-33BEEBA966D0}"/>
    <cellStyle name="Normal 17 3 2 2 2 4 2" xfId="26923" xr:uid="{9338B87F-D589-4945-95C7-33DB5C369AF8}"/>
    <cellStyle name="Normal 17 3 2 2 2 5" xfId="26924" xr:uid="{810F4BC6-65C0-4BE1-8444-4299D201ACAD}"/>
    <cellStyle name="Normal 17 3 2 2 3" xfId="26925" xr:uid="{FFEBADEF-676D-4224-BD69-9118DD5F7A88}"/>
    <cellStyle name="Normal 17 3 2 2 3 2" xfId="26926" xr:uid="{D6B0A843-755E-4EE0-B099-6F688DBDC348}"/>
    <cellStyle name="Normal 17 3 2 2 3 2 2" xfId="26927" xr:uid="{54393A41-0EB8-4BBD-B05C-EAA16AFAEB31}"/>
    <cellStyle name="Normal 17 3 2 2 3 3" xfId="26928" xr:uid="{5D3F02BA-AD6A-45D6-A205-FCA2A870D2A8}"/>
    <cellStyle name="Normal 17 3 2 2 4" xfId="26929" xr:uid="{89E4BFFB-F1F0-41FF-8711-D710D6AB7E14}"/>
    <cellStyle name="Normal 17 3 2 2 4 2" xfId="26930" xr:uid="{FB08A473-E9B0-4619-AE70-30F1C7CF7D8D}"/>
    <cellStyle name="Normal 17 3 2 2 5" xfId="26931" xr:uid="{BB80D653-57AB-4D8B-9BC3-D987BEA199F5}"/>
    <cellStyle name="Normal 17 3 2 2 5 2" xfId="26932" xr:uid="{65BDEFA0-FB45-4E84-87B9-83E84BDF8673}"/>
    <cellStyle name="Normal 17 3 2 2 6" xfId="26933" xr:uid="{391560DF-E0A2-43D0-B9FC-169D19F750B9}"/>
    <cellStyle name="Normal 17 3 2 3" xfId="26934" xr:uid="{761751AC-6FAD-4821-9941-021937243C40}"/>
    <cellStyle name="Normal 17 3 2 3 2" xfId="26935" xr:uid="{CC0145B4-8420-4760-88AA-47532F52AC7F}"/>
    <cellStyle name="Normal 17 3 2 3 2 2" xfId="26936" xr:uid="{36656EED-D493-489A-9562-2EF6EA2C81EB}"/>
    <cellStyle name="Normal 17 3 2 3 2 2 2" xfId="26937" xr:uid="{A0548ABF-417E-4592-9F9D-F0C9C45044F7}"/>
    <cellStyle name="Normal 17 3 2 3 2 3" xfId="26938" xr:uid="{DB278BA1-DDAB-4A5F-94C3-7777693F7958}"/>
    <cellStyle name="Normal 17 3 2 3 3" xfId="26939" xr:uid="{B1576158-C63E-488C-BE16-97C0C9A419BB}"/>
    <cellStyle name="Normal 17 3 2 3 3 2" xfId="26940" xr:uid="{0507DD43-5459-4225-9994-BBC64BA31C97}"/>
    <cellStyle name="Normal 17 3 2 3 4" xfId="26941" xr:uid="{3E806B95-70C7-40B1-9BC4-47D352134E13}"/>
    <cellStyle name="Normal 17 3 2 3 4 2" xfId="26942" xr:uid="{065753AA-808F-4440-B6FB-5BACEABCE7A7}"/>
    <cellStyle name="Normal 17 3 2 3 5" xfId="26943" xr:uid="{FE857BD3-8DA0-44DE-B7AE-14B74C2B4869}"/>
    <cellStyle name="Normal 17 3 2 4" xfId="26944" xr:uid="{CC3A7C2C-7F0C-4112-BDDB-AB4407C1EB82}"/>
    <cellStyle name="Normal 17 3 2 4 2" xfId="26945" xr:uid="{3CC07BC3-42EF-498D-9DE4-DAF078DCC86E}"/>
    <cellStyle name="Normal 17 3 2 4 2 2" xfId="26946" xr:uid="{4A62547A-8A4C-4D04-8C15-5A5227010DB2}"/>
    <cellStyle name="Normal 17 3 2 4 3" xfId="26947" xr:uid="{40A2CAD3-1B6C-4E52-8010-3CA9E4E85F3F}"/>
    <cellStyle name="Normal 17 3 2 5" xfId="26948" xr:uid="{AB50FB54-3431-4832-BDE9-1EFA022D2160}"/>
    <cellStyle name="Normal 17 3 2 5 2" xfId="26949" xr:uid="{864D0DAE-8FA0-402F-8C49-3320397C1BC0}"/>
    <cellStyle name="Normal 17 3 2 6" xfId="26950" xr:uid="{52AA8DC4-7071-447C-8E5D-30E19EA37FD4}"/>
    <cellStyle name="Normal 17 3 2 6 2" xfId="26951" xr:uid="{27EFE01C-D82C-4EED-8CB5-F3222D552AA8}"/>
    <cellStyle name="Normal 17 3 2 7" xfId="26952" xr:uid="{78FA00C3-A5B0-49D6-BB1C-A4FAFC4EBA00}"/>
    <cellStyle name="Normal 17 3 3" xfId="26953" xr:uid="{6BF4BBD5-D09A-494B-BDCC-29EE0D4B011A}"/>
    <cellStyle name="Normal 17 3 3 2" xfId="26954" xr:uid="{BF7ADC93-C68B-4CFA-B6E6-74A60A956F5B}"/>
    <cellStyle name="Normal 17 3 3 2 2" xfId="26955" xr:uid="{D99FCBAF-06C3-4EC9-8E6B-13EB201DB526}"/>
    <cellStyle name="Normal 17 3 3 2 2 2" xfId="26956" xr:uid="{91619D3A-74AA-4A3E-9533-F84E269E7DFD}"/>
    <cellStyle name="Normal 17 3 3 2 2 2 2" xfId="26957" xr:uid="{3D5B5687-109F-4CF4-AB26-5AA8A6F338D4}"/>
    <cellStyle name="Normal 17 3 3 2 2 2 2 2" xfId="26958" xr:uid="{9C5E67DD-C1DD-4A5D-A019-798A1E774333}"/>
    <cellStyle name="Normal 17 3 3 2 2 2 3" xfId="26959" xr:uid="{A933B1D3-D050-4480-8429-82F166CB6E19}"/>
    <cellStyle name="Normal 17 3 3 2 2 3" xfId="26960" xr:uid="{75660BF5-18FA-4194-8289-3533ECCBAC6F}"/>
    <cellStyle name="Normal 17 3 3 2 2 3 2" xfId="26961" xr:uid="{5AD167D2-BE38-4C27-9E29-08F4F6037A13}"/>
    <cellStyle name="Normal 17 3 3 2 2 4" xfId="26962" xr:uid="{4E476FCB-9800-49B4-B763-B9243E22882E}"/>
    <cellStyle name="Normal 17 3 3 2 2 4 2" xfId="26963" xr:uid="{77DD4791-798B-4F0D-962E-3921FDF55E89}"/>
    <cellStyle name="Normal 17 3 3 2 2 5" xfId="26964" xr:uid="{B2C2FE37-E852-4A43-8C8F-00CFF0266E92}"/>
    <cellStyle name="Normal 17 3 3 2 3" xfId="26965" xr:uid="{15866DCB-0A5C-464B-AF80-96475331AEAE}"/>
    <cellStyle name="Normal 17 3 3 2 3 2" xfId="26966" xr:uid="{D5F13E4A-C4F3-415F-9C42-AEDFA21FB8DA}"/>
    <cellStyle name="Normal 17 3 3 2 3 2 2" xfId="26967" xr:uid="{3C685922-6972-4698-8409-F8A68EB0C96A}"/>
    <cellStyle name="Normal 17 3 3 2 3 3" xfId="26968" xr:uid="{C68A2525-F336-478C-9E2A-439FD603D4C9}"/>
    <cellStyle name="Normal 17 3 3 2 4" xfId="26969" xr:uid="{F5599EE4-EF7E-4F40-82CF-DD0429B73403}"/>
    <cellStyle name="Normal 17 3 3 2 4 2" xfId="26970" xr:uid="{CBA6FA14-621D-489A-AD74-056EB7B3956A}"/>
    <cellStyle name="Normal 17 3 3 2 5" xfId="26971" xr:uid="{B84F45D6-E61C-420C-A148-3BC9785FBCDB}"/>
    <cellStyle name="Normal 17 3 3 2 5 2" xfId="26972" xr:uid="{9D8B1FC8-250F-4ADA-BBEE-C747D68EBCC2}"/>
    <cellStyle name="Normal 17 3 3 2 6" xfId="26973" xr:uid="{69E57E4B-30EA-4C3C-AE74-184B9D2DD41C}"/>
    <cellStyle name="Normal 17 3 3 3" xfId="26974" xr:uid="{1D86E9CB-98A7-44D4-9E37-FE457493F743}"/>
    <cellStyle name="Normal 17 3 3 3 2" xfId="26975" xr:uid="{ACD2EFBE-2B5C-47B1-B6A4-F1C937AD06E4}"/>
    <cellStyle name="Normal 17 3 3 3 2 2" xfId="26976" xr:uid="{3B2FBF61-F04F-4A39-B572-C9824AC78254}"/>
    <cellStyle name="Normal 17 3 3 3 2 2 2" xfId="26977" xr:uid="{8801CB5F-1064-4917-82BF-B9EF2B0E2268}"/>
    <cellStyle name="Normal 17 3 3 3 2 3" xfId="26978" xr:uid="{73872B78-4855-4DAA-89C8-8D55449AAD61}"/>
    <cellStyle name="Normal 17 3 3 3 3" xfId="26979" xr:uid="{7C317558-004E-4C2A-8562-ACD750ABB49F}"/>
    <cellStyle name="Normal 17 3 3 3 3 2" xfId="26980" xr:uid="{592200A0-9F49-46B7-B30D-003BC0B6E5CE}"/>
    <cellStyle name="Normal 17 3 3 3 4" xfId="26981" xr:uid="{EE5FA3BE-0D8B-4C6E-815D-F9847140669A}"/>
    <cellStyle name="Normal 17 3 3 3 4 2" xfId="26982" xr:uid="{81F90A28-B28C-4FCF-9FF3-88D33710D143}"/>
    <cellStyle name="Normal 17 3 3 3 5" xfId="26983" xr:uid="{73E0E65E-CA76-4584-8B01-596D9B38FD0B}"/>
    <cellStyle name="Normal 17 3 3 4" xfId="26984" xr:uid="{2401D8A2-7C24-4541-85D8-E4145A6EF359}"/>
    <cellStyle name="Normal 17 3 3 4 2" xfId="26985" xr:uid="{C5FB9CC6-65FD-4178-A6F1-8A465408A970}"/>
    <cellStyle name="Normal 17 3 3 4 2 2" xfId="26986" xr:uid="{B69CE811-811D-4F48-99AB-04AC50E10941}"/>
    <cellStyle name="Normal 17 3 3 4 3" xfId="26987" xr:uid="{F122574E-89C3-46C7-AA2E-F5BE0E014DDF}"/>
    <cellStyle name="Normal 17 3 3 5" xfId="26988" xr:uid="{A8EED071-7994-4E13-B2AC-0EBCB1CF9F96}"/>
    <cellStyle name="Normal 17 3 3 5 2" xfId="26989" xr:uid="{18532A55-776A-4D00-BB29-6B92CF58518E}"/>
    <cellStyle name="Normal 17 3 3 6" xfId="26990" xr:uid="{A93A4A37-1992-4582-A6F2-38A6645F33C1}"/>
    <cellStyle name="Normal 17 3 3 6 2" xfId="26991" xr:uid="{5CC8188B-3D47-42E6-A16F-70C97C8987D1}"/>
    <cellStyle name="Normal 17 3 3 7" xfId="26992" xr:uid="{7D36D77B-3152-4A87-8CDD-058E1DB2DD57}"/>
    <cellStyle name="Normal 17 3 4" xfId="26993" xr:uid="{186DD1B3-890C-4082-9891-8B6CACC7DE11}"/>
    <cellStyle name="Normal 17 3 4 2" xfId="26994" xr:uid="{731C318E-CC06-46B9-875C-716951AD85A7}"/>
    <cellStyle name="Normal 17 3 4 2 2" xfId="26995" xr:uid="{505B51A3-444A-4D56-AC35-FD6BD29984AF}"/>
    <cellStyle name="Normal 17 3 4 2 2 2" xfId="26996" xr:uid="{1F76980D-F95B-4421-BB4E-BCC40FD975E7}"/>
    <cellStyle name="Normal 17 3 4 2 2 2 2" xfId="26997" xr:uid="{390284B7-DA8B-4564-9EDE-982DE1407700}"/>
    <cellStyle name="Normal 17 3 4 2 2 3" xfId="26998" xr:uid="{67AE3A67-89BF-4D85-B4B4-A7D73C993DDB}"/>
    <cellStyle name="Normal 17 3 4 2 3" xfId="26999" xr:uid="{693D006A-D8E1-4028-A9C9-4DCCDF97F26F}"/>
    <cellStyle name="Normal 17 3 4 2 3 2" xfId="27000" xr:uid="{D6D03F23-52D3-4141-878C-23624C25F641}"/>
    <cellStyle name="Normal 17 3 4 2 4" xfId="27001" xr:uid="{CBD6A6F7-8242-4D9B-BC5F-245C392995DE}"/>
    <cellStyle name="Normal 17 3 4 2 4 2" xfId="27002" xr:uid="{0A423A4F-D80D-4947-BEE2-B81CAB7A5792}"/>
    <cellStyle name="Normal 17 3 4 2 5" xfId="27003" xr:uid="{F3D1907A-0F0E-42AA-B195-02DD0D936B42}"/>
    <cellStyle name="Normal 17 3 4 3" xfId="27004" xr:uid="{E476D272-F59D-4296-8DAA-256B8F225581}"/>
    <cellStyle name="Normal 17 3 4 3 2" xfId="27005" xr:uid="{60010421-2C6F-4DF9-B30A-1BC1BC636EE2}"/>
    <cellStyle name="Normal 17 3 4 3 2 2" xfId="27006" xr:uid="{F714A780-7799-4267-BF47-844C5D55EC16}"/>
    <cellStyle name="Normal 17 3 4 3 3" xfId="27007" xr:uid="{6DB59E10-9249-4E27-A278-BA25185BC640}"/>
    <cellStyle name="Normal 17 3 4 4" xfId="27008" xr:uid="{82468F1B-2935-4AB5-A8C1-CBBC3D9B3897}"/>
    <cellStyle name="Normal 17 3 4 4 2" xfId="27009" xr:uid="{C7EB0526-5B62-48D4-AAE0-BF11C820639D}"/>
    <cellStyle name="Normal 17 3 4 5" xfId="27010" xr:uid="{86AE2F80-D145-487B-AE82-E31A2059ED01}"/>
    <cellStyle name="Normal 17 3 4 5 2" xfId="27011" xr:uid="{F0CAE2AF-5C62-4C88-A52A-9FFADA44CDBE}"/>
    <cellStyle name="Normal 17 3 4 6" xfId="27012" xr:uid="{56830775-9B88-463A-BC16-372A02B99E2B}"/>
    <cellStyle name="Normal 17 3 5" xfId="27013" xr:uid="{74D20DD5-C9E7-4A22-A209-9C483E1CC052}"/>
    <cellStyle name="Normal 17 3 5 2" xfId="27014" xr:uid="{59EBEF15-CEC2-467C-BD74-15F1A7E00613}"/>
    <cellStyle name="Normal 17 3 5 2 2" xfId="27015" xr:uid="{44305EC4-9E02-4DCD-A144-DA9F9ADEF698}"/>
    <cellStyle name="Normal 17 3 5 2 2 2" xfId="27016" xr:uid="{3F8658B4-3B49-4F96-8F11-DC97FE24782F}"/>
    <cellStyle name="Normal 17 3 5 2 3" xfId="27017" xr:uid="{D2E33FB7-C1C0-43E3-8F99-E3D79128E056}"/>
    <cellStyle name="Normal 17 3 5 3" xfId="27018" xr:uid="{D2E30CF1-60BE-4C61-923A-7EA9ED656EF2}"/>
    <cellStyle name="Normal 17 3 5 3 2" xfId="27019" xr:uid="{A354EEAA-56E6-4798-A467-CB68FA9760D7}"/>
    <cellStyle name="Normal 17 3 5 4" xfId="27020" xr:uid="{7E4D744B-5A59-4FEE-98FD-4FF609E45A8F}"/>
    <cellStyle name="Normal 17 3 5 4 2" xfId="27021" xr:uid="{588B2DB0-F3C7-43F1-A900-602844691986}"/>
    <cellStyle name="Normal 17 3 5 5" xfId="27022" xr:uid="{C015E70C-F51E-4691-92A7-2366FD774CA3}"/>
    <cellStyle name="Normal 17 3 6" xfId="27023" xr:uid="{A108610A-6133-4C6F-9119-8D5313D9CA1C}"/>
    <cellStyle name="Normal 17 3 6 2" xfId="27024" xr:uid="{8E8B5277-06F0-43FC-9D0B-B103E069CFC9}"/>
    <cellStyle name="Normal 17 3 6 2 2" xfId="27025" xr:uid="{83F9FCFA-83AE-4DC7-9003-2FC500F79349}"/>
    <cellStyle name="Normal 17 3 6 2 2 2" xfId="27026" xr:uid="{ABC6840C-3151-4C19-939F-4481FE4C18D4}"/>
    <cellStyle name="Normal 17 3 6 2 3" xfId="27027" xr:uid="{517C71F9-6045-4C5A-AFDE-64EA99686BEE}"/>
    <cellStyle name="Normal 17 3 6 3" xfId="27028" xr:uid="{C1CDD3AC-C5ED-485C-A070-2C9243CC2A53}"/>
    <cellStyle name="Normal 17 3 6 3 2" xfId="27029" xr:uid="{83DBA9BF-7608-4668-83B8-6C8632B9FBE7}"/>
    <cellStyle name="Normal 17 3 6 4" xfId="27030" xr:uid="{B22157F1-087D-47DF-9828-03D62D21166C}"/>
    <cellStyle name="Normal 17 3 6 4 2" xfId="27031" xr:uid="{F1806FB9-4B93-4C06-900D-34707A684DCF}"/>
    <cellStyle name="Normal 17 3 6 5" xfId="27032" xr:uid="{466D7EF1-F5FE-4AE1-BC62-1F4C7C3B196D}"/>
    <cellStyle name="Normal 17 3 7" xfId="27033" xr:uid="{9980E77E-3583-4138-BB8D-BB31A427EA57}"/>
    <cellStyle name="Normal 17 3 7 2" xfId="27034" xr:uid="{6E0D70F8-88FD-4271-8C33-163FC84DA306}"/>
    <cellStyle name="Normal 17 3 7 2 2" xfId="27035" xr:uid="{2CE912E5-E4DD-4379-A77D-4FF3B254B8E3}"/>
    <cellStyle name="Normal 17 3 7 3" xfId="27036" xr:uid="{1C25C6D8-434D-4296-A6F8-CF5EEB9C8506}"/>
    <cellStyle name="Normal 17 3 8" xfId="27037" xr:uid="{AAE148CD-7A7A-4361-AC1D-4BEFA1F527E4}"/>
    <cellStyle name="Normal 17 3 8 2" xfId="27038" xr:uid="{5C7F806E-A055-4510-B259-BD793E0D74D6}"/>
    <cellStyle name="Normal 17 3 9" xfId="27039" xr:uid="{C592DF4E-9658-44D8-887B-E834AD42A105}"/>
    <cellStyle name="Normal 17 3 9 2" xfId="27040" xr:uid="{7CB8D8A0-EE46-48A1-8446-62E6DAD4F011}"/>
    <cellStyle name="Normal 17 4" xfId="27041" xr:uid="{817BACF3-204A-467F-9998-D04B89FF7283}"/>
    <cellStyle name="Normal 17 4 2" xfId="27042" xr:uid="{25CECFE7-5E4C-4507-AF59-60BAB0434EF0}"/>
    <cellStyle name="Normal 17 4 2 2" xfId="27043" xr:uid="{880AC9FC-C85D-466F-9C09-64758787C3F9}"/>
    <cellStyle name="Normal 17 4 2 2 2" xfId="27044" xr:uid="{77C5BFB4-8197-49BF-8AD3-93D9F0D4AF22}"/>
    <cellStyle name="Normal 17 4 2 2 2 2" xfId="27045" xr:uid="{16E58175-60C8-4B5B-B158-9A3380C212E5}"/>
    <cellStyle name="Normal 17 4 2 2 2 2 2" xfId="27046" xr:uid="{269E400C-F344-4F27-BCF9-05A2A7F93C34}"/>
    <cellStyle name="Normal 17 4 2 2 2 3" xfId="27047" xr:uid="{DAD0F99B-9A8D-484A-9DC2-4F56965A5253}"/>
    <cellStyle name="Normal 17 4 2 2 3" xfId="27048" xr:uid="{27F24DCC-3F1E-4043-A821-0922E08FD5A7}"/>
    <cellStyle name="Normal 17 4 2 2 3 2" xfId="27049" xr:uid="{09669FEF-362C-4FB1-8E2A-CEBF0485EA6D}"/>
    <cellStyle name="Normal 17 4 2 2 4" xfId="27050" xr:uid="{565A4BC7-502C-4E46-B638-BA9CEACDABD4}"/>
    <cellStyle name="Normal 17 4 2 2 4 2" xfId="27051" xr:uid="{A56C789A-0B45-4773-9BC8-893AB95B8DBE}"/>
    <cellStyle name="Normal 17 4 2 2 5" xfId="27052" xr:uid="{676E721D-C392-40CE-8C06-0B24E6AC80DE}"/>
    <cellStyle name="Normal 17 4 2 3" xfId="27053" xr:uid="{F3543C4B-8878-4809-A801-9B7838681B0F}"/>
    <cellStyle name="Normal 17 4 2 3 2" xfId="27054" xr:uid="{5F8836D1-45E5-4766-B353-F4C579AD550D}"/>
    <cellStyle name="Normal 17 4 2 3 2 2" xfId="27055" xr:uid="{270AA6A3-648C-4E8D-A7D7-2885C0DB3778}"/>
    <cellStyle name="Normal 17 4 2 3 3" xfId="27056" xr:uid="{072D592D-ADFB-4405-9961-42D54C9ADA38}"/>
    <cellStyle name="Normal 17 4 2 4" xfId="27057" xr:uid="{EC9E0F12-DD9B-405B-8C48-672B959442C2}"/>
    <cellStyle name="Normal 17 4 2 4 2" xfId="27058" xr:uid="{E0C71E8A-CF0A-49FC-AC36-638D3EAAEF47}"/>
    <cellStyle name="Normal 17 4 2 5" xfId="27059" xr:uid="{F41D9A6B-C516-4BFC-B534-C175C2AE2237}"/>
    <cellStyle name="Normal 17 4 2 5 2" xfId="27060" xr:uid="{C7229380-3D74-434E-BD9F-867F2A698998}"/>
    <cellStyle name="Normal 17 4 2 6" xfId="27061" xr:uid="{9B65D82C-17D4-465B-BF93-189E37C985AF}"/>
    <cellStyle name="Normal 17 4 3" xfId="27062" xr:uid="{F6529172-4259-4D8C-9E0B-2A34B0664556}"/>
    <cellStyle name="Normal 17 4 3 2" xfId="27063" xr:uid="{B2CB15BF-91FC-4150-9751-38AD74CF259A}"/>
    <cellStyle name="Normal 17 4 3 2 2" xfId="27064" xr:uid="{61B80CCB-2F63-4D8A-8F10-0CFB3B9AFDD6}"/>
    <cellStyle name="Normal 17 4 3 2 2 2" xfId="27065" xr:uid="{E91B5E7B-2FAE-47A8-894B-C5E2C753886F}"/>
    <cellStyle name="Normal 17 4 3 2 3" xfId="27066" xr:uid="{AD9EE29D-B643-4D83-9DF8-2ED2F886B91F}"/>
    <cellStyle name="Normal 17 4 3 3" xfId="27067" xr:uid="{36D64E6E-1C01-4B93-AD22-FF2D40C1BA7A}"/>
    <cellStyle name="Normal 17 4 3 3 2" xfId="27068" xr:uid="{66F56AE4-5F67-45F6-8B2E-F1E33870816A}"/>
    <cellStyle name="Normal 17 4 3 4" xfId="27069" xr:uid="{731B7E05-788B-442F-9B26-474D2005EE56}"/>
    <cellStyle name="Normal 17 4 3 4 2" xfId="27070" xr:uid="{7D7EBA12-D613-45CD-B0F7-0BFF0CB79437}"/>
    <cellStyle name="Normal 17 4 3 5" xfId="27071" xr:uid="{68E9D53F-39CB-4D40-9DFD-2FF2C8D3B525}"/>
    <cellStyle name="Normal 17 4 4" xfId="27072" xr:uid="{7128D410-0C98-45D0-A18A-C8057799807F}"/>
    <cellStyle name="Normal 17 4 4 2" xfId="27073" xr:uid="{2AEC4C6F-1965-49A4-8005-D55C7CE79D75}"/>
    <cellStyle name="Normal 17 4 4 2 2" xfId="27074" xr:uid="{4FC6ACAD-0B07-4F17-9140-10C92F1C379F}"/>
    <cellStyle name="Normal 17 4 4 2 2 2" xfId="27075" xr:uid="{ECDF9FAB-49B9-4D9E-B336-9AF7253801D1}"/>
    <cellStyle name="Normal 17 4 4 2 3" xfId="27076" xr:uid="{3BC3E665-20CF-4276-B4FB-0A256B88ABD7}"/>
    <cellStyle name="Normal 17 4 4 3" xfId="27077" xr:uid="{F1C99C74-A271-44FD-95B0-764C12CE1E2C}"/>
    <cellStyle name="Normal 17 4 4 3 2" xfId="27078" xr:uid="{661CBC30-7AC6-4FA1-957D-E987032FFA29}"/>
    <cellStyle name="Normal 17 4 4 4" xfId="27079" xr:uid="{203E58C0-172C-4523-8EEE-859C5D463A04}"/>
    <cellStyle name="Normal 17 4 4 4 2" xfId="27080" xr:uid="{5A462889-F073-4EC8-90BD-87E42BE83606}"/>
    <cellStyle name="Normal 17 4 4 5" xfId="27081" xr:uid="{DE89651A-3BE5-4272-A9FA-C99DC06730DA}"/>
    <cellStyle name="Normal 17 4 5" xfId="27082" xr:uid="{4EFFD6F9-5D43-4A32-B453-31548D0EDD06}"/>
    <cellStyle name="Normal 17 4 5 2" xfId="27083" xr:uid="{B0C33E86-3730-4BA7-B8DA-421F35CA762D}"/>
    <cellStyle name="Normal 17 4 5 2 2" xfId="27084" xr:uid="{39F029FB-6CE8-4808-950F-E4F4E61EADD5}"/>
    <cellStyle name="Normal 17 4 5 3" xfId="27085" xr:uid="{11F607E3-5889-4387-9182-093983C062BE}"/>
    <cellStyle name="Normal 17 4 6" xfId="27086" xr:uid="{76735E9C-3606-40C7-B757-1FF98D2F5397}"/>
    <cellStyle name="Normal 17 4 6 2" xfId="27087" xr:uid="{CD9B5E42-AC7E-4519-AC5D-824F2344DA74}"/>
    <cellStyle name="Normal 17 4 7" xfId="27088" xr:uid="{84FA225E-95AF-4665-B78C-1E14231275FD}"/>
    <cellStyle name="Normal 17 4 7 2" xfId="27089" xr:uid="{AE01238B-BE41-4DEF-B492-0C430CC0D936}"/>
    <cellStyle name="Normal 17 4 8" xfId="27090" xr:uid="{D7F8C212-060B-4A64-8EFD-0705A4823C15}"/>
    <cellStyle name="Normal 17 5" xfId="27091" xr:uid="{A817DDE3-D494-4988-BD3B-A05D0B54732D}"/>
    <cellStyle name="Normal 17 5 2" xfId="27092" xr:uid="{9681940B-73E4-4123-A478-55B89593BBF2}"/>
    <cellStyle name="Normal 17 5 2 2" xfId="27093" xr:uid="{6B822941-DD6C-4DB6-A818-869D5E8D90A0}"/>
    <cellStyle name="Normal 17 5 2 2 2" xfId="27094" xr:uid="{AA84548B-0ACB-4535-A61E-68C821C80D74}"/>
    <cellStyle name="Normal 17 5 2 2 2 2" xfId="27095" xr:uid="{A5A32774-E87A-4A40-8F93-E323C532803D}"/>
    <cellStyle name="Normal 17 5 2 2 2 2 2" xfId="27096" xr:uid="{74F85FF8-A9CE-4F31-9207-8F71E887A641}"/>
    <cellStyle name="Normal 17 5 2 2 2 3" xfId="27097" xr:uid="{35E39168-9EC6-4213-A582-91AA4E4812F1}"/>
    <cellStyle name="Normal 17 5 2 2 3" xfId="27098" xr:uid="{9D83A753-3D12-44DF-B640-0FB4E82B5769}"/>
    <cellStyle name="Normal 17 5 2 2 3 2" xfId="27099" xr:uid="{E8C58813-9D9F-49E0-A347-5C8E1770552A}"/>
    <cellStyle name="Normal 17 5 2 2 4" xfId="27100" xr:uid="{53EBFFD7-2BB9-4EA5-AA47-FE50520F18C1}"/>
    <cellStyle name="Normal 17 5 2 2 4 2" xfId="27101" xr:uid="{FABEEFAC-C436-43F2-B3E9-6922E23BE49C}"/>
    <cellStyle name="Normal 17 5 2 2 5" xfId="27102" xr:uid="{8A6EEB00-278F-4A92-8E0A-4F179899E62E}"/>
    <cellStyle name="Normal 17 5 2 3" xfId="27103" xr:uid="{713A2D00-D845-4A4C-BA3E-1815F3812EAF}"/>
    <cellStyle name="Normal 17 5 2 3 2" xfId="27104" xr:uid="{23A99386-AA93-4B6B-AB12-23D39D8E0AD6}"/>
    <cellStyle name="Normal 17 5 2 3 2 2" xfId="27105" xr:uid="{CAD58B89-FC5E-4F49-A16A-F6E0A30B5947}"/>
    <cellStyle name="Normal 17 5 2 3 3" xfId="27106" xr:uid="{2E5D2F17-D8EE-44E3-9245-C4B11C98B508}"/>
    <cellStyle name="Normal 17 5 2 4" xfId="27107" xr:uid="{233A4081-3059-472B-8C05-1EEEC3BA0213}"/>
    <cellStyle name="Normal 17 5 2 4 2" xfId="27108" xr:uid="{78B83987-3CC5-4355-B2A1-48F4BBA103E9}"/>
    <cellStyle name="Normal 17 5 2 5" xfId="27109" xr:uid="{78606AEB-9516-4F57-ADA9-52D4C843DC09}"/>
    <cellStyle name="Normal 17 5 2 5 2" xfId="27110" xr:uid="{E957A75C-F381-4ED7-A6A8-EE612366E633}"/>
    <cellStyle name="Normal 17 5 2 6" xfId="27111" xr:uid="{C296B44C-4DC7-4E4D-9D2E-3448D6A1D6A1}"/>
    <cellStyle name="Normal 17 5 3" xfId="27112" xr:uid="{AB0B4B62-24BE-4F63-8CCA-15FA16B1E353}"/>
    <cellStyle name="Normal 17 5 3 2" xfId="27113" xr:uid="{D0FDDCD3-1B9C-43D1-BA48-8C5548D0E4C1}"/>
    <cellStyle name="Normal 17 5 3 2 2" xfId="27114" xr:uid="{8E5DB6C0-5C02-4E29-BA64-00FD7BB268F7}"/>
    <cellStyle name="Normal 17 5 3 2 2 2" xfId="27115" xr:uid="{9AA31721-8E93-4220-98B5-37E57EC8046D}"/>
    <cellStyle name="Normal 17 5 3 2 3" xfId="27116" xr:uid="{B4C9CDDA-BF88-4EE9-9069-BA3D1DDF7652}"/>
    <cellStyle name="Normal 17 5 3 3" xfId="27117" xr:uid="{433BE756-FB7E-4391-A5F1-7138E518DC5D}"/>
    <cellStyle name="Normal 17 5 3 3 2" xfId="27118" xr:uid="{707AFD54-0554-4B4A-9C30-1C6D45676AD2}"/>
    <cellStyle name="Normal 17 5 3 4" xfId="27119" xr:uid="{44824705-E7B6-49BB-8157-CCD61E777187}"/>
    <cellStyle name="Normal 17 5 3 4 2" xfId="27120" xr:uid="{8A363A1A-E2E0-489D-8268-90A5FC249543}"/>
    <cellStyle name="Normal 17 5 3 5" xfId="27121" xr:uid="{9273C9BD-ECE4-4CB2-BCE9-5AB84E092EBB}"/>
    <cellStyle name="Normal 17 5 4" xfId="27122" xr:uid="{802435F7-ABFE-4B80-915A-A31BF7856D34}"/>
    <cellStyle name="Normal 17 5 4 2" xfId="27123" xr:uid="{D4DBED9B-F742-4DD5-BA56-B34D8E2F77AD}"/>
    <cellStyle name="Normal 17 5 4 2 2" xfId="27124" xr:uid="{315D6BD7-DE7F-4DEB-8BDC-0389C66DFFF2}"/>
    <cellStyle name="Normal 17 5 4 3" xfId="27125" xr:uid="{0778C469-3D39-4778-BD1F-F2356AAB0BBB}"/>
    <cellStyle name="Normal 17 5 5" xfId="27126" xr:uid="{C426774E-6367-4A01-987A-E6401A2EFE0D}"/>
    <cellStyle name="Normal 17 5 5 2" xfId="27127" xr:uid="{70AACA17-0875-48FB-A855-45704DC8D09E}"/>
    <cellStyle name="Normal 17 5 6" xfId="27128" xr:uid="{B50F1A7C-84CA-4CD0-B222-06866D7FD17D}"/>
    <cellStyle name="Normal 17 5 6 2" xfId="27129" xr:uid="{B52CBED5-B970-41C9-BFCA-4AB3CD552D94}"/>
    <cellStyle name="Normal 17 5 7" xfId="27130" xr:uid="{FD0159EB-79D9-49AE-94D5-5A110275342A}"/>
    <cellStyle name="Normal 17 6" xfId="27131" xr:uid="{8C3F33E4-1F39-4C1C-8E0A-ADA1E202FD91}"/>
    <cellStyle name="Normal 17 6 2" xfId="27132" xr:uid="{F2411B9E-5472-4BD2-B9B1-8A5E053EBEEA}"/>
    <cellStyle name="Normal 17 6 2 2" xfId="27133" xr:uid="{2A09F11A-C700-4C8D-A9E0-03540F8243D1}"/>
    <cellStyle name="Normal 17 6 2 2 2" xfId="27134" xr:uid="{69F2D7FE-AF34-4DE7-A387-C39ADD77F768}"/>
    <cellStyle name="Normal 17 6 2 2 2 2" xfId="27135" xr:uid="{6C180905-4E82-4F6F-8302-A9C5A1B1048B}"/>
    <cellStyle name="Normal 17 6 2 2 2 2 2" xfId="27136" xr:uid="{69AB230A-1C3F-4164-859B-426DCBE4CCB4}"/>
    <cellStyle name="Normal 17 6 2 2 2 3" xfId="27137" xr:uid="{19B4166B-9A63-40AB-BCD3-D837E84F3874}"/>
    <cellStyle name="Normal 17 6 2 2 3" xfId="27138" xr:uid="{1B249571-860A-4580-9AFA-D059A307221B}"/>
    <cellStyle name="Normal 17 6 2 2 3 2" xfId="27139" xr:uid="{758812BC-B91B-4232-B134-22B2602944E0}"/>
    <cellStyle name="Normal 17 6 2 2 4" xfId="27140" xr:uid="{41E4C686-E629-4DB1-B2E4-F3432BA177FB}"/>
    <cellStyle name="Normal 17 6 2 2 4 2" xfId="27141" xr:uid="{43505B38-746A-4C9F-B2B8-C32BBCBD03CA}"/>
    <cellStyle name="Normal 17 6 2 2 5" xfId="27142" xr:uid="{C715B8A6-858A-4609-B458-92902191EAF8}"/>
    <cellStyle name="Normal 17 6 2 3" xfId="27143" xr:uid="{38B946CC-91DE-41E1-96D9-8213B8683AEB}"/>
    <cellStyle name="Normal 17 6 2 3 2" xfId="27144" xr:uid="{D613AEB4-3B85-4A1F-8B52-75A666473D08}"/>
    <cellStyle name="Normal 17 6 2 3 2 2" xfId="27145" xr:uid="{31BC58C1-816A-4B8A-B47E-01DAAE4EB247}"/>
    <cellStyle name="Normal 17 6 2 3 3" xfId="27146" xr:uid="{FBCBB35D-10DD-4204-ABB5-C32C9A239033}"/>
    <cellStyle name="Normal 17 6 2 4" xfId="27147" xr:uid="{ED220303-FE0A-450E-9E46-79A51B1EC9E9}"/>
    <cellStyle name="Normal 17 6 2 4 2" xfId="27148" xr:uid="{BF429000-5D3C-4D86-9C88-7B1B12BB92E9}"/>
    <cellStyle name="Normal 17 6 2 5" xfId="27149" xr:uid="{E06541C7-CC92-4317-9B45-3FA60D0FF83B}"/>
    <cellStyle name="Normal 17 6 2 5 2" xfId="27150" xr:uid="{CEB1B39B-765C-49B0-9994-D6AD34E05627}"/>
    <cellStyle name="Normal 17 6 2 6" xfId="27151" xr:uid="{55526142-9A55-4358-9777-78D6A1D2C4E5}"/>
    <cellStyle name="Normal 17 6 3" xfId="27152" xr:uid="{AA4C7624-8C1C-417E-81F1-B211B9F93215}"/>
    <cellStyle name="Normal 17 6 3 2" xfId="27153" xr:uid="{20860ED1-109E-4BC1-8A48-DCB1411CEC6F}"/>
    <cellStyle name="Normal 17 6 3 2 2" xfId="27154" xr:uid="{76E812AD-C0AD-4D88-B743-FFFF94619F4B}"/>
    <cellStyle name="Normal 17 6 3 2 2 2" xfId="27155" xr:uid="{F6FEB684-DA87-47D7-8FB6-91F810607B6E}"/>
    <cellStyle name="Normal 17 6 3 2 3" xfId="27156" xr:uid="{04FC9130-5B6E-4C5E-84A8-3AB0E5C23B79}"/>
    <cellStyle name="Normal 17 6 3 3" xfId="27157" xr:uid="{3B19DBC4-D94F-4AA4-912C-398C66D05709}"/>
    <cellStyle name="Normal 17 6 3 3 2" xfId="27158" xr:uid="{B0283C4A-F7FE-45C4-9060-8F5E48BBD695}"/>
    <cellStyle name="Normal 17 6 3 4" xfId="27159" xr:uid="{D3E52DFD-E7E0-4085-BFCA-FF5FE6B64201}"/>
    <cellStyle name="Normal 17 6 3 4 2" xfId="27160" xr:uid="{0E9452E9-6BEC-453D-973C-8B2B4CB41E82}"/>
    <cellStyle name="Normal 17 6 3 5" xfId="27161" xr:uid="{6310163D-7965-496F-A95B-FDC2F070066A}"/>
    <cellStyle name="Normal 17 6 4" xfId="27162" xr:uid="{AC82EA72-399D-4089-85D5-F370ABEAA5E2}"/>
    <cellStyle name="Normal 17 6 4 2" xfId="27163" xr:uid="{CC2E1397-0F57-4C23-8038-ACFDCC8BA25E}"/>
    <cellStyle name="Normal 17 6 4 2 2" xfId="27164" xr:uid="{F8B3AA5A-D8EB-4537-B18B-0404A362FA97}"/>
    <cellStyle name="Normal 17 6 4 3" xfId="27165" xr:uid="{1A5033D2-CB9F-43C8-9017-F1B04B3F2342}"/>
    <cellStyle name="Normal 17 6 5" xfId="27166" xr:uid="{E72D630C-606A-496A-9800-82569BB658E4}"/>
    <cellStyle name="Normal 17 6 5 2" xfId="27167" xr:uid="{502FEA08-CDE2-4D74-ACAC-E7781DDFFE2A}"/>
    <cellStyle name="Normal 17 6 6" xfId="27168" xr:uid="{7DC8736B-71A7-491C-9E5B-BB0A698B8EDD}"/>
    <cellStyle name="Normal 17 6 6 2" xfId="27169" xr:uid="{F736D05F-3431-41BD-9DD0-02578F2009DC}"/>
    <cellStyle name="Normal 17 6 7" xfId="27170" xr:uid="{FAAD1EA3-9DBB-432E-B7EF-ED7328D19FBD}"/>
    <cellStyle name="Normal 17 7" xfId="27171" xr:uid="{F7C393BA-9365-4355-8095-EC6014AC405C}"/>
    <cellStyle name="Normal 17 7 2" xfId="27172" xr:uid="{012A0011-C63C-4A2D-BB8B-8DA438E40ECC}"/>
    <cellStyle name="Normal 17 7 2 2" xfId="27173" xr:uid="{E54A3E44-D04F-4282-8F69-C3BBE40E1F22}"/>
    <cellStyle name="Normal 17 7 2 2 2" xfId="27174" xr:uid="{02DFC4E4-012A-4087-9B0C-84E3BA3A25FD}"/>
    <cellStyle name="Normal 17 7 2 2 2 2" xfId="27175" xr:uid="{8965B531-12BC-4611-9509-068F32C030F4}"/>
    <cellStyle name="Normal 17 7 2 2 3" xfId="27176" xr:uid="{472011C7-B6C4-4BCB-A4D4-E1800B345DD4}"/>
    <cellStyle name="Normal 17 7 2 3" xfId="27177" xr:uid="{0A7EE647-89BA-43E5-9480-04C20B234E2B}"/>
    <cellStyle name="Normal 17 7 2 3 2" xfId="27178" xr:uid="{0792F397-D5BA-4684-B213-111803BADD2D}"/>
    <cellStyle name="Normal 17 7 2 4" xfId="27179" xr:uid="{41488745-D44E-4632-8CBB-B56D9B76208E}"/>
    <cellStyle name="Normal 17 7 2 4 2" xfId="27180" xr:uid="{287C5EFA-3B13-481E-B83B-DA22FF18DACB}"/>
    <cellStyle name="Normal 17 7 2 5" xfId="27181" xr:uid="{81EED84A-C405-4A66-9401-7B243F41B943}"/>
    <cellStyle name="Normal 17 7 3" xfId="27182" xr:uid="{BF51262E-437F-41D7-AB7F-24EBDA84B70B}"/>
    <cellStyle name="Normal 17 7 3 2" xfId="27183" xr:uid="{5261B842-414A-4BAD-A6EA-3CD2AA036936}"/>
    <cellStyle name="Normal 17 7 3 2 2" xfId="27184" xr:uid="{3C390C04-E82C-445D-B988-52B0E9A8FC6E}"/>
    <cellStyle name="Normal 17 7 3 3" xfId="27185" xr:uid="{928FE54D-97D7-48C0-864D-DC07ED78AD49}"/>
    <cellStyle name="Normal 17 7 4" xfId="27186" xr:uid="{EEE5B41E-8AF6-4399-B239-3D16D7CAFB3E}"/>
    <cellStyle name="Normal 17 7 4 2" xfId="27187" xr:uid="{89A38C07-EF46-405C-ACDB-D0C96ADFE415}"/>
    <cellStyle name="Normal 17 7 5" xfId="27188" xr:uid="{48A944EF-E03B-476A-8029-BE113F851771}"/>
    <cellStyle name="Normal 17 7 5 2" xfId="27189" xr:uid="{6F53448A-713C-4C3B-9908-1378A4B474FB}"/>
    <cellStyle name="Normal 17 7 6" xfId="27190" xr:uid="{2FE623DB-2FFD-4CB1-B648-E5962E5BD98A}"/>
    <cellStyle name="Normal 17 8" xfId="27191" xr:uid="{98DA3F70-E223-4B93-9348-E4C2C61411E1}"/>
    <cellStyle name="Normal 17 8 2" xfId="27192" xr:uid="{0A86EF2E-1813-4D1A-86D7-E86BFA715A07}"/>
    <cellStyle name="Normal 17 8 2 2" xfId="27193" xr:uid="{37B8FAE0-D27C-4062-9752-099410713CE0}"/>
    <cellStyle name="Normal 17 8 2 2 2" xfId="27194" xr:uid="{879EE368-A823-4936-AB89-545963C763DE}"/>
    <cellStyle name="Normal 17 8 2 3" xfId="27195" xr:uid="{4627DF90-AE2A-49F9-8F1B-75FB752AB811}"/>
    <cellStyle name="Normal 17 8 3" xfId="27196" xr:uid="{723AB763-8155-41AB-9A51-68638B7DD174}"/>
    <cellStyle name="Normal 17 8 3 2" xfId="27197" xr:uid="{8611D619-5744-455E-9DD6-BBB9F521732F}"/>
    <cellStyle name="Normal 17 8 4" xfId="27198" xr:uid="{5E705508-A69B-4BE3-BCD2-738AD82C935C}"/>
    <cellStyle name="Normal 17 8 4 2" xfId="27199" xr:uid="{D467D0D3-C5EB-4B68-A30D-EAA11C28CA03}"/>
    <cellStyle name="Normal 17 8 5" xfId="27200" xr:uid="{47E51314-2BDA-48E1-ACA3-1924B972F70E}"/>
    <cellStyle name="Normal 17 9" xfId="27201" xr:uid="{021530E3-FDF1-4650-A5E4-A1CE95C9C17B}"/>
    <cellStyle name="Normal 17 9 2" xfId="27202" xr:uid="{E0F69A3A-BE5C-4636-9028-1531AB80636B}"/>
    <cellStyle name="Normal 17 9 2 2" xfId="27203" xr:uid="{91CF7A14-241D-4BB1-9291-A4257BC8CB5E}"/>
    <cellStyle name="Normal 17 9 2 2 2" xfId="27204" xr:uid="{B320C0B1-2B58-4138-B954-F2593C3BE2AC}"/>
    <cellStyle name="Normal 17 9 2 3" xfId="27205" xr:uid="{968F3332-E643-4761-AAF2-03FBAB83588E}"/>
    <cellStyle name="Normal 17 9 3" xfId="27206" xr:uid="{37978898-E915-4527-BCBE-21E009E140FD}"/>
    <cellStyle name="Normal 17 9 3 2" xfId="27207" xr:uid="{10A2311C-F5CB-4C8D-96B7-34E238705F40}"/>
    <cellStyle name="Normal 17 9 4" xfId="27208" xr:uid="{46CD24E4-8955-4C1B-B590-15B503AEE709}"/>
    <cellStyle name="Normal 17 9 4 2" xfId="27209" xr:uid="{E7BB84EA-BB16-401F-B381-672E2B42EA5F}"/>
    <cellStyle name="Normal 17 9 5" xfId="27210" xr:uid="{4505861D-BCFF-493F-8A91-2D9FA7645D22}"/>
    <cellStyle name="Normal 170" xfId="27211" xr:uid="{6D328EFA-1959-4B79-99F5-5D579D2592FD}"/>
    <cellStyle name="Normal 171" xfId="27212" xr:uid="{F0C1FC9D-52A3-4870-B5AD-A3B1E9713208}"/>
    <cellStyle name="Normal 172" xfId="27213" xr:uid="{47175145-7FC3-4301-B264-14C74D419DF2}"/>
    <cellStyle name="Normal 173" xfId="27214" xr:uid="{D6375035-82BC-4207-AE9A-02E43B6C3D5A}"/>
    <cellStyle name="Normal 174" xfId="27215" xr:uid="{DF7F883D-9FA7-4A2A-8186-22E95DF040BC}"/>
    <cellStyle name="Normal 175" xfId="27216" xr:uid="{46803A87-0048-4D6E-8373-0CDE31C6E7CA}"/>
    <cellStyle name="Normal 176" xfId="27217" xr:uid="{78B38C71-3012-4B7A-A724-5282C90FBB93}"/>
    <cellStyle name="Normal 177" xfId="27218" xr:uid="{05D4862E-E489-4BDE-83C1-616AEA46EA38}"/>
    <cellStyle name="Normal 178" xfId="27219" xr:uid="{EFF7D0E0-4F52-44CE-A5E3-5CA4E5B37740}"/>
    <cellStyle name="Normal 179" xfId="27220" xr:uid="{982C174C-57BC-469A-BE6D-EB406093DDF6}"/>
    <cellStyle name="Normal 18" xfId="796" xr:uid="{B7065794-4BCC-4EE0-B44C-5FF0F14BF05B}"/>
    <cellStyle name="Normal 18 10" xfId="27221" xr:uid="{16A8FEB7-3A4E-4320-BD76-7E7C10910E49}"/>
    <cellStyle name="Normal 18 10 2" xfId="27222" xr:uid="{04E05E33-EF35-4D0E-A955-4E15EE64660D}"/>
    <cellStyle name="Normal 18 10 2 2" xfId="27223" xr:uid="{3774C9B1-3244-449D-9205-861D6423AAC0}"/>
    <cellStyle name="Normal 18 10 3" xfId="27224" xr:uid="{7878EE1A-CB7E-43F6-B316-B682D1D35F85}"/>
    <cellStyle name="Normal 18 11" xfId="27225" xr:uid="{7312EA5C-8A9B-46EF-BCE6-39851C1BC190}"/>
    <cellStyle name="Normal 18 11 2" xfId="27226" xr:uid="{91BF899B-6C5B-4FB7-A2D8-D835E469549D}"/>
    <cellStyle name="Normal 18 12" xfId="27227" xr:uid="{82F22A03-2926-4876-B59C-D191D755204F}"/>
    <cellStyle name="Normal 18 13" xfId="27228" xr:uid="{C4D95ADC-5E42-422D-B99D-A230E923D6E9}"/>
    <cellStyle name="Normal 18 13 2" xfId="27229" xr:uid="{B103C18A-94D6-468E-BCB5-075A7EEEC657}"/>
    <cellStyle name="Normal 18 14" xfId="27230" xr:uid="{EC87C65D-D54F-4AD4-8E83-EFC940347CE7}"/>
    <cellStyle name="Normal 18 2" xfId="27231" xr:uid="{D3C5EA02-1031-42DC-8CFD-58587153C41D}"/>
    <cellStyle name="Normal 18 2 10" xfId="27232" xr:uid="{68AD4812-273E-4A9B-9899-997E94D42B93}"/>
    <cellStyle name="Normal 18 2 10 2" xfId="27233" xr:uid="{67706DB4-70D5-40CE-A82B-893E41CB3CDA}"/>
    <cellStyle name="Normal 18 2 11" xfId="27234" xr:uid="{8C5C88C8-FFE2-48AF-BF97-4FF0D6BADA65}"/>
    <cellStyle name="Normal 18 2 2" xfId="27235" xr:uid="{82C46C8C-A5D4-4AB4-9EF5-DB9E7F7B391E}"/>
    <cellStyle name="Normal 18 2 2 10" xfId="27236" xr:uid="{BD00AEF1-86EE-4ACE-9215-E6482FC2F1A0}"/>
    <cellStyle name="Normal 18 2 2 2" xfId="27237" xr:uid="{30BDB7D9-7CE9-40B3-82CB-B7B348FBBEF1}"/>
    <cellStyle name="Normal 18 2 2 2 2" xfId="27238" xr:uid="{CD384560-9A9A-43E0-B2A8-72306BF5A248}"/>
    <cellStyle name="Normal 18 2 2 2 2 2" xfId="27239" xr:uid="{9B3F866D-3B6F-46D7-8233-6022A9B01E7F}"/>
    <cellStyle name="Normal 18 2 2 2 2 2 2" xfId="27240" xr:uid="{EE282A88-0858-49F9-B8DD-C9FCD1935D03}"/>
    <cellStyle name="Normal 18 2 2 2 2 2 2 2" xfId="27241" xr:uid="{2AC90920-4738-4531-A360-A03D75F05F45}"/>
    <cellStyle name="Normal 18 2 2 2 2 2 2 2 2" xfId="27242" xr:uid="{2493BD8D-C372-4F10-9678-38F6EFB975C8}"/>
    <cellStyle name="Normal 18 2 2 2 2 2 2 3" xfId="27243" xr:uid="{E924D9AD-6D25-4FBF-850E-00AA0541807C}"/>
    <cellStyle name="Normal 18 2 2 2 2 2 3" xfId="27244" xr:uid="{302F6E6E-F3F4-47D5-A33A-740420651F66}"/>
    <cellStyle name="Normal 18 2 2 2 2 2 3 2" xfId="27245" xr:uid="{6FF00F87-9D11-4D50-9C3E-87CB3939B943}"/>
    <cellStyle name="Normal 18 2 2 2 2 2 4" xfId="27246" xr:uid="{963578BE-2F0A-48FB-A8D2-F1ACC4A60DBB}"/>
    <cellStyle name="Normal 18 2 2 2 2 2 4 2" xfId="27247" xr:uid="{44BE164F-ACB6-4B8C-AADD-2CF3BD13CCB6}"/>
    <cellStyle name="Normal 18 2 2 2 2 2 5" xfId="27248" xr:uid="{AB02B679-6B61-409B-AC5C-0CAB129469FA}"/>
    <cellStyle name="Normal 18 2 2 2 2 3" xfId="27249" xr:uid="{DAD402D7-5CC7-4993-A590-358B164ACD47}"/>
    <cellStyle name="Normal 18 2 2 2 2 3 2" xfId="27250" xr:uid="{109CE840-07B7-4368-8BB3-DD581EADF22C}"/>
    <cellStyle name="Normal 18 2 2 2 2 3 2 2" xfId="27251" xr:uid="{8DA9899B-156A-40F5-B99E-A6C03B5FF46A}"/>
    <cellStyle name="Normal 18 2 2 2 2 3 3" xfId="27252" xr:uid="{8448D9AD-F007-40EA-BDA5-42CB5614BCC8}"/>
    <cellStyle name="Normal 18 2 2 2 2 4" xfId="27253" xr:uid="{AEAD2FF4-8CC0-49BC-9166-43CE196707E9}"/>
    <cellStyle name="Normal 18 2 2 2 2 4 2" xfId="27254" xr:uid="{12866071-36F8-4CF9-BA57-6EC5C2C2A179}"/>
    <cellStyle name="Normal 18 2 2 2 2 5" xfId="27255" xr:uid="{C4C3C5C6-DE1B-43B8-A0D5-A8D899650F69}"/>
    <cellStyle name="Normal 18 2 2 2 2 5 2" xfId="27256" xr:uid="{59F39012-FB5C-41AA-8CBA-95C41A0E747C}"/>
    <cellStyle name="Normal 18 2 2 2 2 6" xfId="27257" xr:uid="{5A91095C-BA6E-4E81-AD78-A647A8CCDC84}"/>
    <cellStyle name="Normal 18 2 2 2 3" xfId="27258" xr:uid="{D37A1A41-5A84-4A06-A2F0-6BF603D96C7E}"/>
    <cellStyle name="Normal 18 2 2 2 3 2" xfId="27259" xr:uid="{9DC7A09B-6C55-4CE7-BF75-2FBC098A05C9}"/>
    <cellStyle name="Normal 18 2 2 2 3 2 2" xfId="27260" xr:uid="{589631B5-6063-4226-9703-9E05111BE0A4}"/>
    <cellStyle name="Normal 18 2 2 2 3 2 2 2" xfId="27261" xr:uid="{C9FBC5CC-63AF-4150-BCBC-9AF4E5CA91DE}"/>
    <cellStyle name="Normal 18 2 2 2 3 2 3" xfId="27262" xr:uid="{073CD209-F2E4-4B21-9824-AD868C8F4896}"/>
    <cellStyle name="Normal 18 2 2 2 3 3" xfId="27263" xr:uid="{78D7607E-96C1-4D5D-9067-A6CDF5D6D476}"/>
    <cellStyle name="Normal 18 2 2 2 3 3 2" xfId="27264" xr:uid="{AECF9C8E-A2AE-47FD-A357-F9CD79F40885}"/>
    <cellStyle name="Normal 18 2 2 2 3 4" xfId="27265" xr:uid="{D3663D3A-7AD2-4554-AC65-2AEA306BAC74}"/>
    <cellStyle name="Normal 18 2 2 2 3 4 2" xfId="27266" xr:uid="{CF854BEE-32FF-4B64-B308-F77CF6687E61}"/>
    <cellStyle name="Normal 18 2 2 2 3 5" xfId="27267" xr:uid="{0ECEE313-3647-4F41-BE55-407E109AEEA9}"/>
    <cellStyle name="Normal 18 2 2 2 4" xfId="27268" xr:uid="{4B9D260F-7D22-40FE-AC5B-9045295C2EDD}"/>
    <cellStyle name="Normal 18 2 2 2 4 2" xfId="27269" xr:uid="{E8CF9B17-C22D-4130-812D-450581B28A30}"/>
    <cellStyle name="Normal 18 2 2 2 4 2 2" xfId="27270" xr:uid="{20FA76B5-FE5F-4978-A6A8-7691E9DD267D}"/>
    <cellStyle name="Normal 18 2 2 2 4 3" xfId="27271" xr:uid="{4654B1DB-E858-42BC-A656-0C6980B3348F}"/>
    <cellStyle name="Normal 18 2 2 2 5" xfId="27272" xr:uid="{DFFDAB13-4296-489C-B754-6A6F248D4C16}"/>
    <cellStyle name="Normal 18 2 2 2 5 2" xfId="27273" xr:uid="{11445AEF-E737-4EF1-8D24-D7DA90D8EFC9}"/>
    <cellStyle name="Normal 18 2 2 2 6" xfId="27274" xr:uid="{7BCF153C-12AE-415B-88F7-4D9468680CB5}"/>
    <cellStyle name="Normal 18 2 2 2 6 2" xfId="27275" xr:uid="{36A8148B-447C-4C4B-9660-9620021F6756}"/>
    <cellStyle name="Normal 18 2 2 2 7" xfId="27276" xr:uid="{56078BEA-7FDB-4404-BE1C-D0F7C61A2DDF}"/>
    <cellStyle name="Normal 18 2 2 3" xfId="27277" xr:uid="{CA08716E-542F-4FAE-87FD-48EC49A933BB}"/>
    <cellStyle name="Normal 18 2 2 3 2" xfId="27278" xr:uid="{8285801D-4038-4D2D-994E-310BA41560C0}"/>
    <cellStyle name="Normal 18 2 2 3 2 2" xfId="27279" xr:uid="{50727DEA-B878-4155-9C1A-71B5F743EC53}"/>
    <cellStyle name="Normal 18 2 2 3 2 2 2" xfId="27280" xr:uid="{EFD2CFA9-3C65-4C5C-9490-A476EF153281}"/>
    <cellStyle name="Normal 18 2 2 3 2 2 2 2" xfId="27281" xr:uid="{2EFE3100-8209-497A-819A-E5F3E71A7601}"/>
    <cellStyle name="Normal 18 2 2 3 2 2 2 2 2" xfId="27282" xr:uid="{E0BEF2CD-5FD0-4C2F-8BD4-630D532C31FF}"/>
    <cellStyle name="Normal 18 2 2 3 2 2 2 3" xfId="27283" xr:uid="{8C929C9A-55E9-48A5-A569-C4E8A14034FE}"/>
    <cellStyle name="Normal 18 2 2 3 2 2 3" xfId="27284" xr:uid="{35A66A68-21B5-4989-A8D7-2D1F2A02CB13}"/>
    <cellStyle name="Normal 18 2 2 3 2 2 3 2" xfId="27285" xr:uid="{3278144E-B237-4D3A-85C1-94711CAE3EC8}"/>
    <cellStyle name="Normal 18 2 2 3 2 2 4" xfId="27286" xr:uid="{5CF8036B-FF45-4014-A246-6E9AAFCD7F3C}"/>
    <cellStyle name="Normal 18 2 2 3 2 2 4 2" xfId="27287" xr:uid="{C4B67B02-5B04-4640-987E-499FA595EDF8}"/>
    <cellStyle name="Normal 18 2 2 3 2 2 5" xfId="27288" xr:uid="{6086AEF5-C08E-4910-8DB0-00AF246AFEDB}"/>
    <cellStyle name="Normal 18 2 2 3 2 3" xfId="27289" xr:uid="{D7CA339A-B8E9-40FD-B8EC-48CA806EAC84}"/>
    <cellStyle name="Normal 18 2 2 3 2 3 2" xfId="27290" xr:uid="{77B890A3-7FD2-4B2E-A8F4-21F50BAE95EF}"/>
    <cellStyle name="Normal 18 2 2 3 2 3 2 2" xfId="27291" xr:uid="{2F74AC5B-8101-4864-9E04-B52FD4894599}"/>
    <cellStyle name="Normal 18 2 2 3 2 3 3" xfId="27292" xr:uid="{8E9E7BD5-E0F1-4761-A515-72DD6745FD32}"/>
    <cellStyle name="Normal 18 2 2 3 2 4" xfId="27293" xr:uid="{F8CE2208-565E-49CE-A1ED-597555B2F215}"/>
    <cellStyle name="Normal 18 2 2 3 2 4 2" xfId="27294" xr:uid="{C120F45F-2968-4FA2-B1F6-61C4A06016E1}"/>
    <cellStyle name="Normal 18 2 2 3 2 5" xfId="27295" xr:uid="{521C4501-5372-440E-AD09-E166B0497EDA}"/>
    <cellStyle name="Normal 18 2 2 3 2 5 2" xfId="27296" xr:uid="{95EE90D8-322D-483F-8989-2904A0B1BC92}"/>
    <cellStyle name="Normal 18 2 2 3 2 6" xfId="27297" xr:uid="{83CE39D6-A99C-4F3F-A232-AABE446E0C08}"/>
    <cellStyle name="Normal 18 2 2 3 3" xfId="27298" xr:uid="{35EEB49A-348A-4D98-92FA-1DA73CA3DC53}"/>
    <cellStyle name="Normal 18 2 2 3 3 2" xfId="27299" xr:uid="{0D41586A-1E78-42EA-996C-093ED088696C}"/>
    <cellStyle name="Normal 18 2 2 3 3 2 2" xfId="27300" xr:uid="{2034FD42-B224-4D66-806D-2D69CE22A555}"/>
    <cellStyle name="Normal 18 2 2 3 3 2 2 2" xfId="27301" xr:uid="{014F56C7-A85D-4013-8C81-C693498ED7D3}"/>
    <cellStyle name="Normal 18 2 2 3 3 2 3" xfId="27302" xr:uid="{166CDDC8-88D9-414F-BF90-BB745C981458}"/>
    <cellStyle name="Normal 18 2 2 3 3 3" xfId="27303" xr:uid="{D8A45801-E2CB-429A-B940-82FD3E1AB470}"/>
    <cellStyle name="Normal 18 2 2 3 3 3 2" xfId="27304" xr:uid="{4F398F9B-FD52-4BA6-A706-E82D40C560A0}"/>
    <cellStyle name="Normal 18 2 2 3 3 4" xfId="27305" xr:uid="{A4C503F4-6C11-44DD-BEE7-2B452567C050}"/>
    <cellStyle name="Normal 18 2 2 3 3 4 2" xfId="27306" xr:uid="{B06DFA0F-C630-444E-B8AA-6367AF478E75}"/>
    <cellStyle name="Normal 18 2 2 3 3 5" xfId="27307" xr:uid="{B52A593D-CD47-4E84-842C-E3838BED1FC6}"/>
    <cellStyle name="Normal 18 2 2 3 4" xfId="27308" xr:uid="{2A1041A5-A9C0-44B1-BCDF-F25C78E662FB}"/>
    <cellStyle name="Normal 18 2 2 3 4 2" xfId="27309" xr:uid="{BA980AB4-930B-4BE0-ADE1-3486BA6E42A7}"/>
    <cellStyle name="Normal 18 2 2 3 4 2 2" xfId="27310" xr:uid="{A5C2C166-BF61-436F-AD5D-962A2BF42AD7}"/>
    <cellStyle name="Normal 18 2 2 3 4 3" xfId="27311" xr:uid="{B925D11A-D900-426B-90B3-CB5376AAE1B8}"/>
    <cellStyle name="Normal 18 2 2 3 5" xfId="27312" xr:uid="{0DBAAFA4-2786-4C6C-BC04-236E7E75EE81}"/>
    <cellStyle name="Normal 18 2 2 3 5 2" xfId="27313" xr:uid="{4313119E-42CA-4DCD-B23C-33A9F1C4460F}"/>
    <cellStyle name="Normal 18 2 2 3 6" xfId="27314" xr:uid="{CC1CD336-3024-42B8-B115-29D870353EE8}"/>
    <cellStyle name="Normal 18 2 2 3 6 2" xfId="27315" xr:uid="{310EABD8-6205-42BF-8DC0-9D22C056C37A}"/>
    <cellStyle name="Normal 18 2 2 3 7" xfId="27316" xr:uid="{57ABF0D8-1AB8-42A7-8DE3-D4D4F211DC76}"/>
    <cellStyle name="Normal 18 2 2 4" xfId="27317" xr:uid="{B445BC0E-8C06-4D9B-90C0-D4C40449FDB4}"/>
    <cellStyle name="Normal 18 2 2 4 2" xfId="27318" xr:uid="{833EB11D-FB6C-4B07-B610-61C2BD5D6DD0}"/>
    <cellStyle name="Normal 18 2 2 4 2 2" xfId="27319" xr:uid="{C727317B-8334-45CC-9E17-F5C1BCB3359C}"/>
    <cellStyle name="Normal 18 2 2 4 2 2 2" xfId="27320" xr:uid="{E64CF536-EF49-4660-AD70-B2CA2D7897A3}"/>
    <cellStyle name="Normal 18 2 2 4 2 2 2 2" xfId="27321" xr:uid="{AED68EC3-E17F-4665-9FEA-378849F8B465}"/>
    <cellStyle name="Normal 18 2 2 4 2 2 3" xfId="27322" xr:uid="{CA5583B3-3220-4CD7-A50F-D7B23A516FDC}"/>
    <cellStyle name="Normal 18 2 2 4 2 3" xfId="27323" xr:uid="{D7105D80-58BA-4E3A-8A43-C731036FDD49}"/>
    <cellStyle name="Normal 18 2 2 4 2 3 2" xfId="27324" xr:uid="{136559BC-9B54-464D-9E1D-141F86985FB3}"/>
    <cellStyle name="Normal 18 2 2 4 2 4" xfId="27325" xr:uid="{E2E4217C-40CE-435C-9054-83F602E771B1}"/>
    <cellStyle name="Normal 18 2 2 4 2 4 2" xfId="27326" xr:uid="{312E4AEC-2483-438E-AD2E-1AF8C4FC9BDE}"/>
    <cellStyle name="Normal 18 2 2 4 2 5" xfId="27327" xr:uid="{AF3742C4-8357-4BA5-BF1D-1831CA8F056A}"/>
    <cellStyle name="Normal 18 2 2 4 3" xfId="27328" xr:uid="{002C2DCA-D128-4E94-9C67-A8A4C63A218E}"/>
    <cellStyle name="Normal 18 2 2 4 3 2" xfId="27329" xr:uid="{283CD713-4296-4482-8AC8-44A1CF0DDE3C}"/>
    <cellStyle name="Normal 18 2 2 4 3 2 2" xfId="27330" xr:uid="{0F2F8AC8-A032-432A-898E-E26BFF0CEA5F}"/>
    <cellStyle name="Normal 18 2 2 4 3 3" xfId="27331" xr:uid="{D1B3EEA7-E98B-4E84-A8A2-D75679A9AD91}"/>
    <cellStyle name="Normal 18 2 2 4 4" xfId="27332" xr:uid="{CE18D33F-9AD6-4104-9F0D-9D9100C3FC02}"/>
    <cellStyle name="Normal 18 2 2 4 4 2" xfId="27333" xr:uid="{0FCA5903-CEDC-410E-AB56-D2031171BF2D}"/>
    <cellStyle name="Normal 18 2 2 4 5" xfId="27334" xr:uid="{B97B46B2-1865-490F-85D3-5BF1AE9B7754}"/>
    <cellStyle name="Normal 18 2 2 4 5 2" xfId="27335" xr:uid="{6BFD66CA-6EB5-4CF4-B69D-5C4E1C285810}"/>
    <cellStyle name="Normal 18 2 2 4 6" xfId="27336" xr:uid="{81ECE8CF-7A6D-495F-ADEF-B96D67A29801}"/>
    <cellStyle name="Normal 18 2 2 5" xfId="27337" xr:uid="{E638485F-0A5C-4EC0-82AC-A5D9A1AB3A37}"/>
    <cellStyle name="Normal 18 2 2 5 2" xfId="27338" xr:uid="{85255F92-7425-48B0-9EF7-72A77FA1567F}"/>
    <cellStyle name="Normal 18 2 2 5 2 2" xfId="27339" xr:uid="{8ADD6B1E-004D-4976-A250-B5D063D712D9}"/>
    <cellStyle name="Normal 18 2 2 5 2 2 2" xfId="27340" xr:uid="{94286306-FA38-4281-B023-0F8642456517}"/>
    <cellStyle name="Normal 18 2 2 5 2 3" xfId="27341" xr:uid="{8075EDDB-97BE-4ED2-96C2-55790F50A51D}"/>
    <cellStyle name="Normal 18 2 2 5 3" xfId="27342" xr:uid="{4506AAEC-299A-47AC-8E59-D08F5478CBD9}"/>
    <cellStyle name="Normal 18 2 2 5 3 2" xfId="27343" xr:uid="{7D6DCD74-5314-4FB1-820C-9B08B3819467}"/>
    <cellStyle name="Normal 18 2 2 5 4" xfId="27344" xr:uid="{398A8B3D-EBA5-4A2B-8C46-CE27A4A1ABF4}"/>
    <cellStyle name="Normal 18 2 2 5 4 2" xfId="27345" xr:uid="{107C317D-C6E0-435C-84F8-C24C675D8528}"/>
    <cellStyle name="Normal 18 2 2 5 5" xfId="27346" xr:uid="{5D3B93DA-FF1B-4BA6-89A3-778E5DF6B822}"/>
    <cellStyle name="Normal 18 2 2 6" xfId="27347" xr:uid="{8ED74C5E-9BB4-4D48-8340-A8915B2557A9}"/>
    <cellStyle name="Normal 18 2 2 6 2" xfId="27348" xr:uid="{ED4404FC-3AE2-4972-8B44-5D601E0E4037}"/>
    <cellStyle name="Normal 18 2 2 6 2 2" xfId="27349" xr:uid="{B7C36772-A8A8-47EB-B384-39B75761E25F}"/>
    <cellStyle name="Normal 18 2 2 6 2 2 2" xfId="27350" xr:uid="{48EF0066-4E0D-4943-AAC3-A97548FBAEA8}"/>
    <cellStyle name="Normal 18 2 2 6 2 3" xfId="27351" xr:uid="{67F2C020-329E-4EBF-84C7-FB5E9775CD6C}"/>
    <cellStyle name="Normal 18 2 2 6 3" xfId="27352" xr:uid="{90A9A858-32E7-410D-9C29-D998C499B40D}"/>
    <cellStyle name="Normal 18 2 2 6 3 2" xfId="27353" xr:uid="{64176970-4A18-4E12-938F-C3334E0EBEAE}"/>
    <cellStyle name="Normal 18 2 2 6 4" xfId="27354" xr:uid="{750F38A1-F18A-481E-BF39-DFFC6CDF5A47}"/>
    <cellStyle name="Normal 18 2 2 6 4 2" xfId="27355" xr:uid="{3A4252DA-E767-4709-AD84-842DAFB634EB}"/>
    <cellStyle name="Normal 18 2 2 6 5" xfId="27356" xr:uid="{55714F09-8FEA-442F-8FA5-8C2FDDE91C69}"/>
    <cellStyle name="Normal 18 2 2 7" xfId="27357" xr:uid="{C6BF693F-9EDF-47BA-AAD2-7ED72DBB071A}"/>
    <cellStyle name="Normal 18 2 2 7 2" xfId="27358" xr:uid="{649E7FB5-2E3B-4E1F-B296-FE3A427FA5F7}"/>
    <cellStyle name="Normal 18 2 2 7 2 2" xfId="27359" xr:uid="{5443074F-2B9B-499E-A45B-127AD6F68255}"/>
    <cellStyle name="Normal 18 2 2 7 3" xfId="27360" xr:uid="{12679083-5AB6-4DD3-8C0B-FC482E2A9BBD}"/>
    <cellStyle name="Normal 18 2 2 8" xfId="27361" xr:uid="{318ED2D3-F0E8-44CE-A6E0-B4FA2A96FA6E}"/>
    <cellStyle name="Normal 18 2 2 8 2" xfId="27362" xr:uid="{00491474-99B6-443D-9EBA-00F0FBB34C09}"/>
    <cellStyle name="Normal 18 2 2 9" xfId="27363" xr:uid="{C226848E-EA88-41FD-9A80-382DCB806AC5}"/>
    <cellStyle name="Normal 18 2 2 9 2" xfId="27364" xr:uid="{6DA0F976-6AD8-46AF-A46F-98355CAB8869}"/>
    <cellStyle name="Normal 18 2 3" xfId="27365" xr:uid="{1E767882-EC78-4556-82D2-9DD722074F7D}"/>
    <cellStyle name="Normal 18 2 3 2" xfId="27366" xr:uid="{04AA22B0-ABAB-432A-AF00-A5A7086E3E63}"/>
    <cellStyle name="Normal 18 2 3 2 2" xfId="27367" xr:uid="{4EB83862-D470-4B7C-BA6C-3A080797EE6B}"/>
    <cellStyle name="Normal 18 2 3 2 2 2" xfId="27368" xr:uid="{7FB7C8E8-2258-45D6-9852-E97EEFFA26ED}"/>
    <cellStyle name="Normal 18 2 3 2 2 2 2" xfId="27369" xr:uid="{796A84C0-6CAE-40A5-92AA-8AF2E74BE4C5}"/>
    <cellStyle name="Normal 18 2 3 2 2 2 2 2" xfId="27370" xr:uid="{EA2E64FF-ADD1-4719-AE22-34512D7634A6}"/>
    <cellStyle name="Normal 18 2 3 2 2 2 3" xfId="27371" xr:uid="{98137E50-6B19-4507-89F3-2B7CE7A910EF}"/>
    <cellStyle name="Normal 18 2 3 2 2 3" xfId="27372" xr:uid="{D980A3B3-6841-4B5F-8FB0-2BACD833694A}"/>
    <cellStyle name="Normal 18 2 3 2 2 3 2" xfId="27373" xr:uid="{A1462770-7E14-4056-B508-3FA954C50C0C}"/>
    <cellStyle name="Normal 18 2 3 2 2 4" xfId="27374" xr:uid="{C2019B16-AB7C-4C6B-B191-76A9BC26672B}"/>
    <cellStyle name="Normal 18 2 3 2 2 4 2" xfId="27375" xr:uid="{36EC2083-C33E-4A52-B50D-EFB62AD44185}"/>
    <cellStyle name="Normal 18 2 3 2 2 5" xfId="27376" xr:uid="{9208FDAB-8472-418A-8C4E-67F9BAC79C5C}"/>
    <cellStyle name="Normal 18 2 3 2 3" xfId="27377" xr:uid="{589AC90E-0784-4369-B414-4013D9AE3871}"/>
    <cellStyle name="Normal 18 2 3 2 3 2" xfId="27378" xr:uid="{265CA1C9-0CCC-4A61-9E2E-5AF8FE3F1C80}"/>
    <cellStyle name="Normal 18 2 3 2 3 2 2" xfId="27379" xr:uid="{321680C5-B632-491F-AE7C-1AE147ECCE4B}"/>
    <cellStyle name="Normal 18 2 3 2 3 3" xfId="27380" xr:uid="{891FCD9F-D2E4-4D93-A4AA-CA32912D2197}"/>
    <cellStyle name="Normal 18 2 3 2 4" xfId="27381" xr:uid="{8AD03F28-F7A9-4DA3-8223-F42DB6A1D2FA}"/>
    <cellStyle name="Normal 18 2 3 2 4 2" xfId="27382" xr:uid="{99B7F184-EAA8-4DE1-B607-7E2569D2D6CB}"/>
    <cellStyle name="Normal 18 2 3 2 5" xfId="27383" xr:uid="{9E46F303-6F62-4143-AB6B-94E26610BA65}"/>
    <cellStyle name="Normal 18 2 3 2 5 2" xfId="27384" xr:uid="{9393180A-8FA3-48C6-B099-AC0EE5AB7FBA}"/>
    <cellStyle name="Normal 18 2 3 2 6" xfId="27385" xr:uid="{92611D9F-2D9C-44B6-8DF5-7F2C7B1F5CD2}"/>
    <cellStyle name="Normal 18 2 3 3" xfId="27386" xr:uid="{69091211-E2D0-455C-94F4-C46B253A288B}"/>
    <cellStyle name="Normal 18 2 3 3 2" xfId="27387" xr:uid="{BE517980-4F3B-43D8-BC95-C207318AA3EE}"/>
    <cellStyle name="Normal 18 2 3 3 2 2" xfId="27388" xr:uid="{6F66F0DB-D09F-4101-B53B-8EA87286458B}"/>
    <cellStyle name="Normal 18 2 3 3 2 2 2" xfId="27389" xr:uid="{9C617715-4DCE-4A40-B59E-0599DDAC8A99}"/>
    <cellStyle name="Normal 18 2 3 3 2 3" xfId="27390" xr:uid="{1F3F3EAD-EC97-43DA-BDC1-0D3E458676E6}"/>
    <cellStyle name="Normal 18 2 3 3 3" xfId="27391" xr:uid="{DCA0D430-CFC3-4AAC-A62A-2E8E6C90743B}"/>
    <cellStyle name="Normal 18 2 3 3 3 2" xfId="27392" xr:uid="{B17EBEA7-B60D-419E-BF65-DD9A91C82824}"/>
    <cellStyle name="Normal 18 2 3 3 4" xfId="27393" xr:uid="{5B2B6EE9-B253-4086-BD2A-4B354E06E462}"/>
    <cellStyle name="Normal 18 2 3 3 4 2" xfId="27394" xr:uid="{5A3C0E73-0E7A-45B3-B0A6-F79521EB5462}"/>
    <cellStyle name="Normal 18 2 3 3 5" xfId="27395" xr:uid="{AD32FCB7-97E7-4688-B912-3D4248AB1632}"/>
    <cellStyle name="Normal 18 2 3 4" xfId="27396" xr:uid="{7F68ED93-8A98-4FE2-8989-607068C52075}"/>
    <cellStyle name="Normal 18 2 3 4 2" xfId="27397" xr:uid="{0CD45552-5C95-4E81-A17F-3E68B26D8C66}"/>
    <cellStyle name="Normal 18 2 3 4 2 2" xfId="27398" xr:uid="{27C04953-02E1-4CDE-8474-AFE9A5C8744B}"/>
    <cellStyle name="Normal 18 2 3 4 3" xfId="27399" xr:uid="{D4565EAA-5B18-4C6C-9D74-07E1ABC1651F}"/>
    <cellStyle name="Normal 18 2 3 5" xfId="27400" xr:uid="{A85A6265-7B4F-40EA-BFF3-4B24F5C80626}"/>
    <cellStyle name="Normal 18 2 3 5 2" xfId="27401" xr:uid="{BE6CC369-6BD7-4549-9F17-99494FB682CC}"/>
    <cellStyle name="Normal 18 2 3 6" xfId="27402" xr:uid="{4BFB86A7-39EB-41A5-8FD6-5AC885D6E893}"/>
    <cellStyle name="Normal 18 2 3 6 2" xfId="27403" xr:uid="{361B34FC-D93A-4040-941D-2110A84EB8A8}"/>
    <cellStyle name="Normal 18 2 3 7" xfId="27404" xr:uid="{FFDF7C81-300B-48E0-AEDF-376964F2158E}"/>
    <cellStyle name="Normal 18 2 4" xfId="27405" xr:uid="{B69CDC1F-E4EF-409B-BB4C-3DF9F75A2829}"/>
    <cellStyle name="Normal 18 2 4 2" xfId="27406" xr:uid="{E3825C28-B4BC-4A8D-8B75-630DC0A6B418}"/>
    <cellStyle name="Normal 18 2 4 2 2" xfId="27407" xr:uid="{FA63EBA0-3C19-448B-B1C6-3BA004C451A4}"/>
    <cellStyle name="Normal 18 2 4 2 2 2" xfId="27408" xr:uid="{E929E0F8-6157-4BDE-8836-4D3C4ED7089E}"/>
    <cellStyle name="Normal 18 2 4 2 2 2 2" xfId="27409" xr:uid="{E39D22DC-86BC-409C-9441-BC4F7A215190}"/>
    <cellStyle name="Normal 18 2 4 2 2 2 2 2" xfId="27410" xr:uid="{62CD708D-39F6-4E57-8FD2-1A3CFF913B63}"/>
    <cellStyle name="Normal 18 2 4 2 2 2 3" xfId="27411" xr:uid="{EC85AB5E-D247-4515-9B55-3DC9E180A8B0}"/>
    <cellStyle name="Normal 18 2 4 2 2 3" xfId="27412" xr:uid="{3711C6F2-CE5C-4465-A5CC-8BD501FD0EB4}"/>
    <cellStyle name="Normal 18 2 4 2 2 3 2" xfId="27413" xr:uid="{EE6CDDC9-7D6E-41BB-8219-58AF21763867}"/>
    <cellStyle name="Normal 18 2 4 2 2 4" xfId="27414" xr:uid="{E713BC61-ED8B-4895-99B7-A4A0F805B2A0}"/>
    <cellStyle name="Normal 18 2 4 2 2 4 2" xfId="27415" xr:uid="{2F5D0F34-79DF-4C9A-9592-D918DEC8DE95}"/>
    <cellStyle name="Normal 18 2 4 2 2 5" xfId="27416" xr:uid="{B673A3D4-A4D5-4667-8F6B-BCD7CC53E62E}"/>
    <cellStyle name="Normal 18 2 4 2 3" xfId="27417" xr:uid="{B1BB5739-A052-45FC-AF56-F77067E5A80D}"/>
    <cellStyle name="Normal 18 2 4 2 3 2" xfId="27418" xr:uid="{6EBDC59E-6553-4AAC-B8D1-374A0659FF6A}"/>
    <cellStyle name="Normal 18 2 4 2 3 2 2" xfId="27419" xr:uid="{C80D1B3D-4C32-47D7-A22F-827B3426D7CE}"/>
    <cellStyle name="Normal 18 2 4 2 3 3" xfId="27420" xr:uid="{74ED2C5F-88D4-487C-BD8D-A2CF12DD4DF0}"/>
    <cellStyle name="Normal 18 2 4 2 4" xfId="27421" xr:uid="{7B3988D1-F27A-4A18-B90A-949DCC9985DE}"/>
    <cellStyle name="Normal 18 2 4 2 4 2" xfId="27422" xr:uid="{783D9BF7-A73C-4CE5-ADE5-5B62A8867F5D}"/>
    <cellStyle name="Normal 18 2 4 2 5" xfId="27423" xr:uid="{BE6E3FFA-57A6-4EB2-920E-5DC56237EA07}"/>
    <cellStyle name="Normal 18 2 4 2 5 2" xfId="27424" xr:uid="{C4381F6F-7CDC-46F3-B3A2-C8A99BB336D1}"/>
    <cellStyle name="Normal 18 2 4 2 6" xfId="27425" xr:uid="{C9A8A5BB-8F5E-47C0-B939-B3ECA9747EB6}"/>
    <cellStyle name="Normal 18 2 4 3" xfId="27426" xr:uid="{69CD73B7-DF3D-4D74-AA6D-B0A4F599D491}"/>
    <cellStyle name="Normal 18 2 4 3 2" xfId="27427" xr:uid="{78B25016-70CE-4FB6-B0D0-D8234D156B9B}"/>
    <cellStyle name="Normal 18 2 4 3 2 2" xfId="27428" xr:uid="{0A2E67FC-AD51-45BE-9A86-C366E9A2A11F}"/>
    <cellStyle name="Normal 18 2 4 3 2 2 2" xfId="27429" xr:uid="{DF32EF17-BC90-4D65-BB8A-F7A4F7DD3998}"/>
    <cellStyle name="Normal 18 2 4 3 2 3" xfId="27430" xr:uid="{031A902B-DF93-488A-A568-6CD093E70BCD}"/>
    <cellStyle name="Normal 18 2 4 3 3" xfId="27431" xr:uid="{7D64C1C9-D0EB-4044-B659-67345ABD3D1C}"/>
    <cellStyle name="Normal 18 2 4 3 3 2" xfId="27432" xr:uid="{B2A0537A-669B-48C8-9B8C-111B776C36B3}"/>
    <cellStyle name="Normal 18 2 4 3 4" xfId="27433" xr:uid="{4D2D3048-6551-4995-86CE-5625CD1F64D4}"/>
    <cellStyle name="Normal 18 2 4 3 4 2" xfId="27434" xr:uid="{DF285F55-17A6-4105-90F4-E2EFE407E547}"/>
    <cellStyle name="Normal 18 2 4 3 5" xfId="27435" xr:uid="{C93E73C7-7ECD-493F-96FB-68C6A0DA79AD}"/>
    <cellStyle name="Normal 18 2 4 4" xfId="27436" xr:uid="{BB09F5A5-791A-4E56-86BD-F8836FE465E6}"/>
    <cellStyle name="Normal 18 2 4 4 2" xfId="27437" xr:uid="{A0C40DFB-3403-4624-96F9-6CA220812AFF}"/>
    <cellStyle name="Normal 18 2 4 4 2 2" xfId="27438" xr:uid="{93E484FF-6409-4251-83EE-8F191EEEF5C8}"/>
    <cellStyle name="Normal 18 2 4 4 3" xfId="27439" xr:uid="{0C81B9BA-E6AA-4009-93D7-BBBD7ADED61D}"/>
    <cellStyle name="Normal 18 2 4 5" xfId="27440" xr:uid="{5E5200BD-1BFE-4C7F-823F-750937BAE04A}"/>
    <cellStyle name="Normal 18 2 4 5 2" xfId="27441" xr:uid="{2E2237E2-BAF5-4F2F-8F33-60F5404F129B}"/>
    <cellStyle name="Normal 18 2 4 6" xfId="27442" xr:uid="{83B737BD-6ADA-49BE-AA1E-49891739D19E}"/>
    <cellStyle name="Normal 18 2 4 6 2" xfId="27443" xr:uid="{70295BB7-0289-4FBB-A814-0A388B2E169C}"/>
    <cellStyle name="Normal 18 2 4 7" xfId="27444" xr:uid="{44CDFDD6-0D6B-4F1B-A74B-F415D7F2BB9C}"/>
    <cellStyle name="Normal 18 2 5" xfId="27445" xr:uid="{87F35876-1A9E-475C-8455-EE96A9F8293E}"/>
    <cellStyle name="Normal 18 2 5 2" xfId="27446" xr:uid="{7CB00D47-D2B0-4FEC-BC2B-BD476058CE56}"/>
    <cellStyle name="Normal 18 2 5 2 2" xfId="27447" xr:uid="{B8264DFF-2CBD-43E3-A5F6-C0AFB78F4340}"/>
    <cellStyle name="Normal 18 2 5 2 2 2" xfId="27448" xr:uid="{E373BD73-03AA-401F-8C39-3CFC4A6A6D65}"/>
    <cellStyle name="Normal 18 2 5 2 2 2 2" xfId="27449" xr:uid="{84E0EB1D-C14C-45AD-B7BF-324E575D0A22}"/>
    <cellStyle name="Normal 18 2 5 2 2 3" xfId="27450" xr:uid="{EFA2B251-86CB-4CDF-8EFD-94CE67570510}"/>
    <cellStyle name="Normal 18 2 5 2 3" xfId="27451" xr:uid="{0C860495-9493-4B18-B82C-B1B20CD8B033}"/>
    <cellStyle name="Normal 18 2 5 2 3 2" xfId="27452" xr:uid="{53295F06-5452-424C-9ED8-BF1691252254}"/>
    <cellStyle name="Normal 18 2 5 2 4" xfId="27453" xr:uid="{11ED8613-2AA4-4B43-A846-F5FA9B353E81}"/>
    <cellStyle name="Normal 18 2 5 2 4 2" xfId="27454" xr:uid="{F8C2C468-FE0F-4B41-A078-78DACB5E167B}"/>
    <cellStyle name="Normal 18 2 5 2 5" xfId="27455" xr:uid="{1EF6EE3F-0541-449A-91C5-AB7F19AE5E1A}"/>
    <cellStyle name="Normal 18 2 5 3" xfId="27456" xr:uid="{024FACAD-8218-4C14-A11E-4A0A129EC7BE}"/>
    <cellStyle name="Normal 18 2 5 3 2" xfId="27457" xr:uid="{7A90B39E-7873-4A8E-A335-669B69F714F2}"/>
    <cellStyle name="Normal 18 2 5 3 2 2" xfId="27458" xr:uid="{E201259A-07D9-4106-A413-A1D23EF7CC06}"/>
    <cellStyle name="Normal 18 2 5 3 3" xfId="27459" xr:uid="{67852A03-6257-43C7-B8F1-1683FF1D607C}"/>
    <cellStyle name="Normal 18 2 5 4" xfId="27460" xr:uid="{D0E482F2-8C97-430D-BE8D-CBA6F5442CA6}"/>
    <cellStyle name="Normal 18 2 5 4 2" xfId="27461" xr:uid="{2F59CBBD-925A-4393-B6D2-CDC9A1E96255}"/>
    <cellStyle name="Normal 18 2 5 5" xfId="27462" xr:uid="{CE045248-CC1A-4555-B196-2CC1A3ED08DE}"/>
    <cellStyle name="Normal 18 2 5 5 2" xfId="27463" xr:uid="{328B75D3-B00E-4E3A-B0E4-144F77898ABA}"/>
    <cellStyle name="Normal 18 2 5 6" xfId="27464" xr:uid="{253A4695-4ED6-440F-8DB0-FFBD33826FFB}"/>
    <cellStyle name="Normal 18 2 6" xfId="27465" xr:uid="{9A0D9600-8924-4937-8035-C52A826776C3}"/>
    <cellStyle name="Normal 18 2 6 2" xfId="27466" xr:uid="{E4D84317-0F45-46B1-8713-61B5E4DCBC4C}"/>
    <cellStyle name="Normal 18 2 6 2 2" xfId="27467" xr:uid="{FDFBBC18-10CE-463B-BE75-01ABB6031983}"/>
    <cellStyle name="Normal 18 2 6 2 2 2" xfId="27468" xr:uid="{D8858D1F-C02A-44E5-8EF2-CF410573A37C}"/>
    <cellStyle name="Normal 18 2 6 2 3" xfId="27469" xr:uid="{CAEEF2E5-2CE8-419C-833F-CCE6E6F39527}"/>
    <cellStyle name="Normal 18 2 6 3" xfId="27470" xr:uid="{BB321DCB-3888-469A-8E49-650269E2E0EE}"/>
    <cellStyle name="Normal 18 2 6 3 2" xfId="27471" xr:uid="{5ACC25F3-0C6F-457C-8CF9-E29EEA9ECCB3}"/>
    <cellStyle name="Normal 18 2 6 4" xfId="27472" xr:uid="{E0F1D3D0-6990-4676-B411-991461B005F2}"/>
    <cellStyle name="Normal 18 2 6 4 2" xfId="27473" xr:uid="{B9368FA8-8F34-4DE5-A148-14B2011A44E7}"/>
    <cellStyle name="Normal 18 2 6 5" xfId="27474" xr:uid="{442F1A7C-0BAC-4D1A-9E1B-5DBB5029C434}"/>
    <cellStyle name="Normal 18 2 7" xfId="27475" xr:uid="{4C2131C2-B2F0-4EF1-B884-51F025F37ADD}"/>
    <cellStyle name="Normal 18 2 7 2" xfId="27476" xr:uid="{E18C138C-D591-425A-B8A3-99880EE8CE88}"/>
    <cellStyle name="Normal 18 2 7 2 2" xfId="27477" xr:uid="{5CEBF842-ED58-4D31-865F-046EB8EACF8F}"/>
    <cellStyle name="Normal 18 2 7 2 2 2" xfId="27478" xr:uid="{867FDEFD-E89D-47C9-A079-6BBDB58D47CE}"/>
    <cellStyle name="Normal 18 2 7 2 3" xfId="27479" xr:uid="{B2040A67-23B4-4E13-8568-C0F082A0A553}"/>
    <cellStyle name="Normal 18 2 7 3" xfId="27480" xr:uid="{DD490739-4D89-494E-AD68-F76B020FFB49}"/>
    <cellStyle name="Normal 18 2 7 3 2" xfId="27481" xr:uid="{57D43A80-E6B0-4FD5-9B69-5B59102DC8B6}"/>
    <cellStyle name="Normal 18 2 7 4" xfId="27482" xr:uid="{DA967346-5EA9-407E-9542-14ABD0A8FEA7}"/>
    <cellStyle name="Normal 18 2 7 4 2" xfId="27483" xr:uid="{F1FFF853-5A36-4EA2-82E8-89B554BF6473}"/>
    <cellStyle name="Normal 18 2 7 5" xfId="27484" xr:uid="{ADB2D186-6B75-4B40-8A5A-A877F8C8BB0C}"/>
    <cellStyle name="Normal 18 2 8" xfId="27485" xr:uid="{EFF6A32C-5075-4EE4-AC0B-90FB6CD9A8CB}"/>
    <cellStyle name="Normal 18 2 8 2" xfId="27486" xr:uid="{25B576D1-AE5A-40C8-A0EB-B211E2034BB6}"/>
    <cellStyle name="Normal 18 2 8 2 2" xfId="27487" xr:uid="{0A3998EB-F02F-437F-B53B-AA33A5B1177B}"/>
    <cellStyle name="Normal 18 2 8 3" xfId="27488" xr:uid="{F0B4DEB6-BB3B-47D8-80AA-EB6335AAB24A}"/>
    <cellStyle name="Normal 18 2 9" xfId="27489" xr:uid="{417FB087-C5D5-4F24-AC72-FBD406B7D17E}"/>
    <cellStyle name="Normal 18 2 9 2" xfId="27490" xr:uid="{4FDF26C6-73A1-4E11-8FE8-46A5096958CD}"/>
    <cellStyle name="Normal 18 3" xfId="27491" xr:uid="{E8E09AFA-6E90-4411-8704-0A39DF3EAAAF}"/>
    <cellStyle name="Normal 18 3 10" xfId="27492" xr:uid="{7C867F53-4406-4AF5-87B4-6654049AAEC3}"/>
    <cellStyle name="Normal 18 3 2" xfId="27493" xr:uid="{B5F62B02-05AE-4AD2-BAA3-CFDC526D2B2A}"/>
    <cellStyle name="Normal 18 3 2 2" xfId="27494" xr:uid="{8CB9B03C-9590-4DA1-80BF-E84E39C89E6E}"/>
    <cellStyle name="Normal 18 3 2 2 2" xfId="27495" xr:uid="{3C353968-24E3-4744-993C-53A16CE59E2F}"/>
    <cellStyle name="Normal 18 3 2 2 2 2" xfId="27496" xr:uid="{7D89CC65-993E-4793-A7CF-2AB21515ABB2}"/>
    <cellStyle name="Normal 18 3 2 2 2 2 2" xfId="27497" xr:uid="{87DD244A-D69A-4452-BCBC-89F8C54876CC}"/>
    <cellStyle name="Normal 18 3 2 2 2 2 2 2" xfId="27498" xr:uid="{1B236BCF-0110-4123-ADF0-FCAB00D962F1}"/>
    <cellStyle name="Normal 18 3 2 2 2 2 3" xfId="27499" xr:uid="{5A294C11-D968-482F-9404-A5EA6765C531}"/>
    <cellStyle name="Normal 18 3 2 2 2 3" xfId="27500" xr:uid="{7DEB04D9-F6F6-4719-9833-E388F6403EE6}"/>
    <cellStyle name="Normal 18 3 2 2 2 3 2" xfId="27501" xr:uid="{A856CBCC-D8FC-49B5-AE21-612FA0F492E7}"/>
    <cellStyle name="Normal 18 3 2 2 2 4" xfId="27502" xr:uid="{3B88F373-E900-4E0C-B582-7DF2F2E4EF5E}"/>
    <cellStyle name="Normal 18 3 2 2 2 4 2" xfId="27503" xr:uid="{DE5F54B5-68A0-47B8-B0AD-4A23FFDAD3D1}"/>
    <cellStyle name="Normal 18 3 2 2 2 5" xfId="27504" xr:uid="{31870EED-BA56-48F5-9196-8F67AF3FBE2F}"/>
    <cellStyle name="Normal 18 3 2 2 3" xfId="27505" xr:uid="{5C462470-1AB0-4FC9-90C9-72BA9CEDD3C8}"/>
    <cellStyle name="Normal 18 3 2 2 3 2" xfId="27506" xr:uid="{2A7659EA-40F9-442A-A43C-F699F6F40E28}"/>
    <cellStyle name="Normal 18 3 2 2 3 2 2" xfId="27507" xr:uid="{A245FF7C-1BE7-4464-85EB-C81EE9F4F000}"/>
    <cellStyle name="Normal 18 3 2 2 3 3" xfId="27508" xr:uid="{3A648619-0349-4173-AE2B-5CA5202180D3}"/>
    <cellStyle name="Normal 18 3 2 2 4" xfId="27509" xr:uid="{85779F57-4CD3-45C4-AB54-239DE12DFAD8}"/>
    <cellStyle name="Normal 18 3 2 2 4 2" xfId="27510" xr:uid="{2FB604C5-514E-4C93-BB07-2B308A73C6D1}"/>
    <cellStyle name="Normal 18 3 2 2 5" xfId="27511" xr:uid="{E048B1DC-0601-4FFA-B122-7891538B28FA}"/>
    <cellStyle name="Normal 18 3 2 2 5 2" xfId="27512" xr:uid="{0FFAFA46-0D95-4FAB-9F86-BB943E279EC3}"/>
    <cellStyle name="Normal 18 3 2 2 6" xfId="27513" xr:uid="{48EB439E-1EDD-42C2-823B-BC388C80E075}"/>
    <cellStyle name="Normal 18 3 2 3" xfId="27514" xr:uid="{147F426C-44C3-4B7B-848A-757F1051036C}"/>
    <cellStyle name="Normal 18 3 2 3 2" xfId="27515" xr:uid="{F208C378-C8AB-4979-929D-835AC5D118AF}"/>
    <cellStyle name="Normal 18 3 2 3 2 2" xfId="27516" xr:uid="{E836E635-0957-4060-83B9-06DC9380BC82}"/>
    <cellStyle name="Normal 18 3 2 3 2 2 2" xfId="27517" xr:uid="{71E1049D-E5BD-461F-B2D5-BE460B46043C}"/>
    <cellStyle name="Normal 18 3 2 3 2 3" xfId="27518" xr:uid="{D59E33CA-A4BE-4FEF-8311-6DFDB5E4F92E}"/>
    <cellStyle name="Normal 18 3 2 3 3" xfId="27519" xr:uid="{628227D3-76DC-405D-8132-82501633DE94}"/>
    <cellStyle name="Normal 18 3 2 3 3 2" xfId="27520" xr:uid="{81E92571-683A-46FF-8313-6D441DCA9B1C}"/>
    <cellStyle name="Normal 18 3 2 3 4" xfId="27521" xr:uid="{A8F84CB5-DCC1-497B-A541-41973F39BC68}"/>
    <cellStyle name="Normal 18 3 2 3 4 2" xfId="27522" xr:uid="{3EE26188-8968-4768-BE01-04C5E100FEC6}"/>
    <cellStyle name="Normal 18 3 2 3 5" xfId="27523" xr:uid="{65D383DB-D06B-4B2D-98B6-4BD248FD5B45}"/>
    <cellStyle name="Normal 18 3 2 4" xfId="27524" xr:uid="{D87A196F-D278-4C92-A52D-7F9B53AC2814}"/>
    <cellStyle name="Normal 18 3 2 4 2" xfId="27525" xr:uid="{14964AF0-2436-410A-921F-C2A42B70307E}"/>
    <cellStyle name="Normal 18 3 2 4 2 2" xfId="27526" xr:uid="{205B192A-100C-4F2A-8FAB-F04D132A3C64}"/>
    <cellStyle name="Normal 18 3 2 4 3" xfId="27527" xr:uid="{B4737EC8-BF61-4D1C-AAB5-DAE4ACD8078B}"/>
    <cellStyle name="Normal 18 3 2 5" xfId="27528" xr:uid="{062A4C2D-A7E6-46AA-B0C4-40E8AC36F2D6}"/>
    <cellStyle name="Normal 18 3 2 5 2" xfId="27529" xr:uid="{039BA370-54DF-420C-AA3B-63AF8D801313}"/>
    <cellStyle name="Normal 18 3 2 6" xfId="27530" xr:uid="{606B6658-5EF1-4DAD-8014-D7FA19988A22}"/>
    <cellStyle name="Normal 18 3 2 6 2" xfId="27531" xr:uid="{6F601FAF-AF55-472E-8548-E88B634BB7C8}"/>
    <cellStyle name="Normal 18 3 2 7" xfId="27532" xr:uid="{3066AE30-7A1D-413D-A5FB-6C02232064C9}"/>
    <cellStyle name="Normal 18 3 3" xfId="27533" xr:uid="{1D20059D-4548-4B0E-821E-247D59E20350}"/>
    <cellStyle name="Normal 18 3 3 2" xfId="27534" xr:uid="{26BC9B0A-DAAB-43E2-8C60-1C93C0C75941}"/>
    <cellStyle name="Normal 18 3 3 2 2" xfId="27535" xr:uid="{17417393-39BC-4E4C-8B17-504F790FBE11}"/>
    <cellStyle name="Normal 18 3 3 2 2 2" xfId="27536" xr:uid="{32229665-9B89-4740-AF1E-F0E7DEB81578}"/>
    <cellStyle name="Normal 18 3 3 2 2 2 2" xfId="27537" xr:uid="{3D9B8BB2-B320-4439-98C2-462FDB29A380}"/>
    <cellStyle name="Normal 18 3 3 2 2 2 2 2" xfId="27538" xr:uid="{2DAF8465-0270-4864-A00E-A4804138EC47}"/>
    <cellStyle name="Normal 18 3 3 2 2 2 3" xfId="27539" xr:uid="{F702AC1D-9CEE-44B0-81B7-C80D5B39651F}"/>
    <cellStyle name="Normal 18 3 3 2 2 3" xfId="27540" xr:uid="{720ABEE0-E83A-4A22-B56B-1242AF1D1140}"/>
    <cellStyle name="Normal 18 3 3 2 2 3 2" xfId="27541" xr:uid="{0F374AFF-4A17-45B6-8A76-AFCC835F0D99}"/>
    <cellStyle name="Normal 18 3 3 2 2 4" xfId="27542" xr:uid="{CB377858-8797-4E4E-A68B-2D94CFAFD7FB}"/>
    <cellStyle name="Normal 18 3 3 2 2 4 2" xfId="27543" xr:uid="{3BA11C16-A0C1-4E94-A370-799758961715}"/>
    <cellStyle name="Normal 18 3 3 2 2 5" xfId="27544" xr:uid="{501E21F2-86E0-483C-940E-0C3E827F5974}"/>
    <cellStyle name="Normal 18 3 3 2 3" xfId="27545" xr:uid="{027313B2-9F25-4E82-B835-4AC8C4330238}"/>
    <cellStyle name="Normal 18 3 3 2 3 2" xfId="27546" xr:uid="{27941961-AE4D-4A73-9EA9-C2B61A37B3E6}"/>
    <cellStyle name="Normal 18 3 3 2 3 2 2" xfId="27547" xr:uid="{AE17AF1F-E18E-4CD3-BBB7-B459EBEF7245}"/>
    <cellStyle name="Normal 18 3 3 2 3 3" xfId="27548" xr:uid="{E6621BC9-431D-414D-8A06-9C2DB8B014A2}"/>
    <cellStyle name="Normal 18 3 3 2 4" xfId="27549" xr:uid="{709E0220-1768-4DFA-9C56-88F95671F7EB}"/>
    <cellStyle name="Normal 18 3 3 2 4 2" xfId="27550" xr:uid="{1FC72E36-B2B4-42C0-A37E-0CCB53C0A805}"/>
    <cellStyle name="Normal 18 3 3 2 5" xfId="27551" xr:uid="{DE153701-2F80-4117-92AF-DE364394FE87}"/>
    <cellStyle name="Normal 18 3 3 2 5 2" xfId="27552" xr:uid="{F23CAC9A-279A-47B2-A9CA-E5470153859D}"/>
    <cellStyle name="Normal 18 3 3 2 6" xfId="27553" xr:uid="{E7DA3875-5ABF-41B9-B78E-CEBBBFA46E93}"/>
    <cellStyle name="Normal 18 3 3 3" xfId="27554" xr:uid="{F907DDFC-C99E-40C7-8ADE-DBA4F5F158CE}"/>
    <cellStyle name="Normal 18 3 3 3 2" xfId="27555" xr:uid="{265DBDAD-A35C-44EA-B97A-31CC6CD444A1}"/>
    <cellStyle name="Normal 18 3 3 3 2 2" xfId="27556" xr:uid="{1F170270-6AE7-4DF3-9CAC-27E66AB2C6CD}"/>
    <cellStyle name="Normal 18 3 3 3 2 2 2" xfId="27557" xr:uid="{C4851803-9A4D-43F4-B75B-DEC64EEC2594}"/>
    <cellStyle name="Normal 18 3 3 3 2 3" xfId="27558" xr:uid="{E4B166A0-1F5F-48C2-9947-702B19CD5E7C}"/>
    <cellStyle name="Normal 18 3 3 3 3" xfId="27559" xr:uid="{92E8BE39-B09C-41D0-9DCA-363E70CE46DB}"/>
    <cellStyle name="Normal 18 3 3 3 3 2" xfId="27560" xr:uid="{6B06F1BC-91FB-4DDC-A3F2-65C48D655C08}"/>
    <cellStyle name="Normal 18 3 3 3 4" xfId="27561" xr:uid="{B70AA3B4-7FC1-47BB-9190-A8C00B2250AE}"/>
    <cellStyle name="Normal 18 3 3 3 4 2" xfId="27562" xr:uid="{DE8331F3-137C-488A-8F9F-C590E0BBE481}"/>
    <cellStyle name="Normal 18 3 3 3 5" xfId="27563" xr:uid="{059A5228-FF92-4DBD-8849-F0CE64FAEF2A}"/>
    <cellStyle name="Normal 18 3 3 4" xfId="27564" xr:uid="{7C76A6B8-5C90-4A03-82E9-86A90DCD2CE2}"/>
    <cellStyle name="Normal 18 3 3 4 2" xfId="27565" xr:uid="{AF01550D-679D-4FC0-B294-FFAD203BF46B}"/>
    <cellStyle name="Normal 18 3 3 4 2 2" xfId="27566" xr:uid="{F51D7972-52B3-4C04-8EBE-EEAB946FB4A4}"/>
    <cellStyle name="Normal 18 3 3 4 3" xfId="27567" xr:uid="{70B64BCE-8C72-4F25-ADD9-69E7AFAC5903}"/>
    <cellStyle name="Normal 18 3 3 5" xfId="27568" xr:uid="{0E07E302-C992-41A3-8DF4-CBF0D123CE79}"/>
    <cellStyle name="Normal 18 3 3 5 2" xfId="27569" xr:uid="{1D8D1043-FCF5-4BCC-8FE9-BDFAA310C442}"/>
    <cellStyle name="Normal 18 3 3 6" xfId="27570" xr:uid="{71171174-F71F-4973-A121-E894AD1D7556}"/>
    <cellStyle name="Normal 18 3 3 6 2" xfId="27571" xr:uid="{F54B6EEC-3ADF-4BBD-A07A-8140FE1AC0EE}"/>
    <cellStyle name="Normal 18 3 3 7" xfId="27572" xr:uid="{C4A0FA0D-4343-42F3-BCD9-C10925D7D514}"/>
    <cellStyle name="Normal 18 3 4" xfId="27573" xr:uid="{3E28274B-6169-45FE-9CFA-09FA4F7B4B13}"/>
    <cellStyle name="Normal 18 3 4 2" xfId="27574" xr:uid="{642CCC52-C6D1-461D-95FF-440CDF0D4E91}"/>
    <cellStyle name="Normal 18 3 4 2 2" xfId="27575" xr:uid="{9B0924E1-441F-4104-8F50-C0415D6083A7}"/>
    <cellStyle name="Normal 18 3 4 2 2 2" xfId="27576" xr:uid="{448A9E1E-A43B-4DA9-9D76-C44600C4C28E}"/>
    <cellStyle name="Normal 18 3 4 2 2 2 2" xfId="27577" xr:uid="{296D49D4-DE9A-417C-87A8-CB0C303F24AB}"/>
    <cellStyle name="Normal 18 3 4 2 2 3" xfId="27578" xr:uid="{D15EF580-B76F-47E5-A9E4-26C6E015845A}"/>
    <cellStyle name="Normal 18 3 4 2 3" xfId="27579" xr:uid="{75054777-56CA-48F6-BC15-3B755BCECF46}"/>
    <cellStyle name="Normal 18 3 4 2 3 2" xfId="27580" xr:uid="{4BB344E6-112D-45EB-A2C8-74EF8F248A59}"/>
    <cellStyle name="Normal 18 3 4 2 4" xfId="27581" xr:uid="{CCACB9F4-2639-4B01-A5B6-92C78A3487AE}"/>
    <cellStyle name="Normal 18 3 4 2 4 2" xfId="27582" xr:uid="{3CD136C1-D18E-4F6B-BA11-426D0696AFF7}"/>
    <cellStyle name="Normal 18 3 4 2 5" xfId="27583" xr:uid="{EEDCAE0D-3175-4446-99E5-D2BE33189405}"/>
    <cellStyle name="Normal 18 3 4 3" xfId="27584" xr:uid="{8E7BB55F-6A9F-4A00-8259-794CFE04FE8B}"/>
    <cellStyle name="Normal 18 3 4 3 2" xfId="27585" xr:uid="{ADD58D0C-55A3-4A09-B805-F97DFEA47DEA}"/>
    <cellStyle name="Normal 18 3 4 3 2 2" xfId="27586" xr:uid="{45B9FE34-9E87-4665-BCA8-1C975290A046}"/>
    <cellStyle name="Normal 18 3 4 3 3" xfId="27587" xr:uid="{4DAE4343-2678-4BAE-8F0D-FFB1C92C35A7}"/>
    <cellStyle name="Normal 18 3 4 4" xfId="27588" xr:uid="{0CEC4F92-3CC9-42BF-B1DE-2405E5678D10}"/>
    <cellStyle name="Normal 18 3 4 4 2" xfId="27589" xr:uid="{014C1C97-B8B8-4120-BA91-C5A7C12BBEC5}"/>
    <cellStyle name="Normal 18 3 4 5" xfId="27590" xr:uid="{39412B48-6F94-47FF-8BA7-78AD5E099162}"/>
    <cellStyle name="Normal 18 3 4 5 2" xfId="27591" xr:uid="{C0F8EE3F-258A-4596-B254-3BC244356428}"/>
    <cellStyle name="Normal 18 3 4 6" xfId="27592" xr:uid="{0B070FFD-2DD2-473F-8FD3-0665C7723E3B}"/>
    <cellStyle name="Normal 18 3 5" xfId="27593" xr:uid="{EE8BC7BF-820F-417B-A5E4-354E9F6CB989}"/>
    <cellStyle name="Normal 18 3 5 2" xfId="27594" xr:uid="{9EA915AF-E3AC-4EFE-83BD-D03A23C2FB41}"/>
    <cellStyle name="Normal 18 3 5 2 2" xfId="27595" xr:uid="{9547417B-EA50-4F9B-B1CF-420D5D6EF329}"/>
    <cellStyle name="Normal 18 3 5 2 2 2" xfId="27596" xr:uid="{25E42AED-DFDA-4FE0-91D1-B0EB2A3219C9}"/>
    <cellStyle name="Normal 18 3 5 2 3" xfId="27597" xr:uid="{B4D46383-1314-4E57-B4EE-16BFB8BD4ADC}"/>
    <cellStyle name="Normal 18 3 5 3" xfId="27598" xr:uid="{E07A9492-3144-40D4-93E0-178767C9AA6A}"/>
    <cellStyle name="Normal 18 3 5 3 2" xfId="27599" xr:uid="{EFB1B18F-6002-4852-B07F-58DB21545BD8}"/>
    <cellStyle name="Normal 18 3 5 4" xfId="27600" xr:uid="{E37F898E-8C95-4BE5-AEE6-20AF9B577DCB}"/>
    <cellStyle name="Normal 18 3 5 4 2" xfId="27601" xr:uid="{125A40BF-3C01-474D-B144-98BCBD5C4A7B}"/>
    <cellStyle name="Normal 18 3 5 5" xfId="27602" xr:uid="{3E33E080-F7E0-4576-BB22-A982B90D2F47}"/>
    <cellStyle name="Normal 18 3 6" xfId="27603" xr:uid="{B8314CC3-8A25-4EDC-BAC3-8C4ABEB47DF8}"/>
    <cellStyle name="Normal 18 3 6 2" xfId="27604" xr:uid="{8D810DDB-DB54-45F2-A484-E473491C725D}"/>
    <cellStyle name="Normal 18 3 6 2 2" xfId="27605" xr:uid="{36AA4F35-8ABD-46BF-996C-E737B2497879}"/>
    <cellStyle name="Normal 18 3 6 2 2 2" xfId="27606" xr:uid="{1C700C21-7885-4314-B95B-917F431E812F}"/>
    <cellStyle name="Normal 18 3 6 2 3" xfId="27607" xr:uid="{4FF352F1-FEEB-4BDA-98F7-26C151C7DC1C}"/>
    <cellStyle name="Normal 18 3 6 3" xfId="27608" xr:uid="{F2C343B5-AB6C-4F5A-B729-418712ABB4D9}"/>
    <cellStyle name="Normal 18 3 6 3 2" xfId="27609" xr:uid="{D584B49C-1BBB-41AB-AF28-B19727D9E1B2}"/>
    <cellStyle name="Normal 18 3 6 4" xfId="27610" xr:uid="{9ACD0BC4-E060-475C-BC0A-0C9AC992C90F}"/>
    <cellStyle name="Normal 18 3 6 4 2" xfId="27611" xr:uid="{DD84443A-62C7-4B0E-9C66-D466E80FB0C8}"/>
    <cellStyle name="Normal 18 3 6 5" xfId="27612" xr:uid="{CCE8CED0-B108-46B7-B3B0-200DA410AD17}"/>
    <cellStyle name="Normal 18 3 7" xfId="27613" xr:uid="{AA930C21-FCF8-468B-BD82-3B909FF0A185}"/>
    <cellStyle name="Normal 18 3 7 2" xfId="27614" xr:uid="{E29001A7-2DBB-4697-A8ED-5C66F95D191A}"/>
    <cellStyle name="Normal 18 3 7 2 2" xfId="27615" xr:uid="{DCC74336-B128-4458-AB23-E5FD3383C0C7}"/>
    <cellStyle name="Normal 18 3 7 3" xfId="27616" xr:uid="{564ADD52-A540-4B8E-82D2-905278437D14}"/>
    <cellStyle name="Normal 18 3 8" xfId="27617" xr:uid="{68056C7A-C6B3-4071-83D4-DDA03A981BED}"/>
    <cellStyle name="Normal 18 3 8 2" xfId="27618" xr:uid="{D7BC2BD1-7E02-48E0-8070-1668A8B12A19}"/>
    <cellStyle name="Normal 18 3 9" xfId="27619" xr:uid="{6AA13622-F771-49F5-89DB-3D27BB2CE88E}"/>
    <cellStyle name="Normal 18 3 9 2" xfId="27620" xr:uid="{FB69062D-D74E-44DA-B615-DEBDD11B31D7}"/>
    <cellStyle name="Normal 18 4" xfId="27621" xr:uid="{7C84BB9B-40E0-447C-9566-FE70070B4E8A}"/>
    <cellStyle name="Normal 18 4 2" xfId="27622" xr:uid="{69FB3179-C759-4082-A2C7-85642779FC6C}"/>
    <cellStyle name="Normal 18 4 2 2" xfId="27623" xr:uid="{2D199B82-A387-4AC1-9EC0-0498A6DCB955}"/>
    <cellStyle name="Normal 18 4 2 2 2" xfId="27624" xr:uid="{370B4F48-9C71-4382-91D4-7A410D47FBEC}"/>
    <cellStyle name="Normal 18 4 2 2 2 2" xfId="27625" xr:uid="{250C96F7-358E-49FF-8FB9-2943BB943B31}"/>
    <cellStyle name="Normal 18 4 2 2 2 2 2" xfId="27626" xr:uid="{7668D46B-053F-4E73-A125-5D8697918C8E}"/>
    <cellStyle name="Normal 18 4 2 2 2 3" xfId="27627" xr:uid="{C8DF4C04-8464-4869-8337-D490E5DF1C8A}"/>
    <cellStyle name="Normal 18 4 2 2 3" xfId="27628" xr:uid="{8EB52574-E6AA-4451-B7B6-4E74F1539F2D}"/>
    <cellStyle name="Normal 18 4 2 2 3 2" xfId="27629" xr:uid="{CF3B69E7-02C5-4095-B544-60D5E8CA4B08}"/>
    <cellStyle name="Normal 18 4 2 2 4" xfId="27630" xr:uid="{E41C17AE-DF96-492A-91A2-47023D2EB79C}"/>
    <cellStyle name="Normal 18 4 2 2 4 2" xfId="27631" xr:uid="{E05CDB5F-EDD2-4E19-91FD-3A65E82CA0A8}"/>
    <cellStyle name="Normal 18 4 2 2 5" xfId="27632" xr:uid="{7813E434-E913-4659-A096-D93FB3255A15}"/>
    <cellStyle name="Normal 18 4 2 3" xfId="27633" xr:uid="{4E1A2743-F4C9-4A8C-A7E9-E814040B717F}"/>
    <cellStyle name="Normal 18 4 2 3 2" xfId="27634" xr:uid="{C43CBDF2-C186-4906-98D0-CAC08F95761F}"/>
    <cellStyle name="Normal 18 4 2 3 2 2" xfId="27635" xr:uid="{7FBF1A64-E29A-4B92-87E3-D81388900EC0}"/>
    <cellStyle name="Normal 18 4 2 3 3" xfId="27636" xr:uid="{63F77BA1-DF40-467F-8997-5F2C12F4DC81}"/>
    <cellStyle name="Normal 18 4 2 4" xfId="27637" xr:uid="{E863E1BF-90AA-4A3A-8BB8-3DCDDEF9307E}"/>
    <cellStyle name="Normal 18 4 2 4 2" xfId="27638" xr:uid="{0ADB5A4F-52CF-433E-B747-7DA7BD6C8BDF}"/>
    <cellStyle name="Normal 18 4 2 5" xfId="27639" xr:uid="{2FA5469E-0D17-49A7-80EB-C4B73271F745}"/>
    <cellStyle name="Normal 18 4 2 5 2" xfId="27640" xr:uid="{44CA2DC2-1240-4C13-A9D4-85F2A761ADE7}"/>
    <cellStyle name="Normal 18 4 2 6" xfId="27641" xr:uid="{F3F5696C-D9C2-4C81-BC2A-9CE4617BACD2}"/>
    <cellStyle name="Normal 18 4 3" xfId="27642" xr:uid="{22BDCAC4-84C2-42FC-B578-C71C1334864E}"/>
    <cellStyle name="Normal 18 4 3 2" xfId="27643" xr:uid="{47A61C8F-64F5-47F0-B2DC-3913219D377E}"/>
    <cellStyle name="Normal 18 4 3 2 2" xfId="27644" xr:uid="{E96026EE-0B92-4993-8679-94CB57144CA9}"/>
    <cellStyle name="Normal 18 4 3 2 2 2" xfId="27645" xr:uid="{61191DF7-B99F-45E2-8027-43B421C1005B}"/>
    <cellStyle name="Normal 18 4 3 2 3" xfId="27646" xr:uid="{ED1397B0-DB52-4F72-81B1-DF2DDA594572}"/>
    <cellStyle name="Normal 18 4 3 3" xfId="27647" xr:uid="{92F7CA32-B51C-40B4-81A2-0CC3BD904896}"/>
    <cellStyle name="Normal 18 4 3 3 2" xfId="27648" xr:uid="{2AA5D6FE-0E31-4E35-998F-D223747297F6}"/>
    <cellStyle name="Normal 18 4 3 4" xfId="27649" xr:uid="{B7C423C9-DA06-4945-94B9-5A44C1184684}"/>
    <cellStyle name="Normal 18 4 3 4 2" xfId="27650" xr:uid="{263E224B-5199-450D-A771-136232B7100E}"/>
    <cellStyle name="Normal 18 4 3 5" xfId="27651" xr:uid="{3CDDC988-39E6-4A93-9E24-BF4CF428EE6B}"/>
    <cellStyle name="Normal 18 4 4" xfId="27652" xr:uid="{C3AC1BEF-33DB-47D5-AC22-355A6191F2A4}"/>
    <cellStyle name="Normal 18 4 4 2" xfId="27653" xr:uid="{2DD4976B-E61D-460C-A044-391CD02D2DE3}"/>
    <cellStyle name="Normal 18 4 4 2 2" xfId="27654" xr:uid="{06751669-D372-41D7-8CAA-892D92AC96FB}"/>
    <cellStyle name="Normal 18 4 4 2 2 2" xfId="27655" xr:uid="{3A542F26-DF9B-4449-B51F-1E203470DC08}"/>
    <cellStyle name="Normal 18 4 4 2 3" xfId="27656" xr:uid="{5959A94E-A6DB-4C50-A02F-EDFEB861677D}"/>
    <cellStyle name="Normal 18 4 4 3" xfId="27657" xr:uid="{B1AF9389-4486-43FC-8060-4E266582080F}"/>
    <cellStyle name="Normal 18 4 4 3 2" xfId="27658" xr:uid="{51D2F42B-A1E7-4C82-B86F-F745E7A807B2}"/>
    <cellStyle name="Normal 18 4 4 4" xfId="27659" xr:uid="{066B4A3D-32FE-406B-BEF9-683F05E43DED}"/>
    <cellStyle name="Normal 18 4 4 4 2" xfId="27660" xr:uid="{136B21C4-9F99-4580-B06B-F238F1E03E4D}"/>
    <cellStyle name="Normal 18 4 4 5" xfId="27661" xr:uid="{EC0CD42F-0ACE-477C-8463-BD064C973A7D}"/>
    <cellStyle name="Normal 18 4 5" xfId="27662" xr:uid="{EF87A234-05B9-47F6-A2D7-F8579F65C39F}"/>
    <cellStyle name="Normal 18 4 5 2" xfId="27663" xr:uid="{278DD179-B14B-49DD-AD69-21CF0AC4438E}"/>
    <cellStyle name="Normal 18 4 5 2 2" xfId="27664" xr:uid="{7BA02D24-B8D7-4790-9101-839A6D7D0FD2}"/>
    <cellStyle name="Normal 18 4 5 3" xfId="27665" xr:uid="{688E4A3E-F489-4684-B4C0-C2AC758AC5DC}"/>
    <cellStyle name="Normal 18 4 6" xfId="27666" xr:uid="{8FB40FA6-02FA-40D0-8C47-08E80575D611}"/>
    <cellStyle name="Normal 18 4 6 2" xfId="27667" xr:uid="{3F64D1DB-A61F-4A45-A567-91E2EE77C7E9}"/>
    <cellStyle name="Normal 18 4 7" xfId="27668" xr:uid="{84C11242-A6F8-46BE-9444-B6BF898DC4FD}"/>
    <cellStyle name="Normal 18 4 7 2" xfId="27669" xr:uid="{8BAE930B-0507-496D-B627-7A446B197D08}"/>
    <cellStyle name="Normal 18 4 8" xfId="27670" xr:uid="{E7F21AEF-29A0-41ED-993D-D156F6D57A68}"/>
    <cellStyle name="Normal 18 5" xfId="27671" xr:uid="{6FA00A1D-B404-4803-8209-AA4E2CBE8B5C}"/>
    <cellStyle name="Normal 18 5 2" xfId="27672" xr:uid="{2B6B1DF5-0F12-454C-B0E6-B1D9CDB8B70C}"/>
    <cellStyle name="Normal 18 5 2 2" xfId="27673" xr:uid="{E01A1809-7371-4502-A887-4451EB8D5BF3}"/>
    <cellStyle name="Normal 18 5 2 2 2" xfId="27674" xr:uid="{6A212BF8-5F4B-4827-80C4-C80C262CDEBF}"/>
    <cellStyle name="Normal 18 5 2 2 2 2" xfId="27675" xr:uid="{B40DA9F0-17C7-48F1-B243-A8C31F445D81}"/>
    <cellStyle name="Normal 18 5 2 2 2 2 2" xfId="27676" xr:uid="{CB9EA0FE-CA43-480F-8814-B3184CAEE206}"/>
    <cellStyle name="Normal 18 5 2 2 2 3" xfId="27677" xr:uid="{512D5B26-C58D-4B7E-BCA8-63AA3FC24BA6}"/>
    <cellStyle name="Normal 18 5 2 2 3" xfId="27678" xr:uid="{0FDA315F-DA53-4864-AD88-867A87307DC0}"/>
    <cellStyle name="Normal 18 5 2 2 3 2" xfId="27679" xr:uid="{40A1C52C-1656-425F-8630-4C2E25F55B5E}"/>
    <cellStyle name="Normal 18 5 2 2 4" xfId="27680" xr:uid="{883CBE06-77A7-46EC-B5DF-D7A0AF67ED92}"/>
    <cellStyle name="Normal 18 5 2 2 4 2" xfId="27681" xr:uid="{39CD2A11-1265-40C3-8C5D-CB0429323436}"/>
    <cellStyle name="Normal 18 5 2 2 5" xfId="27682" xr:uid="{FBD1BA15-DF9F-4B2A-AE87-52EEC5FD510D}"/>
    <cellStyle name="Normal 18 5 2 3" xfId="27683" xr:uid="{1789063D-2D84-45E5-898C-05E64D4DE245}"/>
    <cellStyle name="Normal 18 5 2 3 2" xfId="27684" xr:uid="{0C4AAF45-3CCF-4150-9D6C-FB1F44496644}"/>
    <cellStyle name="Normal 18 5 2 3 2 2" xfId="27685" xr:uid="{05B42461-05A2-40A8-9F92-053D4DC5A829}"/>
    <cellStyle name="Normal 18 5 2 3 3" xfId="27686" xr:uid="{D3A6E4DD-8291-4B5E-BEC4-4F019A53217E}"/>
    <cellStyle name="Normal 18 5 2 4" xfId="27687" xr:uid="{8A645BCF-C2BF-4533-B6FC-1A4F1E6E57F5}"/>
    <cellStyle name="Normal 18 5 2 4 2" xfId="27688" xr:uid="{2A478D85-FCC9-4297-8949-B6C175CD015E}"/>
    <cellStyle name="Normal 18 5 2 5" xfId="27689" xr:uid="{B679188D-BFA7-4DE3-8E4F-B9432DE20303}"/>
    <cellStyle name="Normal 18 5 2 5 2" xfId="27690" xr:uid="{4A496CE6-7093-4F98-8386-645DBC940F79}"/>
    <cellStyle name="Normal 18 5 2 6" xfId="27691" xr:uid="{E83BE703-AD09-40B2-AECB-AED9E95ED0A5}"/>
    <cellStyle name="Normal 18 5 3" xfId="27692" xr:uid="{0629790D-A582-4D6F-926A-E61DEBAAD728}"/>
    <cellStyle name="Normal 18 5 3 2" xfId="27693" xr:uid="{1F106840-5B11-4B56-9783-6DE25D731545}"/>
    <cellStyle name="Normal 18 5 3 2 2" xfId="27694" xr:uid="{DC7C93F3-BD0D-4C54-AFEC-4387F5C9A345}"/>
    <cellStyle name="Normal 18 5 3 2 2 2" xfId="27695" xr:uid="{8BE8C59D-9892-4710-B8F9-4F826C3269FF}"/>
    <cellStyle name="Normal 18 5 3 2 3" xfId="27696" xr:uid="{76819CBA-CE94-44F3-A10A-790C6B5E8D84}"/>
    <cellStyle name="Normal 18 5 3 3" xfId="27697" xr:uid="{F0826EE7-DBA2-4CFE-8E0C-3D478FB78231}"/>
    <cellStyle name="Normal 18 5 3 3 2" xfId="27698" xr:uid="{05807648-2CC2-42F1-932C-AF2D0949B477}"/>
    <cellStyle name="Normal 18 5 3 4" xfId="27699" xr:uid="{91BB56EC-2D47-48F0-BA13-CC0164D68DCF}"/>
    <cellStyle name="Normal 18 5 3 4 2" xfId="27700" xr:uid="{DCFA1A49-1566-42CD-9060-365A518B87A6}"/>
    <cellStyle name="Normal 18 5 3 5" xfId="27701" xr:uid="{8DBF502C-DEAD-4CC9-BF5E-E6EB89944970}"/>
    <cellStyle name="Normal 18 5 4" xfId="27702" xr:uid="{560FAE3D-E75E-42A6-9DBB-7678AD57D77B}"/>
    <cellStyle name="Normal 18 5 4 2" xfId="27703" xr:uid="{CBD036BA-1090-4A99-B478-966651A3B488}"/>
    <cellStyle name="Normal 18 5 4 2 2" xfId="27704" xr:uid="{28D065C6-32AE-4F9C-A9F7-F220CBD9857D}"/>
    <cellStyle name="Normal 18 5 4 3" xfId="27705" xr:uid="{95579D8B-17CE-4A9B-804E-56503EA707D4}"/>
    <cellStyle name="Normal 18 5 5" xfId="27706" xr:uid="{ED045EC9-C618-489D-B6BC-EF68DFF9A1AB}"/>
    <cellStyle name="Normal 18 5 5 2" xfId="27707" xr:uid="{D36D0DFF-5193-45AA-9F09-3CEC338AD3E1}"/>
    <cellStyle name="Normal 18 5 6" xfId="27708" xr:uid="{581CF61F-016A-43D0-A1BC-B8DB253D7A04}"/>
    <cellStyle name="Normal 18 5 6 2" xfId="27709" xr:uid="{F6A0D4DA-1181-4BCB-AA8C-C9ED7E7AE178}"/>
    <cellStyle name="Normal 18 5 7" xfId="27710" xr:uid="{EEC923D9-12A1-4771-9858-7C660967469C}"/>
    <cellStyle name="Normal 18 6" xfId="27711" xr:uid="{3D03B77C-17F9-4D9E-99DF-11E0B130BFCF}"/>
    <cellStyle name="Normal 18 6 2" xfId="27712" xr:uid="{A1669B1E-9818-4121-ACF5-A46663D5DC19}"/>
    <cellStyle name="Normal 18 6 2 2" xfId="27713" xr:uid="{472FB5FF-64DD-4EF9-A633-269F6E5F0D1C}"/>
    <cellStyle name="Normal 18 6 2 2 2" xfId="27714" xr:uid="{86CF7E70-33E0-49BA-8D31-C6269A369E46}"/>
    <cellStyle name="Normal 18 6 2 2 2 2" xfId="27715" xr:uid="{63912176-448F-42BC-A119-B6AF771019C5}"/>
    <cellStyle name="Normal 18 6 2 2 2 2 2" xfId="27716" xr:uid="{23AF2DDF-2065-4506-815F-96E02C177B79}"/>
    <cellStyle name="Normal 18 6 2 2 2 3" xfId="27717" xr:uid="{125C2368-2D5D-4F58-8E9B-B1FA483FAC52}"/>
    <cellStyle name="Normal 18 6 2 2 3" xfId="27718" xr:uid="{7BB7FD23-F252-42E0-BB6D-3DD009602E54}"/>
    <cellStyle name="Normal 18 6 2 2 3 2" xfId="27719" xr:uid="{7DD4ABF6-783C-439E-BB9E-6048EF31C178}"/>
    <cellStyle name="Normal 18 6 2 2 4" xfId="27720" xr:uid="{B765AE68-2AAA-4DFC-8EF1-308B2600B901}"/>
    <cellStyle name="Normal 18 6 2 2 4 2" xfId="27721" xr:uid="{08CDED53-6DB7-4CD6-A661-659C14DE5926}"/>
    <cellStyle name="Normal 18 6 2 2 5" xfId="27722" xr:uid="{72FA2CBE-46BC-4621-A5FF-47D748931679}"/>
    <cellStyle name="Normal 18 6 2 3" xfId="27723" xr:uid="{4DF99BE9-2456-441F-B2F3-8B1F2C1AFB15}"/>
    <cellStyle name="Normal 18 6 2 3 2" xfId="27724" xr:uid="{1EC02ED9-9234-4B27-9567-DF2B1C66C5E0}"/>
    <cellStyle name="Normal 18 6 2 3 2 2" xfId="27725" xr:uid="{29B34D95-944B-4FB5-8BE3-A4E8470BEBC5}"/>
    <cellStyle name="Normal 18 6 2 3 3" xfId="27726" xr:uid="{534C4A9C-2961-4632-BEF4-89164A250DD9}"/>
    <cellStyle name="Normal 18 6 2 4" xfId="27727" xr:uid="{0B83C66F-39FC-4370-8775-4EF2F103AB67}"/>
    <cellStyle name="Normal 18 6 2 4 2" xfId="27728" xr:uid="{6D9DB66E-4F85-4B20-BF95-47B69B80B00C}"/>
    <cellStyle name="Normal 18 6 2 5" xfId="27729" xr:uid="{32A3B347-4795-4675-8174-4173388B6C7A}"/>
    <cellStyle name="Normal 18 6 2 5 2" xfId="27730" xr:uid="{23CE305D-0139-43D5-88B3-689057C08FB7}"/>
    <cellStyle name="Normal 18 6 2 6" xfId="27731" xr:uid="{C7778964-E096-49F5-B6B7-DB301759F264}"/>
    <cellStyle name="Normal 18 6 3" xfId="27732" xr:uid="{90859F06-7FCF-4E21-BF64-5817EB04F89D}"/>
    <cellStyle name="Normal 18 6 3 2" xfId="27733" xr:uid="{0B99F875-34EB-456F-B321-21FB38FF768D}"/>
    <cellStyle name="Normal 18 6 3 2 2" xfId="27734" xr:uid="{23E54D67-2510-40CB-AFC7-AFACC7B0501D}"/>
    <cellStyle name="Normal 18 6 3 2 2 2" xfId="27735" xr:uid="{CF7BED66-18CA-49D8-8936-B67C95058A1F}"/>
    <cellStyle name="Normal 18 6 3 2 3" xfId="27736" xr:uid="{8155255D-BC9C-48E6-B710-2D046AF3D6FF}"/>
    <cellStyle name="Normal 18 6 3 3" xfId="27737" xr:uid="{24AFB4CE-9BB0-4DD9-9176-CD56C371FF2F}"/>
    <cellStyle name="Normal 18 6 3 3 2" xfId="27738" xr:uid="{26E519FF-DF6F-4130-AF72-1C419D13D364}"/>
    <cellStyle name="Normal 18 6 3 4" xfId="27739" xr:uid="{C43A3C00-4ABE-4973-B94C-65A885DE530C}"/>
    <cellStyle name="Normal 18 6 3 4 2" xfId="27740" xr:uid="{E3BBB496-3943-4DF8-9924-1155EF2D8CE4}"/>
    <cellStyle name="Normal 18 6 3 5" xfId="27741" xr:uid="{753FC38C-1C20-46AF-B4A8-E01D96DDFA23}"/>
    <cellStyle name="Normal 18 6 4" xfId="27742" xr:uid="{D67713FB-1565-4392-9641-8D11C41CE37F}"/>
    <cellStyle name="Normal 18 6 4 2" xfId="27743" xr:uid="{372BB625-46F4-4184-9AF1-99AB3B19E20E}"/>
    <cellStyle name="Normal 18 6 4 2 2" xfId="27744" xr:uid="{E8F63672-BB2F-46F8-8BBB-282AD6E48CFF}"/>
    <cellStyle name="Normal 18 6 4 3" xfId="27745" xr:uid="{12E77E81-ACE1-47C2-96A7-FE4041749FFD}"/>
    <cellStyle name="Normal 18 6 5" xfId="27746" xr:uid="{37A48635-BD42-4648-A53A-242B3660A3A1}"/>
    <cellStyle name="Normal 18 6 5 2" xfId="27747" xr:uid="{9E19E62E-2ED6-4C9A-84A3-275F1E96B1D3}"/>
    <cellStyle name="Normal 18 6 6" xfId="27748" xr:uid="{F5CFB359-C0C4-401C-8F12-54F44C09B81C}"/>
    <cellStyle name="Normal 18 6 6 2" xfId="27749" xr:uid="{7842AB48-5415-4AA1-9A11-B4B85D5C036A}"/>
    <cellStyle name="Normal 18 6 7" xfId="27750" xr:uid="{FEE8B435-195F-4FED-9222-02F2A460E23D}"/>
    <cellStyle name="Normal 18 7" xfId="27751" xr:uid="{E53168B3-0C6E-4294-B8AA-EBA510335425}"/>
    <cellStyle name="Normal 18 7 2" xfId="27752" xr:uid="{83CDEF48-7120-4F5F-99BD-36742EA27085}"/>
    <cellStyle name="Normal 18 7 2 2" xfId="27753" xr:uid="{D1FC0ADD-ACDD-484C-9C70-43D7B238140B}"/>
    <cellStyle name="Normal 18 7 2 2 2" xfId="27754" xr:uid="{3BA810A2-C622-4615-8428-1AAAE25313C6}"/>
    <cellStyle name="Normal 18 7 2 2 2 2" xfId="27755" xr:uid="{3E4F6C41-099C-4957-A754-FE77E145F152}"/>
    <cellStyle name="Normal 18 7 2 2 3" xfId="27756" xr:uid="{2D576297-ACEC-4A31-A05F-8923F9834027}"/>
    <cellStyle name="Normal 18 7 2 3" xfId="27757" xr:uid="{F839103A-6E9C-4264-B7E3-375E32C07D22}"/>
    <cellStyle name="Normal 18 7 2 3 2" xfId="27758" xr:uid="{2E3F5DE0-82AC-4F9C-9E6F-7FC40DFA0E87}"/>
    <cellStyle name="Normal 18 7 2 4" xfId="27759" xr:uid="{42AE9440-7FD1-46AF-A3D6-65D4E686244B}"/>
    <cellStyle name="Normal 18 7 2 4 2" xfId="27760" xr:uid="{68BF06C1-26DF-474C-AA4E-CC51D3613476}"/>
    <cellStyle name="Normal 18 7 2 5" xfId="27761" xr:uid="{597E0FDC-ACBE-42E0-9EAD-24775DA2A888}"/>
    <cellStyle name="Normal 18 7 3" xfId="27762" xr:uid="{28918BB9-498B-4ABA-9FB1-5764A1631D7C}"/>
    <cellStyle name="Normal 18 7 3 2" xfId="27763" xr:uid="{A970E61D-E960-4934-AF83-A87EB063AE9C}"/>
    <cellStyle name="Normal 18 7 3 2 2" xfId="27764" xr:uid="{33777EAE-D224-4C48-98CF-D51A31BFEF7C}"/>
    <cellStyle name="Normal 18 7 3 3" xfId="27765" xr:uid="{EEAEF2B1-727E-4A06-9E32-981BE3B1072A}"/>
    <cellStyle name="Normal 18 7 4" xfId="27766" xr:uid="{0587E5F7-4087-4551-8851-F8AB4163C90B}"/>
    <cellStyle name="Normal 18 7 4 2" xfId="27767" xr:uid="{02131862-5527-4866-9AC4-C67A8471AB0B}"/>
    <cellStyle name="Normal 18 7 5" xfId="27768" xr:uid="{DF74ABC7-E7B1-4130-91A2-E3B56094CF8E}"/>
    <cellStyle name="Normal 18 7 5 2" xfId="27769" xr:uid="{E6E66ACE-3083-4C04-ABDB-96898E6E611E}"/>
    <cellStyle name="Normal 18 7 6" xfId="27770" xr:uid="{40556E11-A0DE-4F0B-9404-E12498DDC861}"/>
    <cellStyle name="Normal 18 8" xfId="27771" xr:uid="{33C6BEF3-F515-4F0D-B0C8-F27AB7FBC709}"/>
    <cellStyle name="Normal 18 8 2" xfId="27772" xr:uid="{0C966353-0ABA-40C4-80AF-3EED9EA46E41}"/>
    <cellStyle name="Normal 18 8 2 2" xfId="27773" xr:uid="{B5407BDD-0DFB-41F3-93FA-8461C3AEA72D}"/>
    <cellStyle name="Normal 18 8 2 2 2" xfId="27774" xr:uid="{5BCA7AD6-1BA5-479F-B05C-6EAAEEC98072}"/>
    <cellStyle name="Normal 18 8 2 3" xfId="27775" xr:uid="{180050A9-22E4-4E25-9B93-2407B165D701}"/>
    <cellStyle name="Normal 18 8 3" xfId="27776" xr:uid="{A186905B-FEF7-4886-B462-FB2BE8238AC4}"/>
    <cellStyle name="Normal 18 8 3 2" xfId="27777" xr:uid="{E409EF88-5B3B-4105-BB8F-9EDB313FB306}"/>
    <cellStyle name="Normal 18 8 4" xfId="27778" xr:uid="{E066623C-FDFF-427F-95E0-F1C3A8CA9B9C}"/>
    <cellStyle name="Normal 18 8 4 2" xfId="27779" xr:uid="{7EDC5B20-9EF3-4C60-96F8-C1B6BFE61E6B}"/>
    <cellStyle name="Normal 18 8 5" xfId="27780" xr:uid="{0905AEDD-C00B-4629-87FA-D399AA1AADBA}"/>
    <cellStyle name="Normal 18 9" xfId="27781" xr:uid="{0E2F2356-A336-4481-B959-ED11B26216D9}"/>
    <cellStyle name="Normal 18 9 2" xfId="27782" xr:uid="{E0952CB2-A374-4B3A-807C-F88EBE7651C6}"/>
    <cellStyle name="Normal 18 9 2 2" xfId="27783" xr:uid="{291B31D4-1174-4CE1-B199-DBD554DE136F}"/>
    <cellStyle name="Normal 18 9 2 2 2" xfId="27784" xr:uid="{56469449-6A21-4E9C-AC77-40CE1D3828CF}"/>
    <cellStyle name="Normal 18 9 2 3" xfId="27785" xr:uid="{61B75968-1A4E-4B2A-992C-0FE2F3196BFE}"/>
    <cellStyle name="Normal 18 9 3" xfId="27786" xr:uid="{3FCE9DDD-682F-4C31-9247-F029586B913B}"/>
    <cellStyle name="Normal 18 9 3 2" xfId="27787" xr:uid="{0342FB3B-3BCD-48C8-A164-BFDF62BBE0D4}"/>
    <cellStyle name="Normal 18 9 4" xfId="27788" xr:uid="{98574695-5EE3-4E7D-819B-338EA4A0B5A5}"/>
    <cellStyle name="Normal 18 9 4 2" xfId="27789" xr:uid="{DCF4959F-B25D-4856-8FDE-8B1492E9F663}"/>
    <cellStyle name="Normal 18 9 5" xfId="27790" xr:uid="{89C32170-0743-45E5-B747-D0449EABCA53}"/>
    <cellStyle name="Normal 180" xfId="27791" xr:uid="{7F8923ED-3CA8-4D7B-813B-0D5BE7CAEA32}"/>
    <cellStyle name="Normal 181" xfId="27792" xr:uid="{A4623171-27DA-4928-82DB-2C9A14FF8841}"/>
    <cellStyle name="Normal 182" xfId="27793" xr:uid="{F9581FC4-84B6-4A82-9CDB-D26BDD5D0614}"/>
    <cellStyle name="Normal 183" xfId="27794" xr:uid="{EA92D966-D19E-4AB5-BF77-4E4C504F5B2C}"/>
    <cellStyle name="Normal 184" xfId="27795" xr:uid="{A92C0A6C-A3EE-4827-B3C8-C2830B35582B}"/>
    <cellStyle name="Normal 185" xfId="27796" xr:uid="{C4B638A9-B384-4575-98AE-3B6E9EE72D68}"/>
    <cellStyle name="Normal 186" xfId="27797" xr:uid="{64B9902C-DD3B-48BB-BB44-EAD77E181CB2}"/>
    <cellStyle name="Normal 187" xfId="27798" xr:uid="{1A157FCE-F965-49A8-A42B-E30B832FCD92}"/>
    <cellStyle name="Normal 188" xfId="27799" xr:uid="{E452A17F-6604-4FE9-9F8C-3B9BE30BA1BF}"/>
    <cellStyle name="Normal 189" xfId="27800" xr:uid="{A5583E59-40AE-42CD-98EB-1DF3FED4DDCF}"/>
    <cellStyle name="Normal 19" xfId="797" xr:uid="{093151D4-A29B-4897-A595-95BEC424B266}"/>
    <cellStyle name="Normal 19 2" xfId="27801" xr:uid="{A0F2732E-8259-4D97-896F-CB1B0554C9EB}"/>
    <cellStyle name="Normal 190" xfId="27802" xr:uid="{5D98C24C-8C98-4DAD-B358-5D6891AFB40B}"/>
    <cellStyle name="Normal 191" xfId="27803" xr:uid="{A7A2D715-ABD3-45AD-9C4E-A74B68D29B68}"/>
    <cellStyle name="Normal 192" xfId="27804" xr:uid="{A2065C9E-9E27-49AB-A304-5B5D7CF97B75}"/>
    <cellStyle name="Normal 193" xfId="27805" xr:uid="{4CEDCCDB-2502-4EF6-9A20-3F0881E7DE00}"/>
    <cellStyle name="Normal 194" xfId="27806" xr:uid="{ABD45EB2-4420-4E71-ACCF-BD078743EFB8}"/>
    <cellStyle name="Normal 195" xfId="27807" xr:uid="{2D998260-551C-4040-BD85-C69FBEDA936B}"/>
    <cellStyle name="Normal 196" xfId="27808" xr:uid="{8AF8D337-F843-4140-AB91-D5B09B168001}"/>
    <cellStyle name="Normal 197" xfId="47261" xr:uid="{FB80B284-455A-42F8-A171-6D11E2B9E0EA}"/>
    <cellStyle name="Normal 198" xfId="47265" xr:uid="{4B8C3A27-06B5-4B7F-8863-0D216E665549}"/>
    <cellStyle name="Normal 199" xfId="47255" xr:uid="{05D240B3-B0C5-47BE-9C45-4580194E96CA}"/>
    <cellStyle name="Normal 2" xfId="32" xr:uid="{2DB145B7-E8DE-4AB7-81B6-55125B3977D4}"/>
    <cellStyle name="Normal 2 10" xfId="33" xr:uid="{195ED8EF-C8FF-4053-8D55-43A304B4E346}"/>
    <cellStyle name="Normal 2 10 2" xfId="27809" xr:uid="{5B141A22-57C7-4BBB-8F54-86A4EC937F40}"/>
    <cellStyle name="Normal 2 10 2 2" xfId="27810" xr:uid="{3ECED435-BD83-4751-8C80-5EB2DBBD48DA}"/>
    <cellStyle name="Normal 2 10 2 2 2" xfId="27811" xr:uid="{CAEEE2F6-8756-4857-8D21-DED93E0898ED}"/>
    <cellStyle name="Normal 2 10 2 3" xfId="27812" xr:uid="{47BC9CAF-D38E-433D-BDFC-4D25AE737935}"/>
    <cellStyle name="Normal 2 10 3" xfId="27813" xr:uid="{E4322573-3D4F-4FE0-B3A0-0B0CCAA644A7}"/>
    <cellStyle name="Normal 2 10 3 2" xfId="27814" xr:uid="{F18DA327-A056-41FD-82BB-FCE27399D4F5}"/>
    <cellStyle name="Normal 2 10 4" xfId="27815" xr:uid="{A7976346-350E-416A-A41A-F3B151196636}"/>
    <cellStyle name="Normal 2 10 5" xfId="27816" xr:uid="{A411B850-EA8A-48F1-BAD7-47B6AD8084E6}"/>
    <cellStyle name="Normal 2 10 5 2" xfId="27817" xr:uid="{7AA905D3-D581-42F1-876A-A34BD2D634BD}"/>
    <cellStyle name="Normal 2 10 6" xfId="27818" xr:uid="{076F244C-FEBA-4A22-BC3D-39E950AC0E8F}"/>
    <cellStyle name="Normal 2 11" xfId="798" xr:uid="{5390D145-C7AB-484E-9DF7-F61CD12B23BC}"/>
    <cellStyle name="Normal 2 11 2" xfId="27819" xr:uid="{D8B86EA3-699D-4ACD-BE5B-102FC79F849C}"/>
    <cellStyle name="Normal 2 11 2 2" xfId="27820" xr:uid="{E7CB0B19-9C33-442A-9489-45BF83B779EF}"/>
    <cellStyle name="Normal 2 11 3" xfId="27821" xr:uid="{B3F30297-070E-4BA9-B156-0939772057E2}"/>
    <cellStyle name="Normal 2 11 4" xfId="27822" xr:uid="{9A125DCA-356C-440A-817B-38A45FAB1D30}"/>
    <cellStyle name="Normal 2 12" xfId="799" xr:uid="{3EC5F2B7-E1C4-47DE-9280-B924E91A392F}"/>
    <cellStyle name="Normal 2 12 2" xfId="27823" xr:uid="{123354CA-3A0D-4579-894B-57CB32B6A5BF}"/>
    <cellStyle name="Normal 2 13" xfId="800" xr:uid="{BE998716-05B7-4BEA-B5E7-DB1064BBB8AB}"/>
    <cellStyle name="Normal 2 13 2" xfId="27824" xr:uid="{EAD42392-3ED3-4D4D-BC0E-987784159C00}"/>
    <cellStyle name="Normal 2 13 3" xfId="27825" xr:uid="{C05CDF9A-DAD0-45B7-AB12-E07074ACDC50}"/>
    <cellStyle name="Normal 2 14" xfId="27826" xr:uid="{152EAD9F-0F07-4154-924F-DA069DAF6528}"/>
    <cellStyle name="Normal 2 15" xfId="27827" xr:uid="{12400419-7F9A-46CC-81D0-A32299A9C482}"/>
    <cellStyle name="Normal 2 15 2" xfId="27828" xr:uid="{9138629C-2867-4E00-83AE-EA4E23E2825B}"/>
    <cellStyle name="Normal 2 16" xfId="27829" xr:uid="{2F4E5666-7D77-4ADC-B533-B1A9EFC6AC63}"/>
    <cellStyle name="Normal 2 17" xfId="27830" xr:uid="{5AC5F967-4855-4ED4-ACA4-CF3DF184357B}"/>
    <cellStyle name="Normal 2 18" xfId="56" xr:uid="{472739D2-AFBB-477D-B7F0-F6ED7DAFAAAA}"/>
    <cellStyle name="Normal 2 19" xfId="47263" xr:uid="{63C3832A-F166-403F-9F92-B94602CB1C21}"/>
    <cellStyle name="Normal 2 2" xfId="44" xr:uid="{BC2BB822-3209-4C66-89E9-2F4E735DBE75}"/>
    <cellStyle name="Normal 2 2 2" xfId="801" xr:uid="{C05FD55E-0E2F-4122-9447-3E98CCB9AE24}"/>
    <cellStyle name="Normal 2 2 2 2" xfId="27831" xr:uid="{369058C0-95FA-4F65-ACF6-43FB9DB3D420}"/>
    <cellStyle name="Normal 2 2 2 3" xfId="27832" xr:uid="{884E6CFF-9A81-4C6E-836B-5C10D3071AF1}"/>
    <cellStyle name="Normal 2 2 3" xfId="27833" xr:uid="{4CB672FC-E7C5-45C8-95C1-3EE3C1A941C5}"/>
    <cellStyle name="Normal 2 2 4" xfId="27834" xr:uid="{10963177-B565-4DFC-A552-6377DDEB3811}"/>
    <cellStyle name="Normal 2 2 4 2" xfId="27835" xr:uid="{41A0D5BD-D4B0-4F7D-8633-2A0145A1F0F8}"/>
    <cellStyle name="Normal 2 2 4 2 2" xfId="27836" xr:uid="{98CE9176-71EF-435E-85D9-138B3638BCF6}"/>
    <cellStyle name="Normal 2 2 4 2 2 2" xfId="27837" xr:uid="{5EB88B68-8A1F-4BEF-86BF-38F0635D7CF5}"/>
    <cellStyle name="Normal 2 2 4 2 2 2 2" xfId="27838" xr:uid="{CA0DB85F-E750-403D-8BEA-EDB035E24517}"/>
    <cellStyle name="Normal 2 2 4 2 2 3" xfId="27839" xr:uid="{66FCEA62-D0C2-4E79-AC5C-F41E9B5A61D9}"/>
    <cellStyle name="Normal 2 2 4 2 3" xfId="27840" xr:uid="{08DFB312-8583-4EFF-A9E9-8229A8774160}"/>
    <cellStyle name="Normal 2 2 4 2 3 2" xfId="27841" xr:uid="{20282B1A-7898-40C5-B997-CD5926E747AF}"/>
    <cellStyle name="Normal 2 2 4 2 4" xfId="27842" xr:uid="{B4B593A8-3EF8-4622-93BB-F5AEB003E4E5}"/>
    <cellStyle name="Normal 2 2 4 2 4 2" xfId="27843" xr:uid="{BC76D23D-7AA0-44C4-8366-C9BBAA4123A6}"/>
    <cellStyle name="Normal 2 2 4 2 5" xfId="27844" xr:uid="{DACD01B0-114F-4557-922B-4AC861F0B0C3}"/>
    <cellStyle name="Normal 2 2 4 3" xfId="27845" xr:uid="{702D6875-1F40-4C83-86E4-1229AF7D35FA}"/>
    <cellStyle name="Normal 2 2 4 3 2" xfId="27846" xr:uid="{6018B0D3-F6AF-4571-9309-D3A55551F5A6}"/>
    <cellStyle name="Normal 2 2 4 3 2 2" xfId="27847" xr:uid="{E4799E4F-F4AB-4563-8E93-466E408F5571}"/>
    <cellStyle name="Normal 2 2 4 3 3" xfId="27848" xr:uid="{CF26E716-4BD6-4FC3-87E7-35DA470E7270}"/>
    <cellStyle name="Normal 2 2 4 4" xfId="27849" xr:uid="{207CA092-A4F1-4710-AFB2-A585D9FF01EB}"/>
    <cellStyle name="Normal 2 2 4 4 2" xfId="27850" xr:uid="{34F41714-F8D7-4B05-A4E1-7BB9B5B32B0D}"/>
    <cellStyle name="Normal 2 2 4 5" xfId="27851" xr:uid="{9E3661FE-4A6C-4490-A58F-3A8AF0408D8F}"/>
    <cellStyle name="Normal 2 2 4 5 2" xfId="27852" xr:uid="{F0460FAF-DF1E-49F6-84C8-2E7D9AED3082}"/>
    <cellStyle name="Normal 2 2 4 6" xfId="27853" xr:uid="{D8CF052D-79A4-43BD-938B-1C730B6FE2E3}"/>
    <cellStyle name="Normal 2 2 5" xfId="27854" xr:uid="{6F29786B-0226-4336-AC87-40482D5732D0}"/>
    <cellStyle name="Normal 2 2 6" xfId="27855" xr:uid="{476674BE-5165-4313-9C19-B1C539C42DB6}"/>
    <cellStyle name="Normal 2 2 6 2" xfId="27856" xr:uid="{CD567369-3AF3-4F3D-ACA9-3A33E5A8370A}"/>
    <cellStyle name="Normal 2 2 7" xfId="47252" xr:uid="{557CEEC7-B31A-469B-9C61-5D65D42B20A1}"/>
    <cellStyle name="Normal 2 2 8" xfId="63" xr:uid="{F3134E0E-31C8-490E-8074-B03A4E80726E}"/>
    <cellStyle name="Normal 2 22 2" xfId="47289" xr:uid="{30572F9A-B5CA-4A61-88BB-9BAE3BFFB580}"/>
    <cellStyle name="Normal 2 3" xfId="77" xr:uid="{CCCBF4A6-C9A5-4D49-9EF6-A67E05B6B746}"/>
    <cellStyle name="Normal 2 3 10" xfId="27857" xr:uid="{9E44B33B-5CE7-4EFD-B998-97A3150F57AE}"/>
    <cellStyle name="Normal 2 3 10 2" xfId="27858" xr:uid="{D3B27541-CC4E-45D9-B499-D104D33BDE54}"/>
    <cellStyle name="Normal 2 3 10 2 2" xfId="27859" xr:uid="{3943F85D-C45A-4628-B544-2D6589A02781}"/>
    <cellStyle name="Normal 2 3 10 3" xfId="27860" xr:uid="{778D8258-DF30-4EAC-A172-009DE912678F}"/>
    <cellStyle name="Normal 2 3 11" xfId="27861" xr:uid="{E4EC299E-CA67-4ED1-9C12-99060556C615}"/>
    <cellStyle name="Normal 2 3 11 2" xfId="27862" xr:uid="{8D4949D5-7543-4950-A71F-29A5C1F78D11}"/>
    <cellStyle name="Normal 2 3 12" xfId="27863" xr:uid="{B66C051E-B3AC-4582-BC5B-54A08208D52D}"/>
    <cellStyle name="Normal 2 3 13" xfId="27864" xr:uid="{72AD5260-9B4F-4BF0-93C8-AD74F43640C0}"/>
    <cellStyle name="Normal 2 3 13 2" xfId="27865" xr:uid="{5D73619A-676E-4727-952A-C1B6DF2ADE80}"/>
    <cellStyle name="Normal 2 3 14" xfId="27866" xr:uid="{F4C8E175-5D36-48CC-8E01-CCBBB2CA0FD6}"/>
    <cellStyle name="Normal 2 3 15" xfId="47291" xr:uid="{6A39E88E-8ED0-4803-B6D0-70D84B56511F}"/>
    <cellStyle name="Normal 2 3 2" xfId="802" xr:uid="{362E7E9B-525A-4F2B-B9B0-428F0A98F491}"/>
    <cellStyle name="Normal 2 3 2 10" xfId="27867" xr:uid="{C8E5EAF4-1E9A-47E9-8F9D-37B3CE9814F1}"/>
    <cellStyle name="Normal 2 3 2 11" xfId="27868" xr:uid="{43EA26F0-BE0E-4E90-8C58-0B04144CBE3C}"/>
    <cellStyle name="Normal 2 3 2 11 2" xfId="27869" xr:uid="{C4744FB2-A060-41B3-B72D-78A954D553C2}"/>
    <cellStyle name="Normal 2 3 2 12" xfId="27870" xr:uid="{B8078E9C-0BD4-448C-8B5E-D049B922A54F}"/>
    <cellStyle name="Normal 2 3 2 2" xfId="27871" xr:uid="{3A7F0F1D-13E7-4A98-BC18-C8A7CAB05C5E}"/>
    <cellStyle name="Normal 2 3 2 2 10" xfId="27872" xr:uid="{37B1DC47-1BB4-4902-BEAF-3D19DACE7158}"/>
    <cellStyle name="Normal 2 3 2 2 2" xfId="27873" xr:uid="{0E662F31-6963-4274-A927-91207A3C0BF7}"/>
    <cellStyle name="Normal 2 3 2 2 2 2" xfId="27874" xr:uid="{4E373A8B-788F-4D8C-9DAC-AF355D6A0C82}"/>
    <cellStyle name="Normal 2 3 2 2 2 2 2" xfId="27875" xr:uid="{977625AC-B5B0-4D44-9A3D-10CDBE68D3C6}"/>
    <cellStyle name="Normal 2 3 2 2 2 2 2 2" xfId="27876" xr:uid="{58824A97-40B9-494C-931B-7F28F33C93F1}"/>
    <cellStyle name="Normal 2 3 2 2 2 2 2 2 2" xfId="27877" xr:uid="{1AE2E38D-1382-4585-BF01-D2642A9927D4}"/>
    <cellStyle name="Normal 2 3 2 2 2 2 2 2 2 2" xfId="27878" xr:uid="{0DDC29F3-B321-4979-91EA-464B0C56C07C}"/>
    <cellStyle name="Normal 2 3 2 2 2 2 2 2 3" xfId="27879" xr:uid="{0D09FB01-6297-4BE7-A7FD-85710E9230E9}"/>
    <cellStyle name="Normal 2 3 2 2 2 2 2 3" xfId="27880" xr:uid="{06376546-1B6B-4FC6-8666-16A07B9BA382}"/>
    <cellStyle name="Normal 2 3 2 2 2 2 2 3 2" xfId="27881" xr:uid="{C2E56F96-CB5D-4D94-B082-D54815377C0F}"/>
    <cellStyle name="Normal 2 3 2 2 2 2 2 4" xfId="27882" xr:uid="{7C91CDFE-026B-4713-8D01-D2FDEA0B0E8C}"/>
    <cellStyle name="Normal 2 3 2 2 2 2 2 4 2" xfId="27883" xr:uid="{546EE9EB-2ADD-4CAD-AC25-D59C6F0BF305}"/>
    <cellStyle name="Normal 2 3 2 2 2 2 2 5" xfId="27884" xr:uid="{4862DB0D-DE8B-44C1-9883-D89AF929AF1D}"/>
    <cellStyle name="Normal 2 3 2 2 2 2 3" xfId="27885" xr:uid="{814B18B6-C385-480B-98B4-5F4057EDF002}"/>
    <cellStyle name="Normal 2 3 2 2 2 2 3 2" xfId="27886" xr:uid="{486695AB-F096-4583-B74F-3CD5CD09AF98}"/>
    <cellStyle name="Normal 2 3 2 2 2 2 3 2 2" xfId="27887" xr:uid="{9A2FDEF0-385F-479D-B3E2-D8B836BC4C24}"/>
    <cellStyle name="Normal 2 3 2 2 2 2 3 3" xfId="27888" xr:uid="{599F43DE-5287-48BB-90AF-34AEAF78C94F}"/>
    <cellStyle name="Normal 2 3 2 2 2 2 4" xfId="27889" xr:uid="{FD0AB5B9-4378-4178-8FC3-37DB2CAB0E8A}"/>
    <cellStyle name="Normal 2 3 2 2 2 2 4 2" xfId="27890" xr:uid="{50931CAC-5E01-4416-BDCC-C041EA76990F}"/>
    <cellStyle name="Normal 2 3 2 2 2 2 5" xfId="27891" xr:uid="{7E60873F-528D-4FA5-9BEE-D9694546D9DD}"/>
    <cellStyle name="Normal 2 3 2 2 2 2 5 2" xfId="27892" xr:uid="{ED9C552A-7E94-42CE-BAAF-2F8E2621CC31}"/>
    <cellStyle name="Normal 2 3 2 2 2 2 6" xfId="27893" xr:uid="{0BAB92BF-0F25-44AE-B357-CD7C7358054E}"/>
    <cellStyle name="Normal 2 3 2 2 2 3" xfId="27894" xr:uid="{7D51448E-71EE-4B58-8F49-6572E45375AF}"/>
    <cellStyle name="Normal 2 3 2 2 2 3 2" xfId="27895" xr:uid="{AA563988-6D22-471B-9004-8F0A941F8C63}"/>
    <cellStyle name="Normal 2 3 2 2 2 3 2 2" xfId="27896" xr:uid="{C7786C4E-DD46-4E02-8D35-0D4FB4EEC393}"/>
    <cellStyle name="Normal 2 3 2 2 2 3 2 2 2" xfId="27897" xr:uid="{0F7EA2A7-8E4B-451C-B782-32EEDC3AA21A}"/>
    <cellStyle name="Normal 2 3 2 2 2 3 2 3" xfId="27898" xr:uid="{80223AAA-6575-482A-A6E8-540AD328B449}"/>
    <cellStyle name="Normal 2 3 2 2 2 3 3" xfId="27899" xr:uid="{0F2EEF3C-5C2F-40AE-947C-239320BBACBC}"/>
    <cellStyle name="Normal 2 3 2 2 2 3 3 2" xfId="27900" xr:uid="{4F3D0CB4-0A07-4496-9C87-415E6DB32538}"/>
    <cellStyle name="Normal 2 3 2 2 2 3 4" xfId="27901" xr:uid="{F0C79044-7E3A-4DF1-B548-049BE861B9FF}"/>
    <cellStyle name="Normal 2 3 2 2 2 3 4 2" xfId="27902" xr:uid="{C9BC3AD8-08B8-48E3-8D2E-9AE033513298}"/>
    <cellStyle name="Normal 2 3 2 2 2 3 5" xfId="27903" xr:uid="{FBFDDF30-2DAC-481B-8EA3-B831E5412CE8}"/>
    <cellStyle name="Normal 2 3 2 2 2 4" xfId="27904" xr:uid="{3A0FF997-8125-4B9B-9AF6-CB16D1ACC2D9}"/>
    <cellStyle name="Normal 2 3 2 2 2 4 2" xfId="27905" xr:uid="{14AA03E5-9190-4524-8518-206A0DBA758E}"/>
    <cellStyle name="Normal 2 3 2 2 2 4 2 2" xfId="27906" xr:uid="{2F05A7A0-7986-4B34-963A-8AC00BE81AE8}"/>
    <cellStyle name="Normal 2 3 2 2 2 4 3" xfId="27907" xr:uid="{9B5C3BB0-D05F-4CD0-A60C-E0E7DE277B8F}"/>
    <cellStyle name="Normal 2 3 2 2 2 5" xfId="27908" xr:uid="{3A012CED-6A6F-41F0-A1E9-EE99E0EDECDD}"/>
    <cellStyle name="Normal 2 3 2 2 2 5 2" xfId="27909" xr:uid="{EB450D33-EFE8-4D9C-A294-7D428B2D7796}"/>
    <cellStyle name="Normal 2 3 2 2 2 6" xfId="27910" xr:uid="{221315BA-BA2C-4D0F-ADAA-4289B65D4F0B}"/>
    <cellStyle name="Normal 2 3 2 2 2 6 2" xfId="27911" xr:uid="{55DA1E85-D46E-4376-B11E-B76738A7AFA5}"/>
    <cellStyle name="Normal 2 3 2 2 2 7" xfId="27912" xr:uid="{E725EC41-7953-4AB8-AB6E-565115800634}"/>
    <cellStyle name="Normal 2 3 2 2 3" xfId="27913" xr:uid="{EBDD075A-0BD2-4868-B293-C7F34A93EA85}"/>
    <cellStyle name="Normal 2 3 2 2 3 2" xfId="27914" xr:uid="{0CBAC931-8083-45C3-8DA5-C2918A4E8060}"/>
    <cellStyle name="Normal 2 3 2 2 3 2 2" xfId="27915" xr:uid="{B94488DB-8C85-4239-B55F-1CCE74217558}"/>
    <cellStyle name="Normal 2 3 2 2 3 2 2 2" xfId="27916" xr:uid="{06FC19B7-01A1-4206-B0D8-0791954FBCDD}"/>
    <cellStyle name="Normal 2 3 2 2 3 2 2 2 2" xfId="27917" xr:uid="{90643C2B-88E1-453A-9284-A59D09E499EF}"/>
    <cellStyle name="Normal 2 3 2 2 3 2 2 2 2 2" xfId="27918" xr:uid="{2002D6E7-FA85-4F53-B522-F5CDEB4DD0F9}"/>
    <cellStyle name="Normal 2 3 2 2 3 2 2 2 3" xfId="27919" xr:uid="{9BAF3BF6-B878-4D5D-921A-5FE96D4A8FC4}"/>
    <cellStyle name="Normal 2 3 2 2 3 2 2 3" xfId="27920" xr:uid="{C2F2CAAA-1A64-4004-950F-7DF15164FC66}"/>
    <cellStyle name="Normal 2 3 2 2 3 2 2 3 2" xfId="27921" xr:uid="{EAB78529-A2F1-45D3-865C-D4936DF2777D}"/>
    <cellStyle name="Normal 2 3 2 2 3 2 2 4" xfId="27922" xr:uid="{35447C24-658E-4108-B9AD-30BAA9607500}"/>
    <cellStyle name="Normal 2 3 2 2 3 2 2 4 2" xfId="27923" xr:uid="{C6BBA8C9-C621-460D-AC0B-60F69B0B6419}"/>
    <cellStyle name="Normal 2 3 2 2 3 2 2 5" xfId="27924" xr:uid="{24B49381-F411-47E7-B20E-B393E30E8FBD}"/>
    <cellStyle name="Normal 2 3 2 2 3 2 3" xfId="27925" xr:uid="{085A9458-D544-470E-B8A8-6962A865228D}"/>
    <cellStyle name="Normal 2 3 2 2 3 2 3 2" xfId="27926" xr:uid="{137B6BEC-5C6A-4FB7-AF07-4B04405CA030}"/>
    <cellStyle name="Normal 2 3 2 2 3 2 3 2 2" xfId="27927" xr:uid="{105B6FCB-C644-47CD-905A-9D05E256E71F}"/>
    <cellStyle name="Normal 2 3 2 2 3 2 3 3" xfId="27928" xr:uid="{7386381F-C18D-4730-BA28-583596E2A654}"/>
    <cellStyle name="Normal 2 3 2 2 3 2 4" xfId="27929" xr:uid="{90A6DCA7-D4E3-4575-B3C7-7C8584BF425A}"/>
    <cellStyle name="Normal 2 3 2 2 3 2 4 2" xfId="27930" xr:uid="{30E815CE-4781-4DE1-9B5B-BD4380D95C54}"/>
    <cellStyle name="Normal 2 3 2 2 3 2 5" xfId="27931" xr:uid="{D8062858-9DAA-4D92-B567-C99D6926F354}"/>
    <cellStyle name="Normal 2 3 2 2 3 2 5 2" xfId="27932" xr:uid="{C90CE262-2CFA-4895-A254-4A5FC4AF6298}"/>
    <cellStyle name="Normal 2 3 2 2 3 2 6" xfId="27933" xr:uid="{3C092066-52C9-4C59-A430-03E5FEF4A8B5}"/>
    <cellStyle name="Normal 2 3 2 2 3 3" xfId="27934" xr:uid="{6D9BFE21-611C-4E81-957E-ABBA5243AF75}"/>
    <cellStyle name="Normal 2 3 2 2 3 3 2" xfId="27935" xr:uid="{B93068A7-53D9-4682-91FC-8D84C8B34B09}"/>
    <cellStyle name="Normal 2 3 2 2 3 3 2 2" xfId="27936" xr:uid="{41B88199-2F72-4ACB-A048-51E702DCF99D}"/>
    <cellStyle name="Normal 2 3 2 2 3 3 2 2 2" xfId="27937" xr:uid="{2B1FEB63-5B82-45DA-BE78-FA7D819E8BD1}"/>
    <cellStyle name="Normal 2 3 2 2 3 3 2 3" xfId="27938" xr:uid="{7B27A284-AA1D-43E0-8D5F-5760F418D4B8}"/>
    <cellStyle name="Normal 2 3 2 2 3 3 3" xfId="27939" xr:uid="{41BCF493-E0E0-4F52-A720-F3CD02853212}"/>
    <cellStyle name="Normal 2 3 2 2 3 3 3 2" xfId="27940" xr:uid="{3BA05AEC-BCC4-4037-BF07-1754FE32FE39}"/>
    <cellStyle name="Normal 2 3 2 2 3 3 4" xfId="27941" xr:uid="{943F9CCC-70DB-4060-A920-006731003CB0}"/>
    <cellStyle name="Normal 2 3 2 2 3 3 4 2" xfId="27942" xr:uid="{34AE2BD8-95B7-4957-AE26-82D3C51E8D28}"/>
    <cellStyle name="Normal 2 3 2 2 3 3 5" xfId="27943" xr:uid="{6815F7F6-89CF-47C8-80D2-C246D418631A}"/>
    <cellStyle name="Normal 2 3 2 2 3 4" xfId="27944" xr:uid="{15092A4F-792A-4469-8D8F-7D1D4E81C028}"/>
    <cellStyle name="Normal 2 3 2 2 3 4 2" xfId="27945" xr:uid="{959589C4-DDD8-451F-B01C-4A82FF00AA45}"/>
    <cellStyle name="Normal 2 3 2 2 3 4 2 2" xfId="27946" xr:uid="{F3D02970-6ABA-4841-8F50-9C22BD1F4F67}"/>
    <cellStyle name="Normal 2 3 2 2 3 4 3" xfId="27947" xr:uid="{67768586-3D7E-444F-AE0C-9869AD22584E}"/>
    <cellStyle name="Normal 2 3 2 2 3 5" xfId="27948" xr:uid="{64686FA0-B12B-4EC5-BC43-05C56A03302C}"/>
    <cellStyle name="Normal 2 3 2 2 3 5 2" xfId="27949" xr:uid="{5F54B333-3168-4F46-8F9A-B9F0ABE8BE4B}"/>
    <cellStyle name="Normal 2 3 2 2 3 6" xfId="27950" xr:uid="{EE2389B7-839B-42D6-A7B9-03412D5D8ABB}"/>
    <cellStyle name="Normal 2 3 2 2 3 6 2" xfId="27951" xr:uid="{407893C1-F5D8-4DC9-B17C-CE6F9B31867B}"/>
    <cellStyle name="Normal 2 3 2 2 3 7" xfId="27952" xr:uid="{3B3A581E-B52E-4895-828D-10A358A24549}"/>
    <cellStyle name="Normal 2 3 2 2 4" xfId="27953" xr:uid="{3325EC68-D7EF-4695-8DF3-331747288AFE}"/>
    <cellStyle name="Normal 2 3 2 2 4 2" xfId="27954" xr:uid="{E1B50BDD-A746-4FFC-BC12-86ADDA8FC62A}"/>
    <cellStyle name="Normal 2 3 2 2 4 2 2" xfId="27955" xr:uid="{88230A87-9176-4A46-A006-6C52144EA3AB}"/>
    <cellStyle name="Normal 2 3 2 2 4 2 2 2" xfId="27956" xr:uid="{E3ECD672-A02D-4EB8-9E39-4C2CE9C96113}"/>
    <cellStyle name="Normal 2 3 2 2 4 2 2 2 2" xfId="27957" xr:uid="{1551C1AD-EBE1-499E-A248-0923801926D9}"/>
    <cellStyle name="Normal 2 3 2 2 4 2 2 3" xfId="27958" xr:uid="{DE45CB61-3891-44C7-82D5-8CB569A3D9ED}"/>
    <cellStyle name="Normal 2 3 2 2 4 2 3" xfId="27959" xr:uid="{89B83D0E-1E34-43C0-881B-E7EB23352472}"/>
    <cellStyle name="Normal 2 3 2 2 4 2 3 2" xfId="27960" xr:uid="{69DCD143-FA83-40D0-A529-25FBF5E467E5}"/>
    <cellStyle name="Normal 2 3 2 2 4 2 4" xfId="27961" xr:uid="{50643FB3-8688-421F-A053-756DA56304AA}"/>
    <cellStyle name="Normal 2 3 2 2 4 2 4 2" xfId="27962" xr:uid="{45A5DA45-A1EB-4669-9C74-E77F826AC9A5}"/>
    <cellStyle name="Normal 2 3 2 2 4 2 5" xfId="27963" xr:uid="{6F0FBA67-9BC4-482E-8F77-D226A456F596}"/>
    <cellStyle name="Normal 2 3 2 2 4 3" xfId="27964" xr:uid="{F6F640B7-615D-4F0A-87BF-DDA5123F66D6}"/>
    <cellStyle name="Normal 2 3 2 2 4 3 2" xfId="27965" xr:uid="{2C2A9DF7-6D4B-4FF8-AFB7-5728455588AE}"/>
    <cellStyle name="Normal 2 3 2 2 4 3 2 2" xfId="27966" xr:uid="{7EFAE31D-D073-49F4-A2EF-785514747E40}"/>
    <cellStyle name="Normal 2 3 2 2 4 3 3" xfId="27967" xr:uid="{8B8EBA6D-D35E-43E5-BA99-2E23BE8F0F07}"/>
    <cellStyle name="Normal 2 3 2 2 4 4" xfId="27968" xr:uid="{6B00F7E8-DC19-46D0-A185-4A076A9FE4AF}"/>
    <cellStyle name="Normal 2 3 2 2 4 4 2" xfId="27969" xr:uid="{6B9547DE-AEDF-4596-AE4E-15CCF356B674}"/>
    <cellStyle name="Normal 2 3 2 2 4 5" xfId="27970" xr:uid="{089343B9-7672-4BDD-9D4E-E73266B55216}"/>
    <cellStyle name="Normal 2 3 2 2 4 5 2" xfId="27971" xr:uid="{46EF45BF-23AB-444E-A484-A65D51E40205}"/>
    <cellStyle name="Normal 2 3 2 2 4 6" xfId="27972" xr:uid="{E8895E8A-3E87-4270-8762-B253B21C6D71}"/>
    <cellStyle name="Normal 2 3 2 2 5" xfId="27973" xr:uid="{F146F38F-9E77-4599-A1E7-37F2428B7E47}"/>
    <cellStyle name="Normal 2 3 2 2 5 2" xfId="27974" xr:uid="{96B19EFE-BC23-4674-B57A-E49D1256307D}"/>
    <cellStyle name="Normal 2 3 2 2 5 2 2" xfId="27975" xr:uid="{08427081-12CF-4FEF-A5F4-8F6A2D636A97}"/>
    <cellStyle name="Normal 2 3 2 2 5 2 2 2" xfId="27976" xr:uid="{0E285C83-0CAA-46A7-8FF8-63C5A49592AD}"/>
    <cellStyle name="Normal 2 3 2 2 5 2 3" xfId="27977" xr:uid="{6E732B21-F03A-4FD4-AB28-EC969E347305}"/>
    <cellStyle name="Normal 2 3 2 2 5 3" xfId="27978" xr:uid="{C44762AD-EF4D-4C06-B005-BA9BFBEC9CE9}"/>
    <cellStyle name="Normal 2 3 2 2 5 3 2" xfId="27979" xr:uid="{D55B3968-60DF-4228-908B-56C9CB2C1B50}"/>
    <cellStyle name="Normal 2 3 2 2 5 4" xfId="27980" xr:uid="{65BC137D-1E37-48EA-873E-EB8DC92DAF4A}"/>
    <cellStyle name="Normal 2 3 2 2 5 4 2" xfId="27981" xr:uid="{FE869259-F93E-4C11-8506-B55B1908F5B7}"/>
    <cellStyle name="Normal 2 3 2 2 5 5" xfId="27982" xr:uid="{FC5AC3DC-0395-42EE-B2D5-5A942C55D786}"/>
    <cellStyle name="Normal 2 3 2 2 6" xfId="27983" xr:uid="{0FFA4315-FD9D-4D64-942A-ABB137384AC4}"/>
    <cellStyle name="Normal 2 3 2 2 6 2" xfId="27984" xr:uid="{629A7D03-64DD-4C30-8580-B7FD86324C92}"/>
    <cellStyle name="Normal 2 3 2 2 6 2 2" xfId="27985" xr:uid="{86420A2D-6315-4479-A6AB-C0AF57A12A01}"/>
    <cellStyle name="Normal 2 3 2 2 6 2 2 2" xfId="27986" xr:uid="{6E1E70DA-5921-459A-BA7B-B420146A811F}"/>
    <cellStyle name="Normal 2 3 2 2 6 2 3" xfId="27987" xr:uid="{30C7A7A9-565A-4ED3-9C75-0EE4C9E17FE4}"/>
    <cellStyle name="Normal 2 3 2 2 6 3" xfId="27988" xr:uid="{048DF127-B042-4ECA-9715-23EE96E98ED0}"/>
    <cellStyle name="Normal 2 3 2 2 6 3 2" xfId="27989" xr:uid="{2F53F984-42A6-4DC7-A0DA-12B04FA83135}"/>
    <cellStyle name="Normal 2 3 2 2 6 4" xfId="27990" xr:uid="{F93BDCB4-722D-4B47-ADBC-C0D88355D833}"/>
    <cellStyle name="Normal 2 3 2 2 6 4 2" xfId="27991" xr:uid="{06C914ED-0B71-4504-A8AF-3049253810D7}"/>
    <cellStyle name="Normal 2 3 2 2 6 5" xfId="27992" xr:uid="{83B50088-1806-4944-82DD-3A572198BE83}"/>
    <cellStyle name="Normal 2 3 2 2 7" xfId="27993" xr:uid="{71FD1E56-B889-47A6-A48B-4A33B897500A}"/>
    <cellStyle name="Normal 2 3 2 2 7 2" xfId="27994" xr:uid="{F36E70C5-1C51-45AD-85FF-BE30200DF190}"/>
    <cellStyle name="Normal 2 3 2 2 7 2 2" xfId="27995" xr:uid="{D4A2C7ED-82A9-4BC8-802C-082C1C61FBD1}"/>
    <cellStyle name="Normal 2 3 2 2 7 3" xfId="27996" xr:uid="{42E7C019-089C-492B-851D-45959D329893}"/>
    <cellStyle name="Normal 2 3 2 2 8" xfId="27997" xr:uid="{B5B67F25-E988-4690-99B1-FD020E971607}"/>
    <cellStyle name="Normal 2 3 2 2 8 2" xfId="27998" xr:uid="{F481392A-3C62-4B71-B46C-B31D2486071C}"/>
    <cellStyle name="Normal 2 3 2 2 9" xfId="27999" xr:uid="{91C3EE33-1755-46AB-BCC6-EE8BE4A42A79}"/>
    <cellStyle name="Normal 2 3 2 2 9 2" xfId="28000" xr:uid="{B483DC73-764A-46D4-AC0B-ED758E8F6F27}"/>
    <cellStyle name="Normal 2 3 2 3" xfId="28001" xr:uid="{3BB3A179-22A5-4ABA-8142-62DC8574FDC7}"/>
    <cellStyle name="Normal 2 3 2 3 2" xfId="28002" xr:uid="{A1DF6882-71A8-4D81-B8B0-6D3785D69855}"/>
    <cellStyle name="Normal 2 3 2 3 2 2" xfId="28003" xr:uid="{A5E47856-8F78-4F38-85C5-407121C84479}"/>
    <cellStyle name="Normal 2 3 2 3 2 2 2" xfId="28004" xr:uid="{6C6751FE-E80E-4C10-929C-F2CEDB3FF462}"/>
    <cellStyle name="Normal 2 3 2 3 2 2 2 2" xfId="28005" xr:uid="{00428A91-9CA4-4407-82ED-195801781913}"/>
    <cellStyle name="Normal 2 3 2 3 2 2 2 2 2" xfId="28006" xr:uid="{730B0BDA-3065-4E8E-ADD7-FE178ADF0979}"/>
    <cellStyle name="Normal 2 3 2 3 2 2 2 3" xfId="28007" xr:uid="{94B4362B-BC49-4C7F-904D-0373CBEDBADD}"/>
    <cellStyle name="Normal 2 3 2 3 2 2 3" xfId="28008" xr:uid="{58949359-DEC0-45BE-A5CE-C7B68D0A3AA7}"/>
    <cellStyle name="Normal 2 3 2 3 2 2 3 2" xfId="28009" xr:uid="{DC564B75-7A95-4358-BDA9-15147B4FD2A7}"/>
    <cellStyle name="Normal 2 3 2 3 2 2 4" xfId="28010" xr:uid="{D8B87BB4-8740-4970-BFE9-F2E8946F83F9}"/>
    <cellStyle name="Normal 2 3 2 3 2 2 4 2" xfId="28011" xr:uid="{FA895040-DB9A-4367-8697-40FD3FEDAFA2}"/>
    <cellStyle name="Normal 2 3 2 3 2 2 5" xfId="28012" xr:uid="{0E48C356-F2C4-4AA7-8A5B-668481661C1F}"/>
    <cellStyle name="Normal 2 3 2 3 2 3" xfId="28013" xr:uid="{BD52910F-372F-4CE7-9634-BCFF398C8867}"/>
    <cellStyle name="Normal 2 3 2 3 2 3 2" xfId="28014" xr:uid="{B42FECE3-FD95-4829-B830-720898791B76}"/>
    <cellStyle name="Normal 2 3 2 3 2 3 2 2" xfId="28015" xr:uid="{048745CB-6898-4565-B0E0-AB672F403879}"/>
    <cellStyle name="Normal 2 3 2 3 2 3 3" xfId="28016" xr:uid="{6AE7EC03-22E1-4155-A056-42D3AD88411D}"/>
    <cellStyle name="Normal 2 3 2 3 2 4" xfId="28017" xr:uid="{ADF3E407-B62F-469D-9BBC-31FCDBBA4850}"/>
    <cellStyle name="Normal 2 3 2 3 2 4 2" xfId="28018" xr:uid="{0846E74B-58AB-4FBC-89BC-1782D04B4763}"/>
    <cellStyle name="Normal 2 3 2 3 2 5" xfId="28019" xr:uid="{8DFB3DA3-996A-43CE-8008-C57AE8A0DDD4}"/>
    <cellStyle name="Normal 2 3 2 3 2 5 2" xfId="28020" xr:uid="{B58D1649-4A5C-4ADE-A1C1-15C93F798EE9}"/>
    <cellStyle name="Normal 2 3 2 3 2 6" xfId="28021" xr:uid="{C57D42CF-A8C9-41EB-B24C-D2DCF0243164}"/>
    <cellStyle name="Normal 2 3 2 3 3" xfId="28022" xr:uid="{B54282EF-F851-4510-8D37-EA18141332DE}"/>
    <cellStyle name="Normal 2 3 2 3 3 2" xfId="28023" xr:uid="{67CAB9C7-0CDF-4F4D-9785-AAB8A1FC60BD}"/>
    <cellStyle name="Normal 2 3 2 3 3 2 2" xfId="28024" xr:uid="{374E96FB-6E51-43D3-80EF-DD42863DF14C}"/>
    <cellStyle name="Normal 2 3 2 3 3 2 2 2" xfId="28025" xr:uid="{FB9A6083-79E9-49A8-BDD1-EA1A843BD746}"/>
    <cellStyle name="Normal 2 3 2 3 3 2 3" xfId="28026" xr:uid="{A59BDB29-9E9E-4AA9-B715-998E335E3235}"/>
    <cellStyle name="Normal 2 3 2 3 3 3" xfId="28027" xr:uid="{634AA2A1-E3A8-4554-A98C-2498BC94CB25}"/>
    <cellStyle name="Normal 2 3 2 3 3 3 2" xfId="28028" xr:uid="{37DAAFDD-A916-4AE7-8987-12831B57EB42}"/>
    <cellStyle name="Normal 2 3 2 3 3 4" xfId="28029" xr:uid="{A3A40241-8443-4736-80C2-2E3C5B978FAD}"/>
    <cellStyle name="Normal 2 3 2 3 3 4 2" xfId="28030" xr:uid="{2A103CA4-B2EE-423A-BE7E-99B39E045092}"/>
    <cellStyle name="Normal 2 3 2 3 3 5" xfId="28031" xr:uid="{7B836617-2C7C-4F8C-A987-5C8270472206}"/>
    <cellStyle name="Normal 2 3 2 3 4" xfId="28032" xr:uid="{EEF8F2C9-FAF3-482D-97ED-9A5393D58C63}"/>
    <cellStyle name="Normal 2 3 2 3 4 2" xfId="28033" xr:uid="{AB500113-6AC6-4384-B052-5D5DD3A1C45A}"/>
    <cellStyle name="Normal 2 3 2 3 4 2 2" xfId="28034" xr:uid="{73298ADD-114D-47E9-9D9F-66945B58EF65}"/>
    <cellStyle name="Normal 2 3 2 3 4 3" xfId="28035" xr:uid="{3D78A7F7-F831-4705-B33D-4B59F0F1810A}"/>
    <cellStyle name="Normal 2 3 2 3 5" xfId="28036" xr:uid="{51456D4B-7036-48FC-8B75-8856428FDE7C}"/>
    <cellStyle name="Normal 2 3 2 3 5 2" xfId="28037" xr:uid="{EB6143F9-67BF-4045-ABBF-0090CCA3CA45}"/>
    <cellStyle name="Normal 2 3 2 3 6" xfId="28038" xr:uid="{3456A77A-9D37-46BC-814E-5689C8C30E9D}"/>
    <cellStyle name="Normal 2 3 2 3 6 2" xfId="28039" xr:uid="{146A1115-4289-4CCF-BAE7-0CC1F821F422}"/>
    <cellStyle name="Normal 2 3 2 3 7" xfId="28040" xr:uid="{75D3EE7D-1E07-4C74-9B54-6214C2967C6B}"/>
    <cellStyle name="Normal 2 3 2 4" xfId="28041" xr:uid="{E48C6029-9A24-47C4-9A7D-749855A78A7D}"/>
    <cellStyle name="Normal 2 3 2 4 2" xfId="28042" xr:uid="{777097F4-D4C9-4DCD-9BEE-970261FB3FA0}"/>
    <cellStyle name="Normal 2 3 2 4 2 2" xfId="28043" xr:uid="{0EBD9879-9DE9-4D38-B631-4DD5D0630E0D}"/>
    <cellStyle name="Normal 2 3 2 4 2 2 2" xfId="28044" xr:uid="{E62E9264-DC57-4940-88A1-31CED8262C39}"/>
    <cellStyle name="Normal 2 3 2 4 2 2 2 2" xfId="28045" xr:uid="{5DB57140-3A96-42FA-AA71-182FDA62D565}"/>
    <cellStyle name="Normal 2 3 2 4 2 2 2 2 2" xfId="28046" xr:uid="{ED0E1178-A87F-4983-A8D2-002A66CAF269}"/>
    <cellStyle name="Normal 2 3 2 4 2 2 2 3" xfId="28047" xr:uid="{E8668FAB-5392-4727-B858-AE89D3DDD9BB}"/>
    <cellStyle name="Normal 2 3 2 4 2 2 3" xfId="28048" xr:uid="{B592CD00-3E0B-4FC4-AD63-C1B8F1A8066F}"/>
    <cellStyle name="Normal 2 3 2 4 2 2 3 2" xfId="28049" xr:uid="{11A1FA35-A150-4DBB-A153-1FF01C17047F}"/>
    <cellStyle name="Normal 2 3 2 4 2 2 4" xfId="28050" xr:uid="{C86E76B7-ABB1-4E0A-8272-A74525094C27}"/>
    <cellStyle name="Normal 2 3 2 4 2 2 4 2" xfId="28051" xr:uid="{A64CBDA1-F96F-4274-9299-97F922954E1B}"/>
    <cellStyle name="Normal 2 3 2 4 2 2 5" xfId="28052" xr:uid="{D81B7867-7E94-4E9E-AAC3-B505DCA528A3}"/>
    <cellStyle name="Normal 2 3 2 4 2 3" xfId="28053" xr:uid="{87B5D268-524F-4CA9-8A73-86557B8C40DB}"/>
    <cellStyle name="Normal 2 3 2 4 2 3 2" xfId="28054" xr:uid="{3CCBD8CE-7CDC-4644-ADE8-93C8CF9AC69B}"/>
    <cellStyle name="Normal 2 3 2 4 2 3 2 2" xfId="28055" xr:uid="{14793CFE-C7A9-4974-AB3E-4FF335D7C72A}"/>
    <cellStyle name="Normal 2 3 2 4 2 3 3" xfId="28056" xr:uid="{CF741CB5-9B8C-4050-864E-12DB52ED8658}"/>
    <cellStyle name="Normal 2 3 2 4 2 4" xfId="28057" xr:uid="{7B4B28EB-B39A-4154-A423-C2AA607FC151}"/>
    <cellStyle name="Normal 2 3 2 4 2 4 2" xfId="28058" xr:uid="{7FE425DE-F048-44D4-8031-E182D4879564}"/>
    <cellStyle name="Normal 2 3 2 4 2 5" xfId="28059" xr:uid="{FDE7834B-34ED-4293-95AF-1D9ABC91E1CD}"/>
    <cellStyle name="Normal 2 3 2 4 2 5 2" xfId="28060" xr:uid="{8178CAF4-2F64-40F3-87E9-2EDBD8630159}"/>
    <cellStyle name="Normal 2 3 2 4 2 6" xfId="28061" xr:uid="{EA9906A8-3699-4E7C-90DB-BA62EAA70CE0}"/>
    <cellStyle name="Normal 2 3 2 4 3" xfId="28062" xr:uid="{1CE9629D-C5BF-4541-B76B-91E2C86B0D0B}"/>
    <cellStyle name="Normal 2 3 2 4 3 2" xfId="28063" xr:uid="{9E4E4519-2BE9-4631-8136-A47930B670D5}"/>
    <cellStyle name="Normal 2 3 2 4 3 2 2" xfId="28064" xr:uid="{A07A1B58-ED0C-4528-B806-78D07556140C}"/>
    <cellStyle name="Normal 2 3 2 4 3 2 2 2" xfId="28065" xr:uid="{EE4E463A-67AB-44AD-93C7-4EDA2867E075}"/>
    <cellStyle name="Normal 2 3 2 4 3 2 3" xfId="28066" xr:uid="{303CB48D-4DB0-473D-B580-C55B9E1273A1}"/>
    <cellStyle name="Normal 2 3 2 4 3 3" xfId="28067" xr:uid="{735F686F-3FE2-4309-A84F-462409652BCA}"/>
    <cellStyle name="Normal 2 3 2 4 3 3 2" xfId="28068" xr:uid="{6B6F7730-549E-4863-B89C-EC0FA7E8AF7E}"/>
    <cellStyle name="Normal 2 3 2 4 3 4" xfId="28069" xr:uid="{73F0EADC-8A44-4AD7-BFDA-2CEAD799F430}"/>
    <cellStyle name="Normal 2 3 2 4 3 4 2" xfId="28070" xr:uid="{C4F83100-38DF-44E9-A49E-9A334AF56D66}"/>
    <cellStyle name="Normal 2 3 2 4 3 5" xfId="28071" xr:uid="{977D2007-1751-45C8-9F28-E8B8BC49A0A9}"/>
    <cellStyle name="Normal 2 3 2 4 4" xfId="28072" xr:uid="{4C4240F3-3023-461D-BA9B-CA6310761F42}"/>
    <cellStyle name="Normal 2 3 2 4 4 2" xfId="28073" xr:uid="{D73A79F4-999B-47F5-9274-59EE464BC3AA}"/>
    <cellStyle name="Normal 2 3 2 4 4 2 2" xfId="28074" xr:uid="{944FD103-7C93-466A-9153-B60A3E123205}"/>
    <cellStyle name="Normal 2 3 2 4 4 3" xfId="28075" xr:uid="{ECF8D086-DAFF-4E60-8C89-9F21C1366A73}"/>
    <cellStyle name="Normal 2 3 2 4 5" xfId="28076" xr:uid="{7B98703E-2888-4EF9-A28D-A70FA6B18250}"/>
    <cellStyle name="Normal 2 3 2 4 5 2" xfId="28077" xr:uid="{55F8DD30-843D-443C-B363-FB432913E485}"/>
    <cellStyle name="Normal 2 3 2 4 6" xfId="28078" xr:uid="{9AE09A35-7126-4710-A808-328468E1274F}"/>
    <cellStyle name="Normal 2 3 2 4 6 2" xfId="28079" xr:uid="{BBC5E84A-03DF-4C8A-AADB-A2540883FF42}"/>
    <cellStyle name="Normal 2 3 2 4 7" xfId="28080" xr:uid="{F797288B-2BED-447E-883F-A8CB1C56A5B3}"/>
    <cellStyle name="Normal 2 3 2 5" xfId="28081" xr:uid="{638AE538-7E79-4F46-92BC-C1C6AA80CC26}"/>
    <cellStyle name="Normal 2 3 2 5 2" xfId="28082" xr:uid="{8B9773B7-F3E9-417E-B482-0B629A5779F9}"/>
    <cellStyle name="Normal 2 3 2 5 2 2" xfId="28083" xr:uid="{B12942AA-0E7F-44F8-A8A5-3C4C8ADF1724}"/>
    <cellStyle name="Normal 2 3 2 5 2 2 2" xfId="28084" xr:uid="{2FC885B0-7403-490F-94DD-DD61AFCB760E}"/>
    <cellStyle name="Normal 2 3 2 5 2 2 2 2" xfId="28085" xr:uid="{149DF9B9-0DDE-42BC-8475-4B77975EDC83}"/>
    <cellStyle name="Normal 2 3 2 5 2 2 3" xfId="28086" xr:uid="{6E54FB00-FDF8-4298-AAFF-43FB8CFD7152}"/>
    <cellStyle name="Normal 2 3 2 5 2 3" xfId="28087" xr:uid="{506492A3-9EAD-4666-9E6F-3228AB8A3127}"/>
    <cellStyle name="Normal 2 3 2 5 2 3 2" xfId="28088" xr:uid="{BFC7A8C1-50EB-4877-A701-F9775B9CC253}"/>
    <cellStyle name="Normal 2 3 2 5 2 4" xfId="28089" xr:uid="{978E5A2B-A1B9-49A9-ABC1-2638702E5E88}"/>
    <cellStyle name="Normal 2 3 2 5 2 4 2" xfId="28090" xr:uid="{58AF3053-C881-4A06-AC11-B8944F62A5E9}"/>
    <cellStyle name="Normal 2 3 2 5 2 5" xfId="28091" xr:uid="{DD9AD278-9FBC-447D-872F-875A7582AF9D}"/>
    <cellStyle name="Normal 2 3 2 5 3" xfId="28092" xr:uid="{7BABFAC2-E608-4749-89FF-5C1E287BB726}"/>
    <cellStyle name="Normal 2 3 2 5 3 2" xfId="28093" xr:uid="{6AE8E50B-DEAC-42D8-90EB-DFC2663E2BD9}"/>
    <cellStyle name="Normal 2 3 2 5 3 2 2" xfId="28094" xr:uid="{61F7C337-6FA0-4D42-A0DF-919B454E3C04}"/>
    <cellStyle name="Normal 2 3 2 5 3 3" xfId="28095" xr:uid="{F21ECADA-E806-4CEA-B82B-55EA05EAFF41}"/>
    <cellStyle name="Normal 2 3 2 5 4" xfId="28096" xr:uid="{52DBB5B7-FE7E-4D58-9142-38AE6BEA540C}"/>
    <cellStyle name="Normal 2 3 2 5 4 2" xfId="28097" xr:uid="{E74C08B8-FB92-4636-8A08-84A2C32DCBD9}"/>
    <cellStyle name="Normal 2 3 2 5 5" xfId="28098" xr:uid="{1BD7607D-94C6-4E97-9C96-180FEE27512C}"/>
    <cellStyle name="Normal 2 3 2 5 5 2" xfId="28099" xr:uid="{B49BC480-968C-4E47-8267-77B1D7AC0B56}"/>
    <cellStyle name="Normal 2 3 2 5 6" xfId="28100" xr:uid="{C212CEC7-0902-4898-81AD-876284D6C5DB}"/>
    <cellStyle name="Normal 2 3 2 6" xfId="28101" xr:uid="{28CA9187-45B1-45EE-B8D3-1D59B7864002}"/>
    <cellStyle name="Normal 2 3 2 6 2" xfId="28102" xr:uid="{E7CF8585-042E-446A-AE88-4C11CD89AE22}"/>
    <cellStyle name="Normal 2 3 2 6 2 2" xfId="28103" xr:uid="{52D6CD83-16E3-4AAB-A566-10F2ADB8DA46}"/>
    <cellStyle name="Normal 2 3 2 6 2 2 2" xfId="28104" xr:uid="{34B32E12-4D62-4A9D-B109-81EC28E3B93F}"/>
    <cellStyle name="Normal 2 3 2 6 2 3" xfId="28105" xr:uid="{DBC735BC-9FBC-47D5-8FB2-D1E0281C775F}"/>
    <cellStyle name="Normal 2 3 2 6 3" xfId="28106" xr:uid="{0D54F1CF-1BBD-4120-997E-5151595A3668}"/>
    <cellStyle name="Normal 2 3 2 6 3 2" xfId="28107" xr:uid="{620839EA-1470-45EB-82DE-28270AC30EB2}"/>
    <cellStyle name="Normal 2 3 2 6 4" xfId="28108" xr:uid="{706E90C3-4B29-404D-9234-F9D3F6ACEEEF}"/>
    <cellStyle name="Normal 2 3 2 6 4 2" xfId="28109" xr:uid="{077B6661-5C37-4AD5-9DCD-EAA3E8B1A2FE}"/>
    <cellStyle name="Normal 2 3 2 6 5" xfId="28110" xr:uid="{2DBDB638-2798-44B1-9E63-5D5341F5CF8D}"/>
    <cellStyle name="Normal 2 3 2 7" xfId="28111" xr:uid="{7D9B676A-5089-4EE3-96FA-75F08E4FED7E}"/>
    <cellStyle name="Normal 2 3 2 7 2" xfId="28112" xr:uid="{1102D512-D160-46C9-BF35-FA567E004874}"/>
    <cellStyle name="Normal 2 3 2 7 2 2" xfId="28113" xr:uid="{03DFAE44-7994-4ED1-985D-AAB3316010C5}"/>
    <cellStyle name="Normal 2 3 2 7 2 2 2" xfId="28114" xr:uid="{993C0FB4-D544-4309-9057-C8882EA8DE6E}"/>
    <cellStyle name="Normal 2 3 2 7 2 3" xfId="28115" xr:uid="{73C23C58-B1DF-4D10-94EF-F5B97E5749FC}"/>
    <cellStyle name="Normal 2 3 2 7 3" xfId="28116" xr:uid="{5276B5A9-CC87-4FB7-8E78-7E983DFA0FF3}"/>
    <cellStyle name="Normal 2 3 2 7 3 2" xfId="28117" xr:uid="{9BF37D71-CC6F-454C-A526-7433719674B5}"/>
    <cellStyle name="Normal 2 3 2 7 4" xfId="28118" xr:uid="{F18F9E72-C20D-41BC-892D-47F54CC5392C}"/>
    <cellStyle name="Normal 2 3 2 7 4 2" xfId="28119" xr:uid="{0006A9FC-9612-4A3C-8535-6C1A064F8B1D}"/>
    <cellStyle name="Normal 2 3 2 7 5" xfId="28120" xr:uid="{A726B466-80B6-44D3-B100-697FF8117C35}"/>
    <cellStyle name="Normal 2 3 2 8" xfId="28121" xr:uid="{AC451A29-8479-4E08-8641-8A5E69757780}"/>
    <cellStyle name="Normal 2 3 2 8 2" xfId="28122" xr:uid="{510413DA-27CA-4CC4-9C8C-8400767DE748}"/>
    <cellStyle name="Normal 2 3 2 8 2 2" xfId="28123" xr:uid="{695B71B6-3C60-4E39-8F13-05380D30E777}"/>
    <cellStyle name="Normal 2 3 2 8 3" xfId="28124" xr:uid="{F7672957-9B13-40DA-B3ED-75515FB37108}"/>
    <cellStyle name="Normal 2 3 2 9" xfId="28125" xr:uid="{E8FC34C2-E65C-4E83-992E-D700F9963E96}"/>
    <cellStyle name="Normal 2 3 2 9 2" xfId="28126" xr:uid="{24F7CD5A-2FCB-40C5-B7DD-8CC6A82D7680}"/>
    <cellStyle name="Normal 2 3 3" xfId="803" xr:uid="{ACC5AD34-7B6E-429F-BCF2-092B4CC27F09}"/>
    <cellStyle name="Normal 2 3 3 10" xfId="28127" xr:uid="{D42CD8D5-CD89-4537-953D-4C320D2F5063}"/>
    <cellStyle name="Normal 2 3 3 10 2" xfId="28128" xr:uid="{5FF11816-540C-408A-8821-6E37E46B7190}"/>
    <cellStyle name="Normal 2 3 3 11" xfId="28129" xr:uid="{A0EB8FF9-DB81-4CCC-A624-A51E1199BB89}"/>
    <cellStyle name="Normal 2 3 3 2" xfId="28130" xr:uid="{7BD6640B-B22E-4303-8B20-743F8F62F94A}"/>
    <cellStyle name="Normal 2 3 3 2 2" xfId="28131" xr:uid="{609FA48C-BE6B-4F69-87DA-ED5C223A1047}"/>
    <cellStyle name="Normal 2 3 3 2 2 2" xfId="28132" xr:uid="{B104EAD3-3669-4F8E-8596-88C6CF0A31AF}"/>
    <cellStyle name="Normal 2 3 3 2 2 2 2" xfId="28133" xr:uid="{685ACC3B-3E47-4279-8F6F-3E7B732D8681}"/>
    <cellStyle name="Normal 2 3 3 2 2 2 2 2" xfId="28134" xr:uid="{526A1255-859E-49A0-A326-F003C441F59E}"/>
    <cellStyle name="Normal 2 3 3 2 2 2 2 2 2" xfId="28135" xr:uid="{F0D3922E-54A9-425D-A5D5-60364F7F0E2B}"/>
    <cellStyle name="Normal 2 3 3 2 2 2 2 3" xfId="28136" xr:uid="{7D843B39-AF81-4AC0-AC21-521F3455975F}"/>
    <cellStyle name="Normal 2 3 3 2 2 2 3" xfId="28137" xr:uid="{0B1CF98D-828D-4B09-A474-39113A206790}"/>
    <cellStyle name="Normal 2 3 3 2 2 2 3 2" xfId="28138" xr:uid="{68ACC7BC-F48F-4E89-BE8C-DFE46E2D4794}"/>
    <cellStyle name="Normal 2 3 3 2 2 2 4" xfId="28139" xr:uid="{614E4453-7E4F-415B-B1AC-B260E57758C3}"/>
    <cellStyle name="Normal 2 3 3 2 2 2 4 2" xfId="28140" xr:uid="{3AB20C98-4E9A-4D6A-8F8F-D2926151E175}"/>
    <cellStyle name="Normal 2 3 3 2 2 2 5" xfId="28141" xr:uid="{598E4FDA-3D36-4334-A62C-8762A6F5B5CB}"/>
    <cellStyle name="Normal 2 3 3 2 2 3" xfId="28142" xr:uid="{748C3F23-28D4-49CE-A48B-7C6213DEB7FD}"/>
    <cellStyle name="Normal 2 3 3 2 2 3 2" xfId="28143" xr:uid="{A3887592-F28A-4198-90C7-B3C53DECCFBA}"/>
    <cellStyle name="Normal 2 3 3 2 2 3 2 2" xfId="28144" xr:uid="{D479FE09-8B57-4A71-8B6B-5B8017D5861B}"/>
    <cellStyle name="Normal 2 3 3 2 2 3 3" xfId="28145" xr:uid="{D8B327D3-96A2-4A6C-96CE-E12FF2554F86}"/>
    <cellStyle name="Normal 2 3 3 2 2 4" xfId="28146" xr:uid="{B8966155-F5DA-4030-A74B-A093D834ED36}"/>
    <cellStyle name="Normal 2 3 3 2 2 4 2" xfId="28147" xr:uid="{FD512790-74C5-4A42-9A5E-F0E14DFF7921}"/>
    <cellStyle name="Normal 2 3 3 2 2 5" xfId="28148" xr:uid="{47739231-2CB0-4422-8765-FA6ED933D00B}"/>
    <cellStyle name="Normal 2 3 3 2 2 5 2" xfId="28149" xr:uid="{1A64FDBA-43BD-41AE-AB54-A75FA691A681}"/>
    <cellStyle name="Normal 2 3 3 2 2 6" xfId="28150" xr:uid="{DB37929F-76BD-4B8A-9969-F66E7F751391}"/>
    <cellStyle name="Normal 2 3 3 2 3" xfId="28151" xr:uid="{436EEB06-B82D-41F4-850F-40A7108C1E03}"/>
    <cellStyle name="Normal 2 3 3 2 3 2" xfId="28152" xr:uid="{8BFDD4E3-D80B-496B-AA6F-9C6BE7B08465}"/>
    <cellStyle name="Normal 2 3 3 2 3 2 2" xfId="28153" xr:uid="{CDB6DDDF-FB72-46B1-8C14-63144D90337D}"/>
    <cellStyle name="Normal 2 3 3 2 3 2 2 2" xfId="28154" xr:uid="{D1ECDBAA-3801-4E1F-8BE8-F72F47BE1369}"/>
    <cellStyle name="Normal 2 3 3 2 3 2 3" xfId="28155" xr:uid="{6F71B82B-4BCD-4C29-A595-6A520F8F5F46}"/>
    <cellStyle name="Normal 2 3 3 2 3 3" xfId="28156" xr:uid="{E224547A-80B7-46BE-894D-22135F2D44E2}"/>
    <cellStyle name="Normal 2 3 3 2 3 3 2" xfId="28157" xr:uid="{E91AB231-947B-425C-BA8A-C454BAE6B2E1}"/>
    <cellStyle name="Normal 2 3 3 2 3 4" xfId="28158" xr:uid="{1D0688EE-FD1A-4B16-8541-8A29736366D5}"/>
    <cellStyle name="Normal 2 3 3 2 3 4 2" xfId="28159" xr:uid="{98058FF0-154A-4D39-BE53-ADC54896252A}"/>
    <cellStyle name="Normal 2 3 3 2 3 5" xfId="28160" xr:uid="{BDE19B5F-5159-42CB-8CB4-B2948BF38B2C}"/>
    <cellStyle name="Normal 2 3 3 2 4" xfId="28161" xr:uid="{FAD65BB2-562E-4861-8D8A-403EBE7AE39A}"/>
    <cellStyle name="Normal 2 3 3 2 4 2" xfId="28162" xr:uid="{A6E728BD-90F0-4D08-A65B-6349F477F721}"/>
    <cellStyle name="Normal 2 3 3 2 4 2 2" xfId="28163" xr:uid="{9DC4BC6C-B10F-4538-B01B-4E6777990A2E}"/>
    <cellStyle name="Normal 2 3 3 2 4 3" xfId="28164" xr:uid="{588AF5B7-EFC0-4120-94F0-9443491DFA6D}"/>
    <cellStyle name="Normal 2 3 3 2 5" xfId="28165" xr:uid="{34DAD3DD-10D0-4F8E-9C87-7759BB0A6CF5}"/>
    <cellStyle name="Normal 2 3 3 2 5 2" xfId="28166" xr:uid="{7DB2ADE0-4A26-413E-A489-3D09B6EDD42B}"/>
    <cellStyle name="Normal 2 3 3 2 6" xfId="28167" xr:uid="{8DEFA66B-5839-4D88-A28E-4B30305EEEC4}"/>
    <cellStyle name="Normal 2 3 3 2 6 2" xfId="28168" xr:uid="{BB0B7DC7-48B6-48A6-B832-D980E9232FA0}"/>
    <cellStyle name="Normal 2 3 3 2 7" xfId="28169" xr:uid="{D516E785-31EA-4DF6-8AA2-6BD42AC13085}"/>
    <cellStyle name="Normal 2 3 3 3" xfId="28170" xr:uid="{1F8D6225-6D46-41B7-9A55-04EA76BCC017}"/>
    <cellStyle name="Normal 2 3 3 3 2" xfId="28171" xr:uid="{3EC53685-D828-4167-B7F8-656A1BB29951}"/>
    <cellStyle name="Normal 2 3 3 3 2 2" xfId="28172" xr:uid="{D84CC097-4AAD-4855-90EB-4589822A03D0}"/>
    <cellStyle name="Normal 2 3 3 3 2 2 2" xfId="28173" xr:uid="{2D5E238C-84FD-47E5-8FA2-CCAA799B82C3}"/>
    <cellStyle name="Normal 2 3 3 3 2 2 2 2" xfId="28174" xr:uid="{9398CBE8-3B6C-426D-A0AA-90E9D3D7744A}"/>
    <cellStyle name="Normal 2 3 3 3 2 2 2 2 2" xfId="28175" xr:uid="{05ADCBA4-2715-43D2-90DB-C11F4C06BDF4}"/>
    <cellStyle name="Normal 2 3 3 3 2 2 2 3" xfId="28176" xr:uid="{084FB4D5-9EB2-4242-A7BA-410C1DECEAFE}"/>
    <cellStyle name="Normal 2 3 3 3 2 2 3" xfId="28177" xr:uid="{D6746E05-B3F0-4715-8FCA-7B8F8250C2B7}"/>
    <cellStyle name="Normal 2 3 3 3 2 2 3 2" xfId="28178" xr:uid="{F0B24F62-B3CB-4324-AF80-AC82C9387344}"/>
    <cellStyle name="Normal 2 3 3 3 2 2 4" xfId="28179" xr:uid="{0691C533-7C50-47C3-A055-54B3F6CB5E3A}"/>
    <cellStyle name="Normal 2 3 3 3 2 2 4 2" xfId="28180" xr:uid="{51C775DA-933C-47C5-8F9D-40159F45E111}"/>
    <cellStyle name="Normal 2 3 3 3 2 2 5" xfId="28181" xr:uid="{3E1179C1-734B-492D-92C0-C0A8D2FA33AA}"/>
    <cellStyle name="Normal 2 3 3 3 2 3" xfId="28182" xr:uid="{EA7D4115-F469-4B48-BE09-6F36F4465397}"/>
    <cellStyle name="Normal 2 3 3 3 2 3 2" xfId="28183" xr:uid="{4F0EBDD1-5BAD-4125-80DA-D9332F555DEF}"/>
    <cellStyle name="Normal 2 3 3 3 2 3 2 2" xfId="28184" xr:uid="{49AAA05D-545E-4209-8C66-63CE17DC428A}"/>
    <cellStyle name="Normal 2 3 3 3 2 3 3" xfId="28185" xr:uid="{F4D8747B-5A9F-4740-B382-42E47FDFF3E0}"/>
    <cellStyle name="Normal 2 3 3 3 2 4" xfId="28186" xr:uid="{BCEEF674-6FF6-406E-9D45-034472AD3635}"/>
    <cellStyle name="Normal 2 3 3 3 2 4 2" xfId="28187" xr:uid="{7C1A722F-C4AE-432D-8599-E88E43FF8978}"/>
    <cellStyle name="Normal 2 3 3 3 2 5" xfId="28188" xr:uid="{329C17C0-AA08-4549-AFD8-7F6928127159}"/>
    <cellStyle name="Normal 2 3 3 3 2 5 2" xfId="28189" xr:uid="{B1E238B1-D439-4973-ADED-8C970F4A5D28}"/>
    <cellStyle name="Normal 2 3 3 3 2 6" xfId="28190" xr:uid="{C6B97364-547D-4EE4-92FD-5F9AAB471E2E}"/>
    <cellStyle name="Normal 2 3 3 3 3" xfId="28191" xr:uid="{8954DFF0-81B4-4EE9-9357-645ADCCF6477}"/>
    <cellStyle name="Normal 2 3 3 3 3 2" xfId="28192" xr:uid="{8071FD11-BD72-4EE8-9666-AAD64822CC14}"/>
    <cellStyle name="Normal 2 3 3 3 3 2 2" xfId="28193" xr:uid="{88C5458F-3D95-41A2-9053-805AE898EB07}"/>
    <cellStyle name="Normal 2 3 3 3 3 2 2 2" xfId="28194" xr:uid="{787F2EF1-808D-4566-97CA-6327741E0FED}"/>
    <cellStyle name="Normal 2 3 3 3 3 2 3" xfId="28195" xr:uid="{9B7DC928-AE14-40CD-AE47-D48F81895525}"/>
    <cellStyle name="Normal 2 3 3 3 3 3" xfId="28196" xr:uid="{1E708709-8EA4-4BCD-ACEB-F7869DDDD9DD}"/>
    <cellStyle name="Normal 2 3 3 3 3 3 2" xfId="28197" xr:uid="{C9B65489-454E-4619-BB23-5B7E472C4193}"/>
    <cellStyle name="Normal 2 3 3 3 3 4" xfId="28198" xr:uid="{3D769743-AFA8-49C4-AD80-F75A645AF7DD}"/>
    <cellStyle name="Normal 2 3 3 3 3 4 2" xfId="28199" xr:uid="{C21837D8-F52D-4E32-8DFD-C01AFE334A29}"/>
    <cellStyle name="Normal 2 3 3 3 3 5" xfId="28200" xr:uid="{3373E6CA-9D76-4CA0-A3C6-71604E19C302}"/>
    <cellStyle name="Normal 2 3 3 3 4" xfId="28201" xr:uid="{37634A4B-105F-4B1E-9977-90E4C24CE795}"/>
    <cellStyle name="Normal 2 3 3 3 4 2" xfId="28202" xr:uid="{F883753F-DE79-4089-9C59-B10FB42B1648}"/>
    <cellStyle name="Normal 2 3 3 3 4 2 2" xfId="28203" xr:uid="{5E4A0B6E-BE32-4FAE-976A-75D76D6B5552}"/>
    <cellStyle name="Normal 2 3 3 3 4 3" xfId="28204" xr:uid="{D3A5B464-963E-4B8B-9950-16857A92896A}"/>
    <cellStyle name="Normal 2 3 3 3 5" xfId="28205" xr:uid="{C05756BA-02B4-46C7-8B2F-572DD83E2385}"/>
    <cellStyle name="Normal 2 3 3 3 5 2" xfId="28206" xr:uid="{BFC71308-A723-4D66-9DA6-0285405E03A2}"/>
    <cellStyle name="Normal 2 3 3 3 6" xfId="28207" xr:uid="{3DDCF8E2-6459-4966-994A-2E0A221F0D5B}"/>
    <cellStyle name="Normal 2 3 3 3 6 2" xfId="28208" xr:uid="{0B63820B-A128-4AB9-B7BC-2FD6BB5BD947}"/>
    <cellStyle name="Normal 2 3 3 3 7" xfId="28209" xr:uid="{74406CDA-A729-4A8D-9F85-6BF45DB4BB89}"/>
    <cellStyle name="Normal 2 3 3 4" xfId="28210" xr:uid="{E21A7AF5-92C4-464F-B768-5B8DAEA3FDB4}"/>
    <cellStyle name="Normal 2 3 3 4 2" xfId="28211" xr:uid="{0AEE8E91-65A5-4D34-91F2-49E6A34529D9}"/>
    <cellStyle name="Normal 2 3 3 4 2 2" xfId="28212" xr:uid="{73F089C1-4DC4-4FEB-91D9-31716CD03051}"/>
    <cellStyle name="Normal 2 3 3 4 2 2 2" xfId="28213" xr:uid="{741B6FE1-7432-4746-9960-8084373C3A9A}"/>
    <cellStyle name="Normal 2 3 3 4 2 2 2 2" xfId="28214" xr:uid="{EB3F0A3A-02DF-4A77-9765-6CA8AE731B2C}"/>
    <cellStyle name="Normal 2 3 3 4 2 2 3" xfId="28215" xr:uid="{0F3DE226-855E-4F89-AF4E-8E70066D6479}"/>
    <cellStyle name="Normal 2 3 3 4 2 3" xfId="28216" xr:uid="{D649BFAC-B957-479C-8D5F-0CF37DB6ECA6}"/>
    <cellStyle name="Normal 2 3 3 4 2 3 2" xfId="28217" xr:uid="{4AF4397A-A024-46D5-AF48-F8B467E7C1D9}"/>
    <cellStyle name="Normal 2 3 3 4 2 4" xfId="28218" xr:uid="{F7E6A17E-65A4-487A-9B67-CC6B6CD32454}"/>
    <cellStyle name="Normal 2 3 3 4 2 4 2" xfId="28219" xr:uid="{4B1B79E5-D113-471D-9C02-125FCBAF2493}"/>
    <cellStyle name="Normal 2 3 3 4 2 5" xfId="28220" xr:uid="{75524B0C-59E3-45A4-89FF-4830D4E14B5D}"/>
    <cellStyle name="Normal 2 3 3 4 3" xfId="28221" xr:uid="{BEC7A640-EAED-4639-B003-24BE57E6C5F8}"/>
    <cellStyle name="Normal 2 3 3 4 3 2" xfId="28222" xr:uid="{CA1A3A65-36B1-4641-8305-90F29ECE7ABB}"/>
    <cellStyle name="Normal 2 3 3 4 3 2 2" xfId="28223" xr:uid="{CC24EF04-349D-4DF0-AEE9-BE15DC171C4A}"/>
    <cellStyle name="Normal 2 3 3 4 3 3" xfId="28224" xr:uid="{F5596E36-1695-4C0A-8609-8CA44380C9AA}"/>
    <cellStyle name="Normal 2 3 3 4 4" xfId="28225" xr:uid="{F0615762-32E3-422F-BB1C-773D50BB3FF0}"/>
    <cellStyle name="Normal 2 3 3 4 4 2" xfId="28226" xr:uid="{BAA0195D-8A72-4F50-9C49-E70EEA892C41}"/>
    <cellStyle name="Normal 2 3 3 4 5" xfId="28227" xr:uid="{7968EA89-980A-45E1-83CD-C5BAF9608D68}"/>
    <cellStyle name="Normal 2 3 3 4 5 2" xfId="28228" xr:uid="{639FA1B8-D0D6-42A8-996B-F3F11915C9B7}"/>
    <cellStyle name="Normal 2 3 3 4 6" xfId="28229" xr:uid="{82DACF35-1B87-4080-89CC-AEB95EBA89C5}"/>
    <cellStyle name="Normal 2 3 3 5" xfId="28230" xr:uid="{311ADA61-F3E5-4118-8716-1485D3E5A4BA}"/>
    <cellStyle name="Normal 2 3 3 5 2" xfId="28231" xr:uid="{4CBAF4F1-FE8C-44C6-BE86-4711C46D9517}"/>
    <cellStyle name="Normal 2 3 3 5 2 2" xfId="28232" xr:uid="{DF045033-5238-490A-BB84-73BD7A649D7F}"/>
    <cellStyle name="Normal 2 3 3 5 2 2 2" xfId="28233" xr:uid="{51E225A2-A204-4F8D-ABE5-20CAA26833B0}"/>
    <cellStyle name="Normal 2 3 3 5 2 3" xfId="28234" xr:uid="{36AC7516-A117-4671-B67C-809F53DC52DE}"/>
    <cellStyle name="Normal 2 3 3 5 3" xfId="28235" xr:uid="{162B5768-5F9B-4F95-81CD-DA982B01322D}"/>
    <cellStyle name="Normal 2 3 3 5 3 2" xfId="28236" xr:uid="{558961F9-9BF5-4676-A231-740F2E2AB1F7}"/>
    <cellStyle name="Normal 2 3 3 5 4" xfId="28237" xr:uid="{358FFF57-9F42-4F13-8792-EB2A2C33FE8D}"/>
    <cellStyle name="Normal 2 3 3 5 4 2" xfId="28238" xr:uid="{4C03FF17-62BE-440F-A5D2-C50148F2F3CB}"/>
    <cellStyle name="Normal 2 3 3 5 5" xfId="28239" xr:uid="{9A041ACC-A0A6-4F37-807E-3320F91B08A0}"/>
    <cellStyle name="Normal 2 3 3 6" xfId="28240" xr:uid="{583FE70B-A97D-493F-A332-ECFD6E6505F8}"/>
    <cellStyle name="Normal 2 3 3 6 2" xfId="28241" xr:uid="{D729E6EF-E9B5-4E69-879D-9DABA1690800}"/>
    <cellStyle name="Normal 2 3 3 6 2 2" xfId="28242" xr:uid="{0989E85B-766F-48B3-8AD2-A4B20A4EEF39}"/>
    <cellStyle name="Normal 2 3 3 6 2 2 2" xfId="28243" xr:uid="{0E9D9958-08FB-4482-B97D-5F8DC53675EA}"/>
    <cellStyle name="Normal 2 3 3 6 2 3" xfId="28244" xr:uid="{A811A1F6-47AB-4EFF-B3C1-0A00115A7B91}"/>
    <cellStyle name="Normal 2 3 3 6 3" xfId="28245" xr:uid="{79C9BD27-CA98-413B-9309-78B5C687EF6C}"/>
    <cellStyle name="Normal 2 3 3 6 3 2" xfId="28246" xr:uid="{448D74C1-44CB-4666-B4B6-DC6FA2E5D30A}"/>
    <cellStyle name="Normal 2 3 3 6 4" xfId="28247" xr:uid="{C7FFF22E-73DF-4037-8FA3-49650174C401}"/>
    <cellStyle name="Normal 2 3 3 6 4 2" xfId="28248" xr:uid="{F5CDD4A3-518B-4153-920C-826617255FE1}"/>
    <cellStyle name="Normal 2 3 3 6 5" xfId="28249" xr:uid="{A49B1E63-6059-4348-BC98-527641FB9385}"/>
    <cellStyle name="Normal 2 3 3 7" xfId="28250" xr:uid="{BB4911BB-B207-4727-8372-D35965E0AF61}"/>
    <cellStyle name="Normal 2 3 3 7 2" xfId="28251" xr:uid="{847AC873-9083-4ADD-B2B6-041C2E257B28}"/>
    <cellStyle name="Normal 2 3 3 7 2 2" xfId="28252" xr:uid="{4426E01F-FCED-4469-9CC1-98BAC88731F7}"/>
    <cellStyle name="Normal 2 3 3 7 3" xfId="28253" xr:uid="{A3045468-E4B4-4E82-8924-715CFA13C361}"/>
    <cellStyle name="Normal 2 3 3 8" xfId="28254" xr:uid="{4795749A-2E5E-42D8-B44F-844BBD978BA2}"/>
    <cellStyle name="Normal 2 3 3 8 2" xfId="28255" xr:uid="{04CC1DA9-7077-4C4E-BDBC-C066E5728605}"/>
    <cellStyle name="Normal 2 3 3 9" xfId="28256" xr:uid="{ABFAC81A-F717-494F-9709-48A398BEDF71}"/>
    <cellStyle name="Normal 2 3 4" xfId="28257" xr:uid="{1ACC92CE-ADDC-4877-B9AD-5FA2FD294266}"/>
    <cellStyle name="Normal 2 3 4 2" xfId="28258" xr:uid="{FA5E3ABD-A390-4FEA-9BB2-EA1215F6C12C}"/>
    <cellStyle name="Normal 2 3 4 2 2" xfId="28259" xr:uid="{1F4AD3A1-0948-43D4-9804-24406E557567}"/>
    <cellStyle name="Normal 2 3 4 2 2 2" xfId="28260" xr:uid="{432BE5E4-CACD-42D0-953F-20EAE0A98BF7}"/>
    <cellStyle name="Normal 2 3 4 2 2 2 2" xfId="28261" xr:uid="{3934203D-6988-417F-84CA-A0CC1E5E713C}"/>
    <cellStyle name="Normal 2 3 4 2 2 2 2 2" xfId="28262" xr:uid="{8FE7DD57-A4FD-4994-8439-BD12C434C0B6}"/>
    <cellStyle name="Normal 2 3 4 2 2 2 3" xfId="28263" xr:uid="{BFE16E5A-8F7A-4FB4-B335-65184A24E6EF}"/>
    <cellStyle name="Normal 2 3 4 2 2 3" xfId="28264" xr:uid="{C7182374-D008-4502-98B3-34E46D899A43}"/>
    <cellStyle name="Normal 2 3 4 2 2 3 2" xfId="28265" xr:uid="{2F06E519-5DD4-47AD-98E2-95F3B68BBB37}"/>
    <cellStyle name="Normal 2 3 4 2 2 4" xfId="28266" xr:uid="{22D18E7B-6ACE-4094-82FA-33AA329ACC39}"/>
    <cellStyle name="Normal 2 3 4 2 2 4 2" xfId="28267" xr:uid="{C381B199-45C3-48F5-8E02-DAB60474F55E}"/>
    <cellStyle name="Normal 2 3 4 2 2 5" xfId="28268" xr:uid="{6D8E7DEF-326E-440F-8279-0A8987941958}"/>
    <cellStyle name="Normal 2 3 4 2 3" xfId="28269" xr:uid="{65506C8D-734A-4631-B8F5-8CA9822D2374}"/>
    <cellStyle name="Normal 2 3 4 2 3 2" xfId="28270" xr:uid="{E1EE9A35-BA5E-46A4-9110-9C91B5DB6A90}"/>
    <cellStyle name="Normal 2 3 4 2 3 2 2" xfId="28271" xr:uid="{48ECC2E3-5173-4C6A-961D-D7619F3A7A9A}"/>
    <cellStyle name="Normal 2 3 4 2 3 3" xfId="28272" xr:uid="{96332F96-CCAC-4C8C-A7B0-E0F4DC1367EB}"/>
    <cellStyle name="Normal 2 3 4 2 4" xfId="28273" xr:uid="{52C7425E-C4FB-446F-88CF-941E525766DA}"/>
    <cellStyle name="Normal 2 3 4 2 4 2" xfId="28274" xr:uid="{8D70E54E-7281-4439-8BD2-EDBBE43B4227}"/>
    <cellStyle name="Normal 2 3 4 2 5" xfId="28275" xr:uid="{66829833-9CBB-47AE-B2B0-3EB64D43D29C}"/>
    <cellStyle name="Normal 2 3 4 2 5 2" xfId="28276" xr:uid="{C0FB075A-EDF9-42ED-87B9-793664D67E8C}"/>
    <cellStyle name="Normal 2 3 4 2 6" xfId="28277" xr:uid="{6A62E595-4442-4C3F-BB7B-2FFE01A30854}"/>
    <cellStyle name="Normal 2 3 4 3" xfId="28278" xr:uid="{F073CDD7-7FE7-4F73-99EA-0D15FA369CAF}"/>
    <cellStyle name="Normal 2 3 4 3 2" xfId="28279" xr:uid="{C0EA7B28-8EC4-4AB3-8DFE-87C363D2D753}"/>
    <cellStyle name="Normal 2 3 4 3 2 2" xfId="28280" xr:uid="{4376C934-DC91-47ED-874A-F1AE9A0D7C13}"/>
    <cellStyle name="Normal 2 3 4 3 2 2 2" xfId="28281" xr:uid="{E348B926-D9CF-4130-A4D0-B810B8A88155}"/>
    <cellStyle name="Normal 2 3 4 3 2 3" xfId="28282" xr:uid="{1167B432-519C-45BE-973D-0A4137BD81CB}"/>
    <cellStyle name="Normal 2 3 4 3 3" xfId="28283" xr:uid="{0F84EFA1-30DD-42A5-86EC-48E41B98ED8C}"/>
    <cellStyle name="Normal 2 3 4 3 3 2" xfId="28284" xr:uid="{87FBAAD2-BF66-4496-A2CB-F63326917F0D}"/>
    <cellStyle name="Normal 2 3 4 3 4" xfId="28285" xr:uid="{E83339DC-219D-4636-931D-FC70FB18C070}"/>
    <cellStyle name="Normal 2 3 4 3 4 2" xfId="28286" xr:uid="{4268F0D0-44F5-484C-B7A1-C5E0016D231C}"/>
    <cellStyle name="Normal 2 3 4 3 5" xfId="28287" xr:uid="{0FC2379D-490B-47E2-862F-2C3F08D375CF}"/>
    <cellStyle name="Normal 2 3 4 4" xfId="28288" xr:uid="{23BFAA87-2CC6-4E40-A034-451BDF5088AC}"/>
    <cellStyle name="Normal 2 3 4 4 2" xfId="28289" xr:uid="{67948F81-071F-46DC-BE43-7BE35FFBA6FE}"/>
    <cellStyle name="Normal 2 3 4 4 2 2" xfId="28290" xr:uid="{5D6633AD-2598-4850-90B6-69BA5EE515BC}"/>
    <cellStyle name="Normal 2 3 4 4 2 2 2" xfId="28291" xr:uid="{A8FBFF1E-9064-4065-BB8E-98D7806C22EE}"/>
    <cellStyle name="Normal 2 3 4 4 2 3" xfId="28292" xr:uid="{622AFD7E-735A-4B67-91A5-FABC3373C552}"/>
    <cellStyle name="Normal 2 3 4 4 3" xfId="28293" xr:uid="{F416EA38-8999-47E2-8510-208BC396078A}"/>
    <cellStyle name="Normal 2 3 4 4 3 2" xfId="28294" xr:uid="{C5FEBD24-227C-4F45-BF10-65C2E8869C84}"/>
    <cellStyle name="Normal 2 3 4 4 4" xfId="28295" xr:uid="{EB7B7335-F0AD-4601-8F7E-B8DE2928C3A6}"/>
    <cellStyle name="Normal 2 3 4 4 4 2" xfId="28296" xr:uid="{27EC466B-0B58-4F5F-B4B6-76189471A6CD}"/>
    <cellStyle name="Normal 2 3 4 4 5" xfId="28297" xr:uid="{9C5C6899-71F4-4EC2-BE25-00B9F89C0920}"/>
    <cellStyle name="Normal 2 3 4 5" xfId="28298" xr:uid="{6F89C733-1B11-4116-BC6C-123EF5C51B06}"/>
    <cellStyle name="Normal 2 3 4 5 2" xfId="28299" xr:uid="{EFBE9EF5-CD03-4103-9C46-88DE9C79B4A1}"/>
    <cellStyle name="Normal 2 3 4 5 2 2" xfId="28300" xr:uid="{E984CD3C-F56C-4661-9983-7DE27513EBFE}"/>
    <cellStyle name="Normal 2 3 4 5 3" xfId="28301" xr:uid="{8C049035-4B6F-41FE-8784-B1000C7FACCF}"/>
    <cellStyle name="Normal 2 3 4 6" xfId="28302" xr:uid="{6E3C6DA2-535B-43D3-95EC-E2A3D410310B}"/>
    <cellStyle name="Normal 2 3 4 6 2" xfId="28303" xr:uid="{F73A77BA-859E-4B95-A0A1-51891B191A02}"/>
    <cellStyle name="Normal 2 3 4 7" xfId="28304" xr:uid="{4058A276-B612-47CD-919C-25D9E6D125D5}"/>
    <cellStyle name="Normal 2 3 4 7 2" xfId="28305" xr:uid="{E12E2DF8-271B-4BDF-BA48-33128211E68B}"/>
    <cellStyle name="Normal 2 3 4 8" xfId="28306" xr:uid="{5C4C2A97-15C6-4137-B9A8-C7D7D2DEE328}"/>
    <cellStyle name="Normal 2 3 5" xfId="28307" xr:uid="{906629F3-552B-40FF-AD3B-CA1629A8614B}"/>
    <cellStyle name="Normal 2 3 5 2" xfId="28308" xr:uid="{C40EF0C0-99F3-4C31-AB23-0E519E9D587E}"/>
    <cellStyle name="Normal 2 3 5 2 2" xfId="28309" xr:uid="{C0FA6038-3A3F-4B65-88DE-5FC13C3A5F61}"/>
    <cellStyle name="Normal 2 3 5 2 2 2" xfId="28310" xr:uid="{FBD73DBE-19DA-469C-A5F8-86C0B24B73CC}"/>
    <cellStyle name="Normal 2 3 5 2 2 2 2" xfId="28311" xr:uid="{D23DE87E-82FA-4EF1-A3DA-31684A898319}"/>
    <cellStyle name="Normal 2 3 5 2 2 2 2 2" xfId="28312" xr:uid="{AA2BF1C9-934E-4259-AC70-42200C41F216}"/>
    <cellStyle name="Normal 2 3 5 2 2 2 3" xfId="28313" xr:uid="{7F714EB2-D4F3-4432-8A0A-70EA974B0F0E}"/>
    <cellStyle name="Normal 2 3 5 2 2 3" xfId="28314" xr:uid="{B0359043-8A93-4677-8587-3A88356BCD5A}"/>
    <cellStyle name="Normal 2 3 5 2 2 3 2" xfId="28315" xr:uid="{35E079DE-0E43-43CC-A164-EE821F0DD2D8}"/>
    <cellStyle name="Normal 2 3 5 2 2 4" xfId="28316" xr:uid="{D918E92E-8080-48B9-90A4-5A9AA5F9282D}"/>
    <cellStyle name="Normal 2 3 5 2 2 4 2" xfId="28317" xr:uid="{8EF775CD-A492-4D75-9500-BCED28D85D3C}"/>
    <cellStyle name="Normal 2 3 5 2 2 5" xfId="28318" xr:uid="{B912B7A6-9FDB-4B66-9D9D-7EFCE4CB2825}"/>
    <cellStyle name="Normal 2 3 5 2 3" xfId="28319" xr:uid="{708BC459-1CB4-4D04-8308-FB36BAA493C1}"/>
    <cellStyle name="Normal 2 3 5 2 3 2" xfId="28320" xr:uid="{83B38BA6-2A1D-463F-A164-2C5C08C6F2D2}"/>
    <cellStyle name="Normal 2 3 5 2 3 2 2" xfId="28321" xr:uid="{A65377FF-7503-43F9-8489-F4050DE41A49}"/>
    <cellStyle name="Normal 2 3 5 2 3 3" xfId="28322" xr:uid="{C706C9E9-A8E8-4DF7-B380-5414B15A1601}"/>
    <cellStyle name="Normal 2 3 5 2 4" xfId="28323" xr:uid="{07FDF23E-B142-46D3-A2DF-5E9670DEAB4B}"/>
    <cellStyle name="Normal 2 3 5 2 4 2" xfId="28324" xr:uid="{0F73526B-403E-4406-B7B6-2085962CBDE0}"/>
    <cellStyle name="Normal 2 3 5 2 5" xfId="28325" xr:uid="{5FB37AB2-B70D-480E-B0BF-7B2782EF0D27}"/>
    <cellStyle name="Normal 2 3 5 2 5 2" xfId="28326" xr:uid="{26E46545-2268-4CF9-87F8-6F8A99C022AA}"/>
    <cellStyle name="Normal 2 3 5 2 6" xfId="28327" xr:uid="{D7F52131-DC17-402D-A6C2-FD6BD3ED21A4}"/>
    <cellStyle name="Normal 2 3 5 3" xfId="28328" xr:uid="{AAEC191B-3222-4A46-B2EC-7F64BE58C397}"/>
    <cellStyle name="Normal 2 3 5 3 2" xfId="28329" xr:uid="{C230EE57-78B6-4666-9693-6AA913893D01}"/>
    <cellStyle name="Normal 2 3 5 3 2 2" xfId="28330" xr:uid="{86B6AD60-0D9D-424B-AA53-5DB3B0F0CB56}"/>
    <cellStyle name="Normal 2 3 5 3 2 2 2" xfId="28331" xr:uid="{3E01DE2C-BCC0-487F-AE8E-DE3104079066}"/>
    <cellStyle name="Normal 2 3 5 3 2 3" xfId="28332" xr:uid="{68CE518A-E7AB-4D8F-A0A9-1E8E92B1D5AD}"/>
    <cellStyle name="Normal 2 3 5 3 3" xfId="28333" xr:uid="{9025517E-B9C5-49CA-A231-D87956A5621F}"/>
    <cellStyle name="Normal 2 3 5 3 3 2" xfId="28334" xr:uid="{B332C4DC-FE00-4D54-A574-229BA728445C}"/>
    <cellStyle name="Normal 2 3 5 3 4" xfId="28335" xr:uid="{ECEBD4B1-56E9-4F5F-84CA-8DA49DDB4ADC}"/>
    <cellStyle name="Normal 2 3 5 3 4 2" xfId="28336" xr:uid="{CE5B9982-A571-4FE6-A129-FA28BAA28412}"/>
    <cellStyle name="Normal 2 3 5 3 5" xfId="28337" xr:uid="{B65203E0-7B4D-4D9B-9FC4-3F3189CE8F15}"/>
    <cellStyle name="Normal 2 3 5 4" xfId="28338" xr:uid="{C56623D4-F9E5-435C-B9DA-A45B7BF9B27E}"/>
    <cellStyle name="Normal 2 3 5 4 2" xfId="28339" xr:uid="{4BC052BF-6448-4A2B-8B6B-FAD59ACB5683}"/>
    <cellStyle name="Normal 2 3 5 4 2 2" xfId="28340" xr:uid="{C33A1543-25CE-4AB5-A5AD-E1FDF8F4B048}"/>
    <cellStyle name="Normal 2 3 5 4 3" xfId="28341" xr:uid="{3D0C1041-C6E1-40DF-B729-2AF27AD62F42}"/>
    <cellStyle name="Normal 2 3 5 5" xfId="28342" xr:uid="{63ECA38C-43E8-4A24-B7E2-0AD15C083F94}"/>
    <cellStyle name="Normal 2 3 5 5 2" xfId="28343" xr:uid="{7433928D-B00F-4186-89AA-DFDA0787BCAE}"/>
    <cellStyle name="Normal 2 3 5 6" xfId="28344" xr:uid="{9C4CB2BA-5010-4179-9262-FEE44D5E384A}"/>
    <cellStyle name="Normal 2 3 5 6 2" xfId="28345" xr:uid="{E3DB3E1C-4127-4EA1-828D-916794C15F95}"/>
    <cellStyle name="Normal 2 3 5 7" xfId="28346" xr:uid="{D1620712-77BC-44FC-8189-6D46219876D5}"/>
    <cellStyle name="Normal 2 3 6" xfId="28347" xr:uid="{0384C84E-DA2B-41EB-A65E-8A71DB1153F6}"/>
    <cellStyle name="Normal 2 3 6 2" xfId="28348" xr:uid="{13FFA49C-323F-4D7F-BE11-7E7160D1CF6F}"/>
    <cellStyle name="Normal 2 3 6 2 2" xfId="28349" xr:uid="{B6C0F36E-1F54-41DB-85C4-1CF2281BB38C}"/>
    <cellStyle name="Normal 2 3 6 2 2 2" xfId="28350" xr:uid="{0181C812-9E5A-407F-A24D-1CCC43432435}"/>
    <cellStyle name="Normal 2 3 6 2 2 2 2" xfId="28351" xr:uid="{F5C35051-3E42-40A4-8AD8-1FA648764F93}"/>
    <cellStyle name="Normal 2 3 6 2 2 2 2 2" xfId="28352" xr:uid="{24199334-D166-4DF7-86BF-C0F7038FBDDF}"/>
    <cellStyle name="Normal 2 3 6 2 2 2 3" xfId="28353" xr:uid="{B8B2D04A-A994-4F3B-8F88-826F742B8B1F}"/>
    <cellStyle name="Normal 2 3 6 2 2 3" xfId="28354" xr:uid="{79369694-D324-4389-A08D-72807E6EDAB4}"/>
    <cellStyle name="Normal 2 3 6 2 2 3 2" xfId="28355" xr:uid="{E9FEFD21-5B86-4590-A64A-71BD30017B33}"/>
    <cellStyle name="Normal 2 3 6 2 2 4" xfId="28356" xr:uid="{96A823D8-F4BF-4CE1-8E0D-C9B732F87008}"/>
    <cellStyle name="Normal 2 3 6 2 2 4 2" xfId="28357" xr:uid="{9D57E6FB-28E2-484A-AF1D-0CAA32814A83}"/>
    <cellStyle name="Normal 2 3 6 2 2 5" xfId="28358" xr:uid="{2F8DF91F-A97F-40A8-A4CF-74751584C96C}"/>
    <cellStyle name="Normal 2 3 6 2 3" xfId="28359" xr:uid="{33491F2E-79E5-4B82-8B09-034C211C5895}"/>
    <cellStyle name="Normal 2 3 6 2 3 2" xfId="28360" xr:uid="{7D80C0B8-0944-4650-8818-5F33E4946172}"/>
    <cellStyle name="Normal 2 3 6 2 3 2 2" xfId="28361" xr:uid="{1879BA74-D3F8-461B-BD68-63A188CAA925}"/>
    <cellStyle name="Normal 2 3 6 2 3 3" xfId="28362" xr:uid="{F6DBC694-B5B0-4C1D-B147-EB8646F85437}"/>
    <cellStyle name="Normal 2 3 6 2 4" xfId="28363" xr:uid="{94F7D689-EE31-4859-8658-6583000DD803}"/>
    <cellStyle name="Normal 2 3 6 2 4 2" xfId="28364" xr:uid="{1EE46227-B952-4814-9EC3-EB20C4905948}"/>
    <cellStyle name="Normal 2 3 6 2 5" xfId="28365" xr:uid="{AE8D4182-51C3-4C62-82C5-874C816E7E13}"/>
    <cellStyle name="Normal 2 3 6 2 5 2" xfId="28366" xr:uid="{4EEFDD3A-5344-494F-A6BA-E2E575665E1E}"/>
    <cellStyle name="Normal 2 3 6 2 6" xfId="28367" xr:uid="{F9009F4D-E9CC-4D0C-8567-FA9C0953F36B}"/>
    <cellStyle name="Normal 2 3 6 3" xfId="28368" xr:uid="{E300B58E-F87E-4A48-87EF-2587595D1AF0}"/>
    <cellStyle name="Normal 2 3 6 3 2" xfId="28369" xr:uid="{A110470D-4CA9-471F-8E6E-141F5BED3E7C}"/>
    <cellStyle name="Normal 2 3 6 3 2 2" xfId="28370" xr:uid="{A0ACB462-0477-45A7-A1ED-5BDB17A42D34}"/>
    <cellStyle name="Normal 2 3 6 3 2 2 2" xfId="28371" xr:uid="{0C57E614-9229-4682-8CA0-81DF60AD1FBF}"/>
    <cellStyle name="Normal 2 3 6 3 2 3" xfId="28372" xr:uid="{46884F63-7D24-4B2D-B199-1738D77B743E}"/>
    <cellStyle name="Normal 2 3 6 3 3" xfId="28373" xr:uid="{532B6BE7-9C2B-4FB8-8A77-8FCFD2A89EE3}"/>
    <cellStyle name="Normal 2 3 6 3 3 2" xfId="28374" xr:uid="{C1A97EA3-0D5D-4619-947D-EF36FFF427B8}"/>
    <cellStyle name="Normal 2 3 6 3 4" xfId="28375" xr:uid="{A8C1EBA4-F640-42CC-8107-E2E66D76E325}"/>
    <cellStyle name="Normal 2 3 6 3 4 2" xfId="28376" xr:uid="{17CAF441-B3F4-4978-9017-0A6520F01472}"/>
    <cellStyle name="Normal 2 3 6 3 5" xfId="28377" xr:uid="{BD0C6545-7494-4411-8B83-9E8E317F5094}"/>
    <cellStyle name="Normal 2 3 6 4" xfId="28378" xr:uid="{3910D5FC-4BFB-4B3F-B75C-D5B1293B60C3}"/>
    <cellStyle name="Normal 2 3 6 4 2" xfId="28379" xr:uid="{BB5A58DB-0663-4D85-BCDC-A2FAB2C2BC4C}"/>
    <cellStyle name="Normal 2 3 6 4 2 2" xfId="28380" xr:uid="{780750E0-8068-4D84-A48F-5C1C2A346E0D}"/>
    <cellStyle name="Normal 2 3 6 4 3" xfId="28381" xr:uid="{D02679DA-02BA-4D8D-8591-B1FFF6861CCF}"/>
    <cellStyle name="Normal 2 3 6 5" xfId="28382" xr:uid="{8BA91D67-BCB2-4B7F-8D40-F94A509AA72A}"/>
    <cellStyle name="Normal 2 3 6 5 2" xfId="28383" xr:uid="{C2F952F0-3FF1-49F7-8944-28DF2E81A63C}"/>
    <cellStyle name="Normal 2 3 6 6" xfId="28384" xr:uid="{9767156F-94E6-4C39-85F9-1D8DAC27EC91}"/>
    <cellStyle name="Normal 2 3 6 6 2" xfId="28385" xr:uid="{BBC6729F-BE17-42E6-93E1-55AACEFF86CF}"/>
    <cellStyle name="Normal 2 3 6 7" xfId="28386" xr:uid="{7C31F0CD-F394-421D-A7EA-E74FCA77FDEB}"/>
    <cellStyle name="Normal 2 3 7" xfId="28387" xr:uid="{1A73039F-9C6F-42AD-95BD-1127499D5CBB}"/>
    <cellStyle name="Normal 2 3 7 2" xfId="28388" xr:uid="{7AA560A4-3CE4-459C-A9CC-C2F13BE07239}"/>
    <cellStyle name="Normal 2 3 7 2 2" xfId="28389" xr:uid="{D1026FCA-D767-4321-8CF0-C90900F9EFB5}"/>
    <cellStyle name="Normal 2 3 7 2 2 2" xfId="28390" xr:uid="{D63632D9-1836-40BC-B453-F37BEBA5EEC4}"/>
    <cellStyle name="Normal 2 3 7 2 2 2 2" xfId="28391" xr:uid="{B5AF2394-748A-44FC-A83B-8000743C519C}"/>
    <cellStyle name="Normal 2 3 7 2 2 3" xfId="28392" xr:uid="{61FA73BE-73EF-4C0E-8F3E-E9F30D442619}"/>
    <cellStyle name="Normal 2 3 7 2 3" xfId="28393" xr:uid="{98184F78-CE96-4BEF-9B86-66DB99AC6C77}"/>
    <cellStyle name="Normal 2 3 7 2 3 2" xfId="28394" xr:uid="{226ED3E9-72FC-4CF6-BE40-FA57CAC2FEE9}"/>
    <cellStyle name="Normal 2 3 7 2 4" xfId="28395" xr:uid="{4731AEB7-922D-4C5A-9980-889C92D70573}"/>
    <cellStyle name="Normal 2 3 7 2 4 2" xfId="28396" xr:uid="{97CDF674-B1C4-4D39-B95F-3E54F32231F6}"/>
    <cellStyle name="Normal 2 3 7 2 5" xfId="28397" xr:uid="{1C051FA4-B780-4DA4-922A-46C656ECE65F}"/>
    <cellStyle name="Normal 2 3 7 3" xfId="28398" xr:uid="{19595D6D-FB3F-47DB-BC7D-29F0CFA6BC17}"/>
    <cellStyle name="Normal 2 3 7 3 2" xfId="28399" xr:uid="{A0A7ACBB-C23C-4C4D-99FB-E2FD57898063}"/>
    <cellStyle name="Normal 2 3 7 3 2 2" xfId="28400" xr:uid="{484E241C-5439-4AD0-8700-D6F97A9CEF10}"/>
    <cellStyle name="Normal 2 3 7 3 3" xfId="28401" xr:uid="{903E69D3-D76B-497E-9163-CB043922E62D}"/>
    <cellStyle name="Normal 2 3 7 4" xfId="28402" xr:uid="{A40E822A-8B76-4AC9-8E0C-8FBAED2E5742}"/>
    <cellStyle name="Normal 2 3 7 4 2" xfId="28403" xr:uid="{D6E6DE45-24BB-4BCA-9711-7EC97E45D102}"/>
    <cellStyle name="Normal 2 3 7 5" xfId="28404" xr:uid="{A0E2D58E-9ABA-4A88-8AC7-A82EA0189929}"/>
    <cellStyle name="Normal 2 3 7 5 2" xfId="28405" xr:uid="{C633988D-14AB-40D9-95E2-48194D2D3C2A}"/>
    <cellStyle name="Normal 2 3 7 6" xfId="28406" xr:uid="{70BFB577-40F5-4F64-A873-EF33B7BA9263}"/>
    <cellStyle name="Normal 2 3 8" xfId="28407" xr:uid="{19475DB6-1A67-46B2-BC8E-C509698FD647}"/>
    <cellStyle name="Normal 2 3 8 2" xfId="28408" xr:uid="{6D6FD823-6E83-4596-A821-3FD1387A892C}"/>
    <cellStyle name="Normal 2 3 8 2 2" xfId="28409" xr:uid="{29A4F31D-DCED-44F8-819C-C8AAF100A9E2}"/>
    <cellStyle name="Normal 2 3 8 2 2 2" xfId="28410" xr:uid="{CE3EB396-2700-415B-A13C-EEF31582B406}"/>
    <cellStyle name="Normal 2 3 8 2 3" xfId="28411" xr:uid="{8100CB26-746A-424A-8E2A-B570B5C1C64E}"/>
    <cellStyle name="Normal 2 3 8 3" xfId="28412" xr:uid="{D69533C9-C0DE-47F8-BA56-B1A7BDAD1922}"/>
    <cellStyle name="Normal 2 3 8 3 2" xfId="28413" xr:uid="{F28A9EF1-D0C2-4ED0-B800-7D2E27F17E3F}"/>
    <cellStyle name="Normal 2 3 8 4" xfId="28414" xr:uid="{C6347E98-6372-4A0A-93D4-2631C3270222}"/>
    <cellStyle name="Normal 2 3 8 4 2" xfId="28415" xr:uid="{91197719-11A3-40BD-80D8-1D9966A416DF}"/>
    <cellStyle name="Normal 2 3 8 5" xfId="28416" xr:uid="{31A0ED79-1B18-4D0B-9F86-29D7B51F3F47}"/>
    <cellStyle name="Normal 2 3 9" xfId="28417" xr:uid="{B05511E1-3686-4B3C-8D08-5B5FE523B77A}"/>
    <cellStyle name="Normal 2 3 9 2" xfId="28418" xr:uid="{2865D3D4-16C7-47D5-883C-13734AA3F0FA}"/>
    <cellStyle name="Normal 2 3 9 2 2" xfId="28419" xr:uid="{C0EABB76-3AA5-4CE8-AE49-7C9CFFE613B4}"/>
    <cellStyle name="Normal 2 3 9 2 2 2" xfId="28420" xr:uid="{1C257E5C-C861-4F15-B71F-FA8A6CFE741D}"/>
    <cellStyle name="Normal 2 3 9 2 3" xfId="28421" xr:uid="{73936196-D523-42FD-B062-743E732AF56A}"/>
    <cellStyle name="Normal 2 3 9 3" xfId="28422" xr:uid="{9C283ECF-4001-4352-9F6A-7766B6FAF172}"/>
    <cellStyle name="Normal 2 3 9 3 2" xfId="28423" xr:uid="{5C963877-3DE8-4B45-8355-A61CB0AC2CDF}"/>
    <cellStyle name="Normal 2 3 9 4" xfId="28424" xr:uid="{4E997012-3297-4C21-AA71-3278864B35E9}"/>
    <cellStyle name="Normal 2 3 9 4 2" xfId="28425" xr:uid="{D083C269-A4DC-496C-A9CC-E18773CC2FEC}"/>
    <cellStyle name="Normal 2 3 9 5" xfId="28426" xr:uid="{8ECA930B-4161-4E1A-8FB7-67F09FC2AC00}"/>
    <cellStyle name="Normal 2 4" xfId="804" xr:uid="{F0B27DDC-13CC-4363-8E77-2169D254E305}"/>
    <cellStyle name="Normal 2 4 10" xfId="28427" xr:uid="{36572798-56AA-49FE-A703-8372CABE4B76}"/>
    <cellStyle name="Normal 2 4 11" xfId="28428" xr:uid="{3E98B998-58EA-4021-95BC-57D9C62FCA02}"/>
    <cellStyle name="Normal 2 4 11 2" xfId="28429" xr:uid="{4C36FF4A-61F9-4CA5-8AEE-918F7008B653}"/>
    <cellStyle name="Normal 2 4 12" xfId="28430" xr:uid="{712AD4BA-FAB1-4B32-9C7F-FD179F69A561}"/>
    <cellStyle name="Normal 2 4 2" xfId="28431" xr:uid="{C7FC5C21-D6BB-4E3B-8914-FE5AD77B4D44}"/>
    <cellStyle name="Normal 2 4 2 10" xfId="28432" xr:uid="{2B07F0D8-2FFE-47D3-8E5D-4173F444487F}"/>
    <cellStyle name="Normal 2 4 2 2" xfId="28433" xr:uid="{A512432F-0E2C-4214-9922-83C8A5E8AA1C}"/>
    <cellStyle name="Normal 2 4 2 2 2" xfId="28434" xr:uid="{70CAA7EA-83FA-48CA-B353-9B0934104113}"/>
    <cellStyle name="Normal 2 4 2 2 2 2" xfId="28435" xr:uid="{A55305DA-E6EA-4795-87F4-2A9D78AB2D38}"/>
    <cellStyle name="Normal 2 4 2 2 2 2 2" xfId="28436" xr:uid="{F1434DC1-C3B3-403B-8C04-4F97A3504023}"/>
    <cellStyle name="Normal 2 4 2 2 2 2 2 2" xfId="28437" xr:uid="{F18FDF34-3A59-40F0-AEC7-F6DE69353387}"/>
    <cellStyle name="Normal 2 4 2 2 2 2 2 2 2" xfId="28438" xr:uid="{4CC5737C-487B-4A27-A8A6-DB9EE14AD321}"/>
    <cellStyle name="Normal 2 4 2 2 2 2 2 3" xfId="28439" xr:uid="{3CE55E08-5244-4D53-891F-49D33EE39F9D}"/>
    <cellStyle name="Normal 2 4 2 2 2 2 3" xfId="28440" xr:uid="{58A16861-FDE8-4A45-A20B-E5D81BB82D98}"/>
    <cellStyle name="Normal 2 4 2 2 2 2 3 2" xfId="28441" xr:uid="{B19A6D1C-69F3-4057-BADC-7F9B1DC13A68}"/>
    <cellStyle name="Normal 2 4 2 2 2 2 4" xfId="28442" xr:uid="{EE52940D-BA98-4C4F-9E4E-0DC57795DCFB}"/>
    <cellStyle name="Normal 2 4 2 2 2 2 4 2" xfId="28443" xr:uid="{FCC6CB19-A2B6-4521-B073-646C59C0A9D2}"/>
    <cellStyle name="Normal 2 4 2 2 2 2 5" xfId="28444" xr:uid="{76D90D23-B2E5-41B8-81E8-E9C440FF3E86}"/>
    <cellStyle name="Normal 2 4 2 2 2 3" xfId="28445" xr:uid="{06A0B7AD-649E-4481-B6B6-C8CF5B2F4A23}"/>
    <cellStyle name="Normal 2 4 2 2 2 3 2" xfId="28446" xr:uid="{5306018F-469F-473E-9156-486C5F38EDC9}"/>
    <cellStyle name="Normal 2 4 2 2 2 3 2 2" xfId="28447" xr:uid="{0A8346FF-9022-4611-8717-11FEE7D9B336}"/>
    <cellStyle name="Normal 2 4 2 2 2 3 3" xfId="28448" xr:uid="{6D22A0CC-1247-4C34-ABA7-3BF794DFB5EE}"/>
    <cellStyle name="Normal 2 4 2 2 2 4" xfId="28449" xr:uid="{F933A8E8-3819-4DF9-9678-BDC8D58D52E3}"/>
    <cellStyle name="Normal 2 4 2 2 2 4 2" xfId="28450" xr:uid="{D3E2E7D2-D43E-4F54-B9B4-CFDD6F1833E7}"/>
    <cellStyle name="Normal 2 4 2 2 2 5" xfId="28451" xr:uid="{DD4714EE-6AA3-405A-9BFA-41B7DDFF9F57}"/>
    <cellStyle name="Normal 2 4 2 2 2 5 2" xfId="28452" xr:uid="{B6472F38-5EBC-4480-A9DC-2C165AD1121F}"/>
    <cellStyle name="Normal 2 4 2 2 2 6" xfId="28453" xr:uid="{253D6169-D647-437E-B6AF-E9C2EF7400F6}"/>
    <cellStyle name="Normal 2 4 2 2 3" xfId="28454" xr:uid="{09B14028-3268-4CDF-9D08-1BB768994F21}"/>
    <cellStyle name="Normal 2 4 2 2 3 2" xfId="28455" xr:uid="{CBD704B5-712A-4B18-9204-3DD93065EE99}"/>
    <cellStyle name="Normal 2 4 2 2 3 2 2" xfId="28456" xr:uid="{7A133882-3218-4869-A05B-23346D1204EC}"/>
    <cellStyle name="Normal 2 4 2 2 3 2 2 2" xfId="28457" xr:uid="{893853F3-2602-433B-8209-CD66E23F3230}"/>
    <cellStyle name="Normal 2 4 2 2 3 2 3" xfId="28458" xr:uid="{D6FE466D-56AA-422B-AA36-BAFFEAE46DB3}"/>
    <cellStyle name="Normal 2 4 2 2 3 3" xfId="28459" xr:uid="{0D27FE59-7251-4ACF-87F7-9BBEB7348E4D}"/>
    <cellStyle name="Normal 2 4 2 2 3 3 2" xfId="28460" xr:uid="{D70A9F0B-513A-477D-8C29-428E7E148DE6}"/>
    <cellStyle name="Normal 2 4 2 2 3 4" xfId="28461" xr:uid="{B22D3985-C954-4DF7-A709-60E30AF3BA0B}"/>
    <cellStyle name="Normal 2 4 2 2 3 4 2" xfId="28462" xr:uid="{CBEB1ADF-4681-4A1A-B2D3-3DDFB32CE582}"/>
    <cellStyle name="Normal 2 4 2 2 3 5" xfId="28463" xr:uid="{CC4C7755-9333-44EF-8947-7BE0894A8FF0}"/>
    <cellStyle name="Normal 2 4 2 2 4" xfId="28464" xr:uid="{6CF0D2E7-69F4-4739-8682-82DB69D61694}"/>
    <cellStyle name="Normal 2 4 2 2 4 2" xfId="28465" xr:uid="{C6595ED9-EB9E-425D-85F7-36D6D00BAB97}"/>
    <cellStyle name="Normal 2 4 2 2 4 2 2" xfId="28466" xr:uid="{927DEA21-04B2-421A-8138-E10AF725243F}"/>
    <cellStyle name="Normal 2 4 2 2 4 3" xfId="28467" xr:uid="{3905A842-90D5-46E0-89D2-CCFA1F5BDF17}"/>
    <cellStyle name="Normal 2 4 2 2 5" xfId="28468" xr:uid="{46811812-DC9A-4EAE-98A7-4F9BE8D5BB15}"/>
    <cellStyle name="Normal 2 4 2 2 5 2" xfId="28469" xr:uid="{A3BA11E4-31E9-49E6-B377-E33FEF76B16C}"/>
    <cellStyle name="Normal 2 4 2 2 6" xfId="28470" xr:uid="{40A8CD5C-F7D9-4BC1-9EEF-9EDAFF1728C2}"/>
    <cellStyle name="Normal 2 4 2 2 6 2" xfId="28471" xr:uid="{E6E2A792-76AC-42EA-806F-6F0B42F2AAB5}"/>
    <cellStyle name="Normal 2 4 2 2 7" xfId="28472" xr:uid="{1C5869B0-8462-422B-9F91-FF61F2343322}"/>
    <cellStyle name="Normal 2 4 2 3" xfId="28473" xr:uid="{DD3923CD-2564-4B8E-B2D1-18CED14487AD}"/>
    <cellStyle name="Normal 2 4 2 3 2" xfId="28474" xr:uid="{6C4CD3A9-0248-411A-BDA6-5D081E13CB4A}"/>
    <cellStyle name="Normal 2 4 2 3 2 2" xfId="28475" xr:uid="{AAB6163D-17BD-4412-9EA1-4445C31A097A}"/>
    <cellStyle name="Normal 2 4 2 3 2 2 2" xfId="28476" xr:uid="{DB5B4424-1F10-4048-8D99-88ABC5819AE4}"/>
    <cellStyle name="Normal 2 4 2 3 2 2 2 2" xfId="28477" xr:uid="{C3C41A68-D6AF-447F-8BF5-B812A1C8FF43}"/>
    <cellStyle name="Normal 2 4 2 3 2 2 2 2 2" xfId="28478" xr:uid="{393B135D-EE06-4A72-9EDE-4839F2C3BFC7}"/>
    <cellStyle name="Normal 2 4 2 3 2 2 2 3" xfId="28479" xr:uid="{DFA0F3DA-D0A2-4918-AF74-34E0E17401A9}"/>
    <cellStyle name="Normal 2 4 2 3 2 2 3" xfId="28480" xr:uid="{3D160DB5-7869-40EC-81CE-BC446771DDA5}"/>
    <cellStyle name="Normal 2 4 2 3 2 2 3 2" xfId="28481" xr:uid="{40E7CF9F-F373-402F-BB56-9C83E9A3D507}"/>
    <cellStyle name="Normal 2 4 2 3 2 2 4" xfId="28482" xr:uid="{EECFFDC0-168A-4B9C-8B98-4C7736D2DAB2}"/>
    <cellStyle name="Normal 2 4 2 3 2 2 4 2" xfId="28483" xr:uid="{A145879E-7463-491B-927E-0DD6C4BAAB50}"/>
    <cellStyle name="Normal 2 4 2 3 2 2 5" xfId="28484" xr:uid="{673B08F9-9E12-4692-A692-8A396E16AD88}"/>
    <cellStyle name="Normal 2 4 2 3 2 3" xfId="28485" xr:uid="{8F550809-CC23-43F5-B9EA-23AECEDE9D8C}"/>
    <cellStyle name="Normal 2 4 2 3 2 3 2" xfId="28486" xr:uid="{4D0007DF-92D4-4B1F-AE50-9C2CECD052D6}"/>
    <cellStyle name="Normal 2 4 2 3 2 3 2 2" xfId="28487" xr:uid="{F90DF6FE-BDF9-47DA-BDC8-2DD9B946798A}"/>
    <cellStyle name="Normal 2 4 2 3 2 3 3" xfId="28488" xr:uid="{07D03085-8741-408B-B091-43B379E51EDC}"/>
    <cellStyle name="Normal 2 4 2 3 2 4" xfId="28489" xr:uid="{EA8E317C-0DE4-4633-A50E-EE402F275000}"/>
    <cellStyle name="Normal 2 4 2 3 2 4 2" xfId="28490" xr:uid="{8BC1FF6B-61D1-4C42-9656-B013F567DEDC}"/>
    <cellStyle name="Normal 2 4 2 3 2 5" xfId="28491" xr:uid="{DFD283E2-2283-45C6-BCDC-25AB14151291}"/>
    <cellStyle name="Normal 2 4 2 3 2 5 2" xfId="28492" xr:uid="{E5E9859A-DFEC-4772-830A-A256CCD16FDB}"/>
    <cellStyle name="Normal 2 4 2 3 2 6" xfId="28493" xr:uid="{88E1EDB1-6005-48DA-8F98-37D78BED374D}"/>
    <cellStyle name="Normal 2 4 2 3 3" xfId="28494" xr:uid="{6CB840B8-DFD4-41E9-AC85-AFB15CAD8FFA}"/>
    <cellStyle name="Normal 2 4 2 3 3 2" xfId="28495" xr:uid="{375FD60A-DB28-414B-8C68-173199DECA74}"/>
    <cellStyle name="Normal 2 4 2 3 3 2 2" xfId="28496" xr:uid="{48E22A0C-BD8E-4362-8D6D-66B98C78A4EE}"/>
    <cellStyle name="Normal 2 4 2 3 3 2 2 2" xfId="28497" xr:uid="{188F4F88-0271-4BD3-BD6C-90A38467E82C}"/>
    <cellStyle name="Normal 2 4 2 3 3 2 3" xfId="28498" xr:uid="{9C12E6E0-656D-4E8D-8684-908B1AA63220}"/>
    <cellStyle name="Normal 2 4 2 3 3 3" xfId="28499" xr:uid="{BB4B2B04-19FF-4DEA-892E-6A1E268BD384}"/>
    <cellStyle name="Normal 2 4 2 3 3 3 2" xfId="28500" xr:uid="{B7A2AA53-2FF3-4E9C-A964-684E69E37F5C}"/>
    <cellStyle name="Normal 2 4 2 3 3 4" xfId="28501" xr:uid="{28B858B0-C114-4EEE-BD87-0A6324D693D9}"/>
    <cellStyle name="Normal 2 4 2 3 3 4 2" xfId="28502" xr:uid="{0C3B625D-6191-46C7-A7D8-36DD43815D0B}"/>
    <cellStyle name="Normal 2 4 2 3 3 5" xfId="28503" xr:uid="{3C15A69A-6786-4D14-8EC8-F6D17AE79459}"/>
    <cellStyle name="Normal 2 4 2 3 4" xfId="28504" xr:uid="{525DC4C4-A0C2-403B-AEF2-F32ECFAA47DB}"/>
    <cellStyle name="Normal 2 4 2 3 4 2" xfId="28505" xr:uid="{3D395A25-478B-4F0B-8287-06C7454E3E8A}"/>
    <cellStyle name="Normal 2 4 2 3 4 2 2" xfId="28506" xr:uid="{C6935E30-385C-4C55-8D66-CC9BBC2BA4DE}"/>
    <cellStyle name="Normal 2 4 2 3 4 3" xfId="28507" xr:uid="{20102173-CF59-4A84-B1E6-69744918C8BA}"/>
    <cellStyle name="Normal 2 4 2 3 5" xfId="28508" xr:uid="{1B8C42ED-CD4E-4E6A-8073-E8C870B4FD16}"/>
    <cellStyle name="Normal 2 4 2 3 5 2" xfId="28509" xr:uid="{A07DF807-FD8F-44B3-B731-F235E50E21C1}"/>
    <cellStyle name="Normal 2 4 2 3 6" xfId="28510" xr:uid="{9971B8B6-B2B4-46FC-B037-12B516C755EE}"/>
    <cellStyle name="Normal 2 4 2 3 6 2" xfId="28511" xr:uid="{41D740D8-6E44-48B4-B75F-36F6A8056913}"/>
    <cellStyle name="Normal 2 4 2 3 7" xfId="28512" xr:uid="{CF8C92A4-E9A4-4AA0-983C-4DCB7C9A2989}"/>
    <cellStyle name="Normal 2 4 2 4" xfId="28513" xr:uid="{791598E4-0763-4DBC-A37C-9FD0CC05EE35}"/>
    <cellStyle name="Normal 2 4 2 4 2" xfId="28514" xr:uid="{0214C9BD-46A1-4313-805A-BDE75FB62819}"/>
    <cellStyle name="Normal 2 4 2 4 2 2" xfId="28515" xr:uid="{DBF099BD-A1EE-456E-B0B4-81C5AD6ECC56}"/>
    <cellStyle name="Normal 2 4 2 4 2 2 2" xfId="28516" xr:uid="{7CB38737-D5A7-4843-9165-F22E0BA9E954}"/>
    <cellStyle name="Normal 2 4 2 4 2 2 2 2" xfId="28517" xr:uid="{7AF56F9D-15E5-4D42-A1AF-A0C884E94633}"/>
    <cellStyle name="Normal 2 4 2 4 2 2 3" xfId="28518" xr:uid="{5085C9AA-D097-4DA2-B57A-2FB6F13C2B8B}"/>
    <cellStyle name="Normal 2 4 2 4 2 3" xfId="28519" xr:uid="{A3C8F5D8-D3F1-4957-8AA7-FCDC7CB4AB07}"/>
    <cellStyle name="Normal 2 4 2 4 2 3 2" xfId="28520" xr:uid="{5C62382B-7677-4767-96AD-7EA8F2E04FBF}"/>
    <cellStyle name="Normal 2 4 2 4 2 4" xfId="28521" xr:uid="{5C296DAA-9981-4F13-B172-6AC0C7CBD6C8}"/>
    <cellStyle name="Normal 2 4 2 4 2 4 2" xfId="28522" xr:uid="{3E360C3A-CF96-4853-BDC6-166550578326}"/>
    <cellStyle name="Normal 2 4 2 4 2 5" xfId="28523" xr:uid="{DE50924D-568A-4975-B2DE-9B34AF291779}"/>
    <cellStyle name="Normal 2 4 2 4 3" xfId="28524" xr:uid="{0E9BC594-6B76-4E5F-AB62-0A243237240F}"/>
    <cellStyle name="Normal 2 4 2 4 3 2" xfId="28525" xr:uid="{D13DD727-05D8-4E5E-8A38-2B20EEF880DF}"/>
    <cellStyle name="Normal 2 4 2 4 3 2 2" xfId="28526" xr:uid="{B4567BF0-94B2-40E2-86D8-EF6699FDD560}"/>
    <cellStyle name="Normal 2 4 2 4 3 3" xfId="28527" xr:uid="{73AD0F56-CC5C-45E7-9843-358AA78B8E7C}"/>
    <cellStyle name="Normal 2 4 2 4 4" xfId="28528" xr:uid="{02D854E3-D50B-4B6F-89CB-C72904B14420}"/>
    <cellStyle name="Normal 2 4 2 4 4 2" xfId="28529" xr:uid="{6D04B3CD-DEFB-4D67-9EC7-7D8D02E76E2C}"/>
    <cellStyle name="Normal 2 4 2 4 5" xfId="28530" xr:uid="{C4340DEB-238F-41A8-84AA-28902E80D512}"/>
    <cellStyle name="Normal 2 4 2 4 5 2" xfId="28531" xr:uid="{A1B96F32-4358-421C-A750-799D29082228}"/>
    <cellStyle name="Normal 2 4 2 4 6" xfId="28532" xr:uid="{B701264B-601E-4B78-AAC5-07A6662DC0E1}"/>
    <cellStyle name="Normal 2 4 2 5" xfId="28533" xr:uid="{46400A0A-BC69-4884-B1F2-1631A22B6742}"/>
    <cellStyle name="Normal 2 4 2 5 2" xfId="28534" xr:uid="{045C6D02-7E3A-4E7E-8CDE-0009ABEE519F}"/>
    <cellStyle name="Normal 2 4 2 5 2 2" xfId="28535" xr:uid="{035C4138-2ED6-4A07-B056-9BC021532715}"/>
    <cellStyle name="Normal 2 4 2 5 2 2 2" xfId="28536" xr:uid="{29876C9A-DADB-4062-8AF4-F80D3CB047A6}"/>
    <cellStyle name="Normal 2 4 2 5 2 3" xfId="28537" xr:uid="{4D76C99E-C100-4E3D-A28C-33EAB29616AF}"/>
    <cellStyle name="Normal 2 4 2 5 3" xfId="28538" xr:uid="{7AB52B21-FC45-4013-A23A-B78084E70D35}"/>
    <cellStyle name="Normal 2 4 2 5 3 2" xfId="28539" xr:uid="{1A9552D9-8753-4897-98A7-2896C17C86F8}"/>
    <cellStyle name="Normal 2 4 2 5 4" xfId="28540" xr:uid="{720CF2B4-F256-498A-BB18-BF41A428C95A}"/>
    <cellStyle name="Normal 2 4 2 5 4 2" xfId="28541" xr:uid="{8653EF5E-05BC-46A7-B64E-86A2C19B7970}"/>
    <cellStyle name="Normal 2 4 2 5 5" xfId="28542" xr:uid="{B621DB88-C087-4594-8ED0-26283C790671}"/>
    <cellStyle name="Normal 2 4 2 6" xfId="28543" xr:uid="{7FA186EB-0C9D-4C0A-BAC1-85A62B71C804}"/>
    <cellStyle name="Normal 2 4 2 6 2" xfId="28544" xr:uid="{1DBE7A92-DA74-472E-9D10-F46B552D7C62}"/>
    <cellStyle name="Normal 2 4 2 6 2 2" xfId="28545" xr:uid="{EFB98DD3-512F-4EBF-871C-0F5F44FBBECB}"/>
    <cellStyle name="Normal 2 4 2 6 2 2 2" xfId="28546" xr:uid="{B304EB87-469A-4EAA-BD92-D7DB49D3D25E}"/>
    <cellStyle name="Normal 2 4 2 6 2 3" xfId="28547" xr:uid="{B35AA776-3943-47AE-B259-FADF71B32DF1}"/>
    <cellStyle name="Normal 2 4 2 6 3" xfId="28548" xr:uid="{A6622CC2-B94F-4ADF-B404-005C61C6F401}"/>
    <cellStyle name="Normal 2 4 2 6 3 2" xfId="28549" xr:uid="{BAD23052-908D-464B-A110-767CFDDA558D}"/>
    <cellStyle name="Normal 2 4 2 6 4" xfId="28550" xr:uid="{3E75A774-1944-42E8-8D5E-632B4A2FE396}"/>
    <cellStyle name="Normal 2 4 2 6 4 2" xfId="28551" xr:uid="{D3A9C941-64CB-495A-B4A0-20E223A206BD}"/>
    <cellStyle name="Normal 2 4 2 6 5" xfId="28552" xr:uid="{B60B1564-3004-4762-B564-33F6286D850E}"/>
    <cellStyle name="Normal 2 4 2 7" xfId="28553" xr:uid="{F9AF3226-B68B-464D-9434-6DB825F5E7BF}"/>
    <cellStyle name="Normal 2 4 2 7 2" xfId="28554" xr:uid="{714AAD0A-851F-441B-9241-CB063D051DA6}"/>
    <cellStyle name="Normal 2 4 2 7 2 2" xfId="28555" xr:uid="{38408521-70CD-4D11-90B1-B36DA4853B88}"/>
    <cellStyle name="Normal 2 4 2 7 3" xfId="28556" xr:uid="{5AA42590-CF72-40E0-8374-C013DF656A00}"/>
    <cellStyle name="Normal 2 4 2 8" xfId="28557" xr:uid="{2D76B973-951D-447A-BF86-A86F2E925A10}"/>
    <cellStyle name="Normal 2 4 2 8 2" xfId="28558" xr:uid="{BF1CB8BE-164D-46D9-9269-3F4F43BB8851}"/>
    <cellStyle name="Normal 2 4 2 9" xfId="28559" xr:uid="{51D0AFD1-60D6-42C9-B6B4-A7654333E1E7}"/>
    <cellStyle name="Normal 2 4 2 9 2" xfId="28560" xr:uid="{3B81FB29-3F3F-4420-A477-A79A567399D8}"/>
    <cellStyle name="Normal 2 4 3" xfId="28561" xr:uid="{A6F55DA4-6F06-4EB0-96BC-36A694B4B22A}"/>
    <cellStyle name="Normal 2 4 3 2" xfId="28562" xr:uid="{B6EE53F1-1EAC-4CD7-B731-63A916E538A5}"/>
    <cellStyle name="Normal 2 4 3 2 2" xfId="28563" xr:uid="{BD432990-8528-4AF7-A262-3C7967235DA5}"/>
    <cellStyle name="Normal 2 4 3 2 2 2" xfId="28564" xr:uid="{B549BE3B-7670-4C9D-A513-361DC435771B}"/>
    <cellStyle name="Normal 2 4 3 2 2 2 2" xfId="28565" xr:uid="{4BEC5DD5-FA62-4B55-9528-42A472A485EE}"/>
    <cellStyle name="Normal 2 4 3 2 2 2 2 2" xfId="28566" xr:uid="{4FEDB197-891E-499B-A0F1-2C9E4DED34AE}"/>
    <cellStyle name="Normal 2 4 3 2 2 2 3" xfId="28567" xr:uid="{B974290D-9121-48F8-811A-F4717F7F70C8}"/>
    <cellStyle name="Normal 2 4 3 2 2 3" xfId="28568" xr:uid="{9D82876E-85BC-40DB-B164-933AD283A4AC}"/>
    <cellStyle name="Normal 2 4 3 2 2 3 2" xfId="28569" xr:uid="{2A195F2F-B96B-4915-81D3-39E964D26EEB}"/>
    <cellStyle name="Normal 2 4 3 2 2 4" xfId="28570" xr:uid="{6C2D8C7E-6100-46CF-9E65-5DD460D155E3}"/>
    <cellStyle name="Normal 2 4 3 2 2 4 2" xfId="28571" xr:uid="{27933395-048F-4DA3-80DF-946B77CCB5B1}"/>
    <cellStyle name="Normal 2 4 3 2 2 5" xfId="28572" xr:uid="{BF5566D8-92CA-4393-AC09-0927CC2F9A9B}"/>
    <cellStyle name="Normal 2 4 3 2 3" xfId="28573" xr:uid="{E307D947-DF50-4AAE-8DA7-781B54E79E02}"/>
    <cellStyle name="Normal 2 4 3 2 3 2" xfId="28574" xr:uid="{74EF7836-D27D-4757-97E9-37E11F2D23C0}"/>
    <cellStyle name="Normal 2 4 3 2 3 2 2" xfId="28575" xr:uid="{5470D7CF-47B9-4E9E-B8B9-5D0421DA94D3}"/>
    <cellStyle name="Normal 2 4 3 2 3 3" xfId="28576" xr:uid="{9CE56F64-A9B1-411E-B385-96909D859FA1}"/>
    <cellStyle name="Normal 2 4 3 2 4" xfId="28577" xr:uid="{C3591BB9-5753-405E-8946-0456A4ED5D84}"/>
    <cellStyle name="Normal 2 4 3 2 4 2" xfId="28578" xr:uid="{D9F6687A-EB41-4A0B-A9CD-1F4F6C6A4049}"/>
    <cellStyle name="Normal 2 4 3 2 5" xfId="28579" xr:uid="{82F17736-A093-41F0-870C-0C8D0AA00EA5}"/>
    <cellStyle name="Normal 2 4 3 2 5 2" xfId="28580" xr:uid="{CDF79246-4D35-4F4E-A1A5-7DF1955DEEBC}"/>
    <cellStyle name="Normal 2 4 3 2 6" xfId="28581" xr:uid="{A6ACF03D-1B81-49C7-992A-50FCBCA4AA65}"/>
    <cellStyle name="Normal 2 4 3 3" xfId="28582" xr:uid="{C65C0880-B2E6-4CC8-9151-7D892A8DF0C0}"/>
    <cellStyle name="Normal 2 4 3 3 2" xfId="28583" xr:uid="{BFDAE4B2-11AD-437B-B29A-25FB873E2BEE}"/>
    <cellStyle name="Normal 2 4 3 3 2 2" xfId="28584" xr:uid="{F0508DD0-4FCF-41EE-B33D-922B2BFF7968}"/>
    <cellStyle name="Normal 2 4 3 3 2 2 2" xfId="28585" xr:uid="{937F2870-2DF6-4755-AB23-3D53018E3E08}"/>
    <cellStyle name="Normal 2 4 3 3 2 3" xfId="28586" xr:uid="{034800DD-DB59-46CE-A919-6E13A6B9BC6D}"/>
    <cellStyle name="Normal 2 4 3 3 3" xfId="28587" xr:uid="{3CE31282-A7BD-459F-9B51-4E8478D5CF13}"/>
    <cellStyle name="Normal 2 4 3 3 3 2" xfId="28588" xr:uid="{24DC44F4-F5D9-4E3E-B650-826DECFFAAB4}"/>
    <cellStyle name="Normal 2 4 3 3 4" xfId="28589" xr:uid="{201C6DD2-B9D0-4189-AD47-956526284FC2}"/>
    <cellStyle name="Normal 2 4 3 3 4 2" xfId="28590" xr:uid="{8037B90B-2EB0-4CC2-A67C-0A21B4D6EFEA}"/>
    <cellStyle name="Normal 2 4 3 3 5" xfId="28591" xr:uid="{4608BB24-6814-422B-AA94-97AF7C8EC2E2}"/>
    <cellStyle name="Normal 2 4 3 4" xfId="28592" xr:uid="{9C7667AE-4714-4FF8-A106-02270334F062}"/>
    <cellStyle name="Normal 2 4 3 4 2" xfId="28593" xr:uid="{9567F5DE-C6D0-4178-A4B8-A2C1C9DB9A9D}"/>
    <cellStyle name="Normal 2 4 3 4 2 2" xfId="28594" xr:uid="{4FB30198-FC15-4416-B230-EBB86C8E61B1}"/>
    <cellStyle name="Normal 2 4 3 4 3" xfId="28595" xr:uid="{05408556-80C3-4217-928F-DAC37F4A75A0}"/>
    <cellStyle name="Normal 2 4 3 5" xfId="28596" xr:uid="{7913C20D-2485-41B6-9400-8C785E039D3C}"/>
    <cellStyle name="Normal 2 4 3 5 2" xfId="28597" xr:uid="{52118FA7-BFD5-493E-B812-45FD24E364E2}"/>
    <cellStyle name="Normal 2 4 3 6" xfId="28598" xr:uid="{BC78597C-11BB-4C0D-9207-57853F9E3923}"/>
    <cellStyle name="Normal 2 4 3 6 2" xfId="28599" xr:uid="{E839B26D-6FB7-4A07-8375-62D012816579}"/>
    <cellStyle name="Normal 2 4 3 7" xfId="28600" xr:uid="{1B8A7FB5-FD24-4C75-947B-B19E5EFA9BC7}"/>
    <cellStyle name="Normal 2 4 4" xfId="28601" xr:uid="{79355693-88C0-472B-8539-4D844B670493}"/>
    <cellStyle name="Normal 2 4 4 2" xfId="28602" xr:uid="{5D1307E4-C3CA-4BC4-A4A3-250DE2B74815}"/>
    <cellStyle name="Normal 2 4 4 2 2" xfId="28603" xr:uid="{1FBB1841-48EE-4775-B65D-2BD70B36C024}"/>
    <cellStyle name="Normal 2 4 4 2 2 2" xfId="28604" xr:uid="{BC46F8EB-11E4-45EF-845C-4D5ECAC5E3F7}"/>
    <cellStyle name="Normal 2 4 4 2 2 2 2" xfId="28605" xr:uid="{D3A0439F-D721-46DC-B18F-6C9A2A66F5CB}"/>
    <cellStyle name="Normal 2 4 4 2 2 2 2 2" xfId="28606" xr:uid="{14C3372B-D7AC-4785-BE97-BF67F7629A8F}"/>
    <cellStyle name="Normal 2 4 4 2 2 2 3" xfId="28607" xr:uid="{43851C06-DB77-4103-9FF6-F298973708C8}"/>
    <cellStyle name="Normal 2 4 4 2 2 3" xfId="28608" xr:uid="{98532D41-7224-4C05-8AAC-606018A596D3}"/>
    <cellStyle name="Normal 2 4 4 2 2 3 2" xfId="28609" xr:uid="{990070F8-71CD-4590-89BA-A3838EED0CAA}"/>
    <cellStyle name="Normal 2 4 4 2 2 4" xfId="28610" xr:uid="{FB6A42FE-5E31-411D-9E0C-F480BAC29515}"/>
    <cellStyle name="Normal 2 4 4 2 2 4 2" xfId="28611" xr:uid="{180B3AF5-BFE5-4AB6-AF75-4AD02058AF26}"/>
    <cellStyle name="Normal 2 4 4 2 2 5" xfId="28612" xr:uid="{E183CAE5-7D12-41FE-AB29-F158A37E3EE8}"/>
    <cellStyle name="Normal 2 4 4 2 3" xfId="28613" xr:uid="{7A6BDA5B-FC0C-408E-95BF-705D5C762A95}"/>
    <cellStyle name="Normal 2 4 4 2 3 2" xfId="28614" xr:uid="{E9AABBED-F59E-4B74-9BE7-8A14EB34683D}"/>
    <cellStyle name="Normal 2 4 4 2 3 2 2" xfId="28615" xr:uid="{6F6BE5ED-2866-4BAC-B53F-64054BAD998C}"/>
    <cellStyle name="Normal 2 4 4 2 3 3" xfId="28616" xr:uid="{EE250569-7ED5-4D9F-93ED-38A2C1D7B278}"/>
    <cellStyle name="Normal 2 4 4 2 4" xfId="28617" xr:uid="{33F36B16-C3F4-47CD-9EA4-1058165BE192}"/>
    <cellStyle name="Normal 2 4 4 2 4 2" xfId="28618" xr:uid="{5AAD7DFF-ED7A-407B-B079-5838C328945C}"/>
    <cellStyle name="Normal 2 4 4 2 5" xfId="28619" xr:uid="{AC92620F-51A3-4357-8410-1E4D24881EAC}"/>
    <cellStyle name="Normal 2 4 4 2 5 2" xfId="28620" xr:uid="{CBF89FA6-383A-4580-8EB0-03007152DDF2}"/>
    <cellStyle name="Normal 2 4 4 2 6" xfId="28621" xr:uid="{9964CED3-AAD7-46DF-9128-8E19F8DA95BC}"/>
    <cellStyle name="Normal 2 4 4 3" xfId="28622" xr:uid="{4B2ECE54-4F8F-4821-A6F5-DEEE8A88AE49}"/>
    <cellStyle name="Normal 2 4 4 3 2" xfId="28623" xr:uid="{42C2306E-B1C3-4812-B6FD-C4311C2B0669}"/>
    <cellStyle name="Normal 2 4 4 3 2 2" xfId="28624" xr:uid="{4A5F0178-651E-472D-ADD3-7754900E4A00}"/>
    <cellStyle name="Normal 2 4 4 3 2 2 2" xfId="28625" xr:uid="{0B001EB6-C344-4C93-84E8-9850667FE08F}"/>
    <cellStyle name="Normal 2 4 4 3 2 3" xfId="28626" xr:uid="{EC988BB7-3C56-4AB5-A972-687494474563}"/>
    <cellStyle name="Normal 2 4 4 3 3" xfId="28627" xr:uid="{CC79D4B6-3C1D-4524-A66B-B5A3341CB286}"/>
    <cellStyle name="Normal 2 4 4 3 3 2" xfId="28628" xr:uid="{EA62E659-99BD-4036-B7EB-5334145AB486}"/>
    <cellStyle name="Normal 2 4 4 3 4" xfId="28629" xr:uid="{92398B5E-8052-4709-B203-50926F344945}"/>
    <cellStyle name="Normal 2 4 4 3 4 2" xfId="28630" xr:uid="{B6C3D59C-D465-4B38-A839-2659F49E4643}"/>
    <cellStyle name="Normal 2 4 4 3 5" xfId="28631" xr:uid="{50E7D543-3644-43E1-9279-4087E37067C2}"/>
    <cellStyle name="Normal 2 4 4 4" xfId="28632" xr:uid="{C1C7DDAE-1D13-4EEF-9742-17265D4AE37A}"/>
    <cellStyle name="Normal 2 4 4 4 2" xfId="28633" xr:uid="{18C51059-2F4C-4670-AEA2-439F3B9CDC1B}"/>
    <cellStyle name="Normal 2 4 4 4 2 2" xfId="28634" xr:uid="{8C7785CE-4FA4-4BFD-AF53-399E3356A865}"/>
    <cellStyle name="Normal 2 4 4 4 3" xfId="28635" xr:uid="{15044DB7-B679-42D1-930D-DD7F6DDCA2A7}"/>
    <cellStyle name="Normal 2 4 4 5" xfId="28636" xr:uid="{0A56F96F-26BE-4DD2-8D7F-660625FA5154}"/>
    <cellStyle name="Normal 2 4 4 5 2" xfId="28637" xr:uid="{6A5C89C5-6231-4FC2-B5F4-55E2A975688A}"/>
    <cellStyle name="Normal 2 4 4 6" xfId="28638" xr:uid="{E1141932-0FFC-499B-A18B-DE8FAD824355}"/>
    <cellStyle name="Normal 2 4 4 6 2" xfId="28639" xr:uid="{74C02468-D205-4EC7-B321-F9C251D2915E}"/>
    <cellStyle name="Normal 2 4 4 7" xfId="28640" xr:uid="{CD13456D-1247-4D4F-B823-45C311C37316}"/>
    <cellStyle name="Normal 2 4 5" xfId="28641" xr:uid="{C6B764DC-F0A4-47C9-B722-CEC81C63A30E}"/>
    <cellStyle name="Normal 2 4 5 2" xfId="28642" xr:uid="{1BB9CD02-0F92-4573-B962-A9929EE04FF1}"/>
    <cellStyle name="Normal 2 4 5 2 2" xfId="28643" xr:uid="{DB105ACD-7826-409F-BBFE-64E36A5CAA5D}"/>
    <cellStyle name="Normal 2 4 5 2 2 2" xfId="28644" xr:uid="{B7DA41BA-CE8F-469D-A968-5FCA6D69EB1E}"/>
    <cellStyle name="Normal 2 4 5 2 2 2 2" xfId="28645" xr:uid="{A4D89236-BA8E-4418-9189-E454DC3A5D36}"/>
    <cellStyle name="Normal 2 4 5 2 2 3" xfId="28646" xr:uid="{DA2299ED-2CAC-4EA3-9DA3-478F9943F4AE}"/>
    <cellStyle name="Normal 2 4 5 2 3" xfId="28647" xr:uid="{0CB4AB81-05AA-4159-9977-4862F5CF3A23}"/>
    <cellStyle name="Normal 2 4 5 2 3 2" xfId="28648" xr:uid="{D46E47AC-5521-48F3-BE55-F447F901A65A}"/>
    <cellStyle name="Normal 2 4 5 2 4" xfId="28649" xr:uid="{05F36C29-D5F9-4BA0-81C0-58EA94A6DE9D}"/>
    <cellStyle name="Normal 2 4 5 2 4 2" xfId="28650" xr:uid="{7C9C19EB-AC5F-4C40-AD37-A8358ABC3513}"/>
    <cellStyle name="Normal 2 4 5 2 5" xfId="28651" xr:uid="{88EAFE32-0872-483D-9FEA-4EE53087E8E5}"/>
    <cellStyle name="Normal 2 4 5 3" xfId="28652" xr:uid="{7181C570-E43B-4C68-89B4-6CBD8D9554F3}"/>
    <cellStyle name="Normal 2 4 5 3 2" xfId="28653" xr:uid="{8A266777-0E4A-4EEE-BD2D-EBBD386250C2}"/>
    <cellStyle name="Normal 2 4 5 3 2 2" xfId="28654" xr:uid="{193C5890-50D0-44EC-86A8-622EA462D56A}"/>
    <cellStyle name="Normal 2 4 5 3 3" xfId="28655" xr:uid="{E5262455-FB36-4F94-8EA5-EAB438EBEC28}"/>
    <cellStyle name="Normal 2 4 5 4" xfId="28656" xr:uid="{A5BC81A9-FB32-47EA-AF1E-3D518DE0872A}"/>
    <cellStyle name="Normal 2 4 5 4 2" xfId="28657" xr:uid="{F9BD81A6-BC40-4E5C-A666-34B9204C5E60}"/>
    <cellStyle name="Normal 2 4 5 5" xfId="28658" xr:uid="{59FA189C-31E5-4E3A-8BF4-A874AC5E1A6F}"/>
    <cellStyle name="Normal 2 4 5 5 2" xfId="28659" xr:uid="{704F0D03-6FA2-42DE-BB84-EA5D6DD8FBB9}"/>
    <cellStyle name="Normal 2 4 5 6" xfId="28660" xr:uid="{9A0687E6-C1B1-4930-813D-3DA1CD579E61}"/>
    <cellStyle name="Normal 2 4 6" xfId="28661" xr:uid="{B68117FD-2D86-4794-AC83-8C3AF2273613}"/>
    <cellStyle name="Normal 2 4 6 2" xfId="28662" xr:uid="{0E8BF6DB-C133-4FDB-A777-AA3451C955A3}"/>
    <cellStyle name="Normal 2 4 6 2 2" xfId="28663" xr:uid="{F51C91A1-E0E9-4053-AEF3-1081F9560957}"/>
    <cellStyle name="Normal 2 4 6 2 2 2" xfId="28664" xr:uid="{6BABB83F-2800-4377-9448-4C6BAD44F0EE}"/>
    <cellStyle name="Normal 2 4 6 2 3" xfId="28665" xr:uid="{D92DA8B4-2DC1-40F1-8844-B32D6DF8FB3A}"/>
    <cellStyle name="Normal 2 4 6 3" xfId="28666" xr:uid="{6141965B-F462-43CA-8611-74A1AE45839A}"/>
    <cellStyle name="Normal 2 4 6 3 2" xfId="28667" xr:uid="{D7A59732-DB61-4C82-88A8-F2A2A560C64A}"/>
    <cellStyle name="Normal 2 4 6 4" xfId="28668" xr:uid="{49EC2D4F-BD24-40FA-A2E0-DA30E729747E}"/>
    <cellStyle name="Normal 2 4 6 4 2" xfId="28669" xr:uid="{BDACA801-601A-463D-9F89-A5852173ECC3}"/>
    <cellStyle name="Normal 2 4 6 5" xfId="28670" xr:uid="{B7544D65-9274-433F-B51A-D4464769CE08}"/>
    <cellStyle name="Normal 2 4 7" xfId="28671" xr:uid="{1D8BB280-6C8E-43F3-9B27-3AAF5F0E7413}"/>
    <cellStyle name="Normal 2 4 7 2" xfId="28672" xr:uid="{4CE94CE4-9550-476A-956B-475CEDD776C2}"/>
    <cellStyle name="Normal 2 4 7 2 2" xfId="28673" xr:uid="{3CF99076-2E1F-4C45-8B5F-556CE820588F}"/>
    <cellStyle name="Normal 2 4 7 2 2 2" xfId="28674" xr:uid="{A7895800-6D3A-4926-8507-4AD6CECBB5A0}"/>
    <cellStyle name="Normal 2 4 7 2 3" xfId="28675" xr:uid="{46A6A837-F63B-4E94-9F3F-4588F14EF3E5}"/>
    <cellStyle name="Normal 2 4 7 3" xfId="28676" xr:uid="{D8BDA5D6-6C76-458C-A284-418A28059CFA}"/>
    <cellStyle name="Normal 2 4 7 3 2" xfId="28677" xr:uid="{B9AAE20D-6DB6-48B1-A541-7A02C01D56BE}"/>
    <cellStyle name="Normal 2 4 7 4" xfId="28678" xr:uid="{BC892F41-DA2C-4DB3-BBE8-2979E618AEB4}"/>
    <cellStyle name="Normal 2 4 7 4 2" xfId="28679" xr:uid="{03F26E55-53EE-43FF-96F4-A0E10FDFF098}"/>
    <cellStyle name="Normal 2 4 7 5" xfId="28680" xr:uid="{3F3570E1-E80C-4241-9D94-5448B70AA463}"/>
    <cellStyle name="Normal 2 4 8" xfId="28681" xr:uid="{D0B5BF94-41EC-430E-89ED-5E1B57EB3ADF}"/>
    <cellStyle name="Normal 2 4 8 2" xfId="28682" xr:uid="{FD1297CA-1B19-41F9-B3B9-0A2E05675F36}"/>
    <cellStyle name="Normal 2 4 8 2 2" xfId="28683" xr:uid="{D156B344-F839-4969-A3E8-7FEEF36982B8}"/>
    <cellStyle name="Normal 2 4 8 3" xfId="28684" xr:uid="{0E27AE7D-EEF9-44BC-85B0-EFC641434F21}"/>
    <cellStyle name="Normal 2 4 9" xfId="28685" xr:uid="{DF1BEFDD-06D9-4873-8E16-C95530AE4A78}"/>
    <cellStyle name="Normal 2 4 9 2" xfId="28686" xr:uid="{730229C3-C833-4B66-BB0B-CD6F6FE448D8}"/>
    <cellStyle name="Normal 2 5" xfId="805" xr:uid="{FB83D0D3-EF77-41FA-8A3A-B5FC7B339917}"/>
    <cellStyle name="Normal 2 5 10" xfId="28687" xr:uid="{3B27FB5C-64C3-4BC2-AE0A-EDB8CB8EC08B}"/>
    <cellStyle name="Normal 2 5 10 2" xfId="28688" xr:uid="{5736637A-59C0-4A59-BF6A-21DA257F35BB}"/>
    <cellStyle name="Normal 2 5 11" xfId="28689" xr:uid="{F25A85DA-9D15-48B8-BD41-C3E7F2DC0031}"/>
    <cellStyle name="Normal 2 5 2" xfId="28690" xr:uid="{5DBA4CE1-F670-4904-BE9F-D6A1E1503302}"/>
    <cellStyle name="Normal 2 5 2 2" xfId="28691" xr:uid="{82F21DAF-D3F5-432E-835F-69742E9A8E34}"/>
    <cellStyle name="Normal 2 5 2 2 2" xfId="28692" xr:uid="{F12C663C-78CF-4F02-9013-255C04EC34C9}"/>
    <cellStyle name="Normal 2 5 2 2 2 2" xfId="28693" xr:uid="{9EE47E9A-A404-4B47-81FB-7C93B2344894}"/>
    <cellStyle name="Normal 2 5 2 2 2 2 2" xfId="28694" xr:uid="{8F0DCFE5-11A5-4AC5-98DD-2083CB0819AD}"/>
    <cellStyle name="Normal 2 5 2 2 2 2 2 2" xfId="28695" xr:uid="{4B109DB3-E8E4-47A2-8441-A765C7AC9A62}"/>
    <cellStyle name="Normal 2 5 2 2 2 2 3" xfId="28696" xr:uid="{175756D3-4630-46FD-A84C-84B1046F3AF8}"/>
    <cellStyle name="Normal 2 5 2 2 2 3" xfId="28697" xr:uid="{A57E91E3-A63A-491E-8487-546E2B8AB475}"/>
    <cellStyle name="Normal 2 5 2 2 2 3 2" xfId="28698" xr:uid="{B0385550-6DC3-46E0-AE9D-EA15F501D632}"/>
    <cellStyle name="Normal 2 5 2 2 2 4" xfId="28699" xr:uid="{15BF12FB-8146-458D-B7F0-59F73A9DED02}"/>
    <cellStyle name="Normal 2 5 2 2 2 4 2" xfId="28700" xr:uid="{810AE941-87EA-464D-B7B6-F01B614985F0}"/>
    <cellStyle name="Normal 2 5 2 2 2 5" xfId="28701" xr:uid="{35AE5FB8-8F75-49FB-9C5C-6F93A9275624}"/>
    <cellStyle name="Normal 2 5 2 2 3" xfId="28702" xr:uid="{07864E81-EFB8-4A44-9657-FD63FBCCD9BA}"/>
    <cellStyle name="Normal 2 5 2 2 3 2" xfId="28703" xr:uid="{766F21BE-5902-40DD-9F77-BDD2C355812C}"/>
    <cellStyle name="Normal 2 5 2 2 3 2 2" xfId="28704" xr:uid="{4138D84E-FFFC-4E04-A52A-8128791B8B91}"/>
    <cellStyle name="Normal 2 5 2 2 3 3" xfId="28705" xr:uid="{273D8E1F-9059-4762-8789-D67595865496}"/>
    <cellStyle name="Normal 2 5 2 2 4" xfId="28706" xr:uid="{DC6C1B4C-D6C4-475D-B63B-E98BF5C50EDB}"/>
    <cellStyle name="Normal 2 5 2 2 4 2" xfId="28707" xr:uid="{E7FD1FD3-5E82-4FFF-9C20-DE62EC3532F6}"/>
    <cellStyle name="Normal 2 5 2 2 5" xfId="28708" xr:uid="{A76990E6-9665-4226-897D-72B98B1E7A9C}"/>
    <cellStyle name="Normal 2 5 2 2 5 2" xfId="28709" xr:uid="{0EA78730-46EC-4E1C-9356-66EC1FE1DE19}"/>
    <cellStyle name="Normal 2 5 2 2 6" xfId="28710" xr:uid="{6FB0945D-26B6-48A0-9EB8-523499D4C92D}"/>
    <cellStyle name="Normal 2 5 2 3" xfId="28711" xr:uid="{426FD3CC-1741-4573-A882-92406079D6F8}"/>
    <cellStyle name="Normal 2 5 2 3 2" xfId="28712" xr:uid="{7C95FA08-F6B5-484B-A612-6D95C3E03300}"/>
    <cellStyle name="Normal 2 5 2 3 2 2" xfId="28713" xr:uid="{A0416274-A9CE-438C-9058-33A693FF9BED}"/>
    <cellStyle name="Normal 2 5 2 3 2 2 2" xfId="28714" xr:uid="{E86F1B7B-5E9D-4F84-ACFD-5872D2761443}"/>
    <cellStyle name="Normal 2 5 2 3 2 3" xfId="28715" xr:uid="{D732ED77-E456-48D6-B229-921FE315D592}"/>
    <cellStyle name="Normal 2 5 2 3 3" xfId="28716" xr:uid="{CE2F50C6-69E6-4C23-9F72-5AEC3719277A}"/>
    <cellStyle name="Normal 2 5 2 3 3 2" xfId="28717" xr:uid="{6DFE1279-BFAA-4CE6-AB93-92970E2D9146}"/>
    <cellStyle name="Normal 2 5 2 3 4" xfId="28718" xr:uid="{F8CFC0E1-08F6-45A3-98FE-15303282C5A8}"/>
    <cellStyle name="Normal 2 5 2 3 4 2" xfId="28719" xr:uid="{46443B48-F110-4913-B0C3-71E9803E2DE3}"/>
    <cellStyle name="Normal 2 5 2 3 5" xfId="28720" xr:uid="{3BC56092-12F2-431A-8AAA-78F8853DA5C8}"/>
    <cellStyle name="Normal 2 5 2 4" xfId="28721" xr:uid="{13C96EC7-BE9C-4E8F-916F-C9B531CDACE1}"/>
    <cellStyle name="Normal 2 5 2 4 2" xfId="28722" xr:uid="{6173D511-15F3-490D-A579-EBDFF5994BC1}"/>
    <cellStyle name="Normal 2 5 2 4 2 2" xfId="28723" xr:uid="{40C743E6-4004-470C-97DA-1608110FFD5A}"/>
    <cellStyle name="Normal 2 5 2 4 3" xfId="28724" xr:uid="{BB8D6416-87F5-4B49-9993-AB4C169EE72B}"/>
    <cellStyle name="Normal 2 5 2 5" xfId="28725" xr:uid="{99B6DBD8-7455-4E59-B841-0D45088DB2CD}"/>
    <cellStyle name="Normal 2 5 2 5 2" xfId="28726" xr:uid="{FE20452C-C66A-44AC-9B6C-8779313F2D4C}"/>
    <cellStyle name="Normal 2 5 2 6" xfId="28727" xr:uid="{0DB00B7B-188A-42B9-8D0F-D4DF89006338}"/>
    <cellStyle name="Normal 2 5 2 6 2" xfId="28728" xr:uid="{1EA96C29-6768-46D9-8482-C66EC0138E93}"/>
    <cellStyle name="Normal 2 5 2 7" xfId="28729" xr:uid="{18B5C2ED-8B94-451C-90E0-54DA2F5BD190}"/>
    <cellStyle name="Normal 2 5 3" xfId="28730" xr:uid="{919B2266-C093-4CEE-8F5B-EBE3E4648839}"/>
    <cellStyle name="Normal 2 5 3 2" xfId="28731" xr:uid="{9CFF4953-9FB1-4B85-ACEB-BE830F21058D}"/>
    <cellStyle name="Normal 2 5 3 2 2" xfId="28732" xr:uid="{C98F7B10-9E60-4CC0-BF20-DF90DEF1B37D}"/>
    <cellStyle name="Normal 2 5 3 2 2 2" xfId="28733" xr:uid="{8ABC1C44-CADE-477A-819F-307216B475F3}"/>
    <cellStyle name="Normal 2 5 3 2 2 2 2" xfId="28734" xr:uid="{AC7F3020-3A9D-4358-9B76-1E2C65626E37}"/>
    <cellStyle name="Normal 2 5 3 2 2 2 2 2" xfId="28735" xr:uid="{F267DE58-922C-41F3-9F64-E9E1CC619613}"/>
    <cellStyle name="Normal 2 5 3 2 2 2 3" xfId="28736" xr:uid="{84C2445D-51EA-4E1B-84D8-8CA46F05CE80}"/>
    <cellStyle name="Normal 2 5 3 2 2 3" xfId="28737" xr:uid="{178B10FB-A4EF-4B3B-A333-D20AF20FD375}"/>
    <cellStyle name="Normal 2 5 3 2 2 3 2" xfId="28738" xr:uid="{948480CD-B06C-4AEF-A385-00B57AB24FFD}"/>
    <cellStyle name="Normal 2 5 3 2 2 4" xfId="28739" xr:uid="{A1B10F31-60D6-4A78-8BC7-6D8B64053CA0}"/>
    <cellStyle name="Normal 2 5 3 2 2 4 2" xfId="28740" xr:uid="{46E34606-E164-493D-B895-D31736054BFE}"/>
    <cellStyle name="Normal 2 5 3 2 2 5" xfId="28741" xr:uid="{068FE2D0-4FE0-4091-AF4C-90E8F8CAE767}"/>
    <cellStyle name="Normal 2 5 3 2 3" xfId="28742" xr:uid="{949BD67D-40DC-41F9-8CAB-F8F1467F14F6}"/>
    <cellStyle name="Normal 2 5 3 2 3 2" xfId="28743" xr:uid="{1391D427-C5B3-4F30-B98C-145C3A58CB9D}"/>
    <cellStyle name="Normal 2 5 3 2 3 2 2" xfId="28744" xr:uid="{5FE6DB12-C197-4415-A233-34D86C744983}"/>
    <cellStyle name="Normal 2 5 3 2 3 3" xfId="28745" xr:uid="{C992A96C-D7EC-4B4F-A84C-B3705596D8C0}"/>
    <cellStyle name="Normal 2 5 3 2 4" xfId="28746" xr:uid="{930F798D-5558-486D-B2E4-4483B3027068}"/>
    <cellStyle name="Normal 2 5 3 2 4 2" xfId="28747" xr:uid="{6D2ABA41-69C6-4E19-A97F-A5AF1F60DA2B}"/>
    <cellStyle name="Normal 2 5 3 2 5" xfId="28748" xr:uid="{C8C14E3A-1007-435D-8A9F-2F0B37C51AA2}"/>
    <cellStyle name="Normal 2 5 3 2 5 2" xfId="28749" xr:uid="{32B8D200-D6E5-4F88-98CB-D1577A044937}"/>
    <cellStyle name="Normal 2 5 3 2 6" xfId="28750" xr:uid="{67AC8FA4-B371-4D78-8A1A-E5FFE8792430}"/>
    <cellStyle name="Normal 2 5 3 3" xfId="28751" xr:uid="{BD375301-5A45-4420-836F-8C158C8B9FC6}"/>
    <cellStyle name="Normal 2 5 3 3 2" xfId="28752" xr:uid="{CD9D7292-CD03-4FE6-99B6-9098ADAD0085}"/>
    <cellStyle name="Normal 2 5 3 3 2 2" xfId="28753" xr:uid="{97F4ECB1-B8D7-4BA5-B5A3-49B6865F0305}"/>
    <cellStyle name="Normal 2 5 3 3 2 2 2" xfId="28754" xr:uid="{2864E102-78CB-408C-8493-E7F98029A371}"/>
    <cellStyle name="Normal 2 5 3 3 2 3" xfId="28755" xr:uid="{FAA2ADFA-F089-4556-81D7-23A143543B64}"/>
    <cellStyle name="Normal 2 5 3 3 3" xfId="28756" xr:uid="{B8A3F618-BDB2-4F10-95DE-55636D838147}"/>
    <cellStyle name="Normal 2 5 3 3 3 2" xfId="28757" xr:uid="{59299B5B-998B-437B-81A5-84605011C681}"/>
    <cellStyle name="Normal 2 5 3 3 4" xfId="28758" xr:uid="{066D614E-0A96-459F-9E6C-F15B37603A0C}"/>
    <cellStyle name="Normal 2 5 3 3 4 2" xfId="28759" xr:uid="{50061366-965C-4524-90B2-969C9BDF77B7}"/>
    <cellStyle name="Normal 2 5 3 3 5" xfId="28760" xr:uid="{416BC8D7-8516-46D1-BAC3-0A95B0344C89}"/>
    <cellStyle name="Normal 2 5 3 4" xfId="28761" xr:uid="{481FA0BA-F1F7-417D-BC4F-823A8A917481}"/>
    <cellStyle name="Normal 2 5 3 4 2" xfId="28762" xr:uid="{A12702A9-A9B5-43CC-8020-FEEF61DD4A77}"/>
    <cellStyle name="Normal 2 5 3 4 2 2" xfId="28763" xr:uid="{39438DEB-4CF2-402E-85A9-34E8AB47A7A5}"/>
    <cellStyle name="Normal 2 5 3 4 3" xfId="28764" xr:uid="{949B363A-6684-419B-A9DE-A08C35A6D02E}"/>
    <cellStyle name="Normal 2 5 3 5" xfId="28765" xr:uid="{8C027C5F-4797-4120-8841-ED131590D772}"/>
    <cellStyle name="Normal 2 5 3 5 2" xfId="28766" xr:uid="{8A3FFBE5-B92F-4CAC-B0EE-6F530DD0D966}"/>
    <cellStyle name="Normal 2 5 3 6" xfId="28767" xr:uid="{C1A36D99-2FC6-4D2F-86F6-FE8AFC6E1488}"/>
    <cellStyle name="Normal 2 5 3 6 2" xfId="28768" xr:uid="{96783B11-5726-4B73-8C69-3943B10D09F2}"/>
    <cellStyle name="Normal 2 5 3 7" xfId="28769" xr:uid="{86CD500C-44CE-4EA6-9D45-05E334EE2E80}"/>
    <cellStyle name="Normal 2 5 4" xfId="28770" xr:uid="{3C9BE864-7DC9-445C-8690-2E2B5AC02B58}"/>
    <cellStyle name="Normal 2 5 4 2" xfId="28771" xr:uid="{F0CFD8EF-5BA7-4AD2-BB1D-47D8DCF483EB}"/>
    <cellStyle name="Normal 2 5 4 2 2" xfId="28772" xr:uid="{0D11B666-ECBA-4ED7-95D4-C85CC9C39968}"/>
    <cellStyle name="Normal 2 5 4 2 2 2" xfId="28773" xr:uid="{2D618BEA-3DE1-4A54-91E3-44379BA0BCFE}"/>
    <cellStyle name="Normal 2 5 4 2 2 2 2" xfId="28774" xr:uid="{66752A2F-5477-46E0-B420-83E6762855DA}"/>
    <cellStyle name="Normal 2 5 4 2 2 3" xfId="28775" xr:uid="{066E1B29-A4E6-4E0B-A6F9-4F9E4D578CE1}"/>
    <cellStyle name="Normal 2 5 4 2 3" xfId="28776" xr:uid="{86392FB4-3499-4E25-9217-A4966C08E05F}"/>
    <cellStyle name="Normal 2 5 4 2 3 2" xfId="28777" xr:uid="{2FD0FE38-7402-4EAB-B123-111A2747155B}"/>
    <cellStyle name="Normal 2 5 4 2 4" xfId="28778" xr:uid="{AFBAACE4-884F-4A2A-A75D-DAE9203912F4}"/>
    <cellStyle name="Normal 2 5 4 2 4 2" xfId="28779" xr:uid="{9DF807BB-7BDE-47E7-A946-1B162E1F8233}"/>
    <cellStyle name="Normal 2 5 4 2 5" xfId="28780" xr:uid="{E7209CCB-E977-4D4C-B693-A93FE7C71B41}"/>
    <cellStyle name="Normal 2 5 4 3" xfId="28781" xr:uid="{DAEBA440-6F10-4356-B199-450BA55347DC}"/>
    <cellStyle name="Normal 2 5 4 3 2" xfId="28782" xr:uid="{BFB19BC6-784C-47AA-9E28-7ACFF4C1CA15}"/>
    <cellStyle name="Normal 2 5 4 3 2 2" xfId="28783" xr:uid="{48DDD69B-FC5F-48C0-B7F9-6D5FC245403E}"/>
    <cellStyle name="Normal 2 5 4 3 3" xfId="28784" xr:uid="{314870E7-7010-4306-A347-69DF912B3596}"/>
    <cellStyle name="Normal 2 5 4 4" xfId="28785" xr:uid="{18F1E2F3-5265-4F2F-A8E3-E1B47CB67161}"/>
    <cellStyle name="Normal 2 5 4 4 2" xfId="28786" xr:uid="{95EDD2E9-A3B5-4308-BE62-FFFC36E6BE8D}"/>
    <cellStyle name="Normal 2 5 4 5" xfId="28787" xr:uid="{F1A41730-AB71-49B5-9F45-CF29A2E1B4E0}"/>
    <cellStyle name="Normal 2 5 4 5 2" xfId="28788" xr:uid="{37F5C65A-9598-4E57-9CB0-99AF2D29AF07}"/>
    <cellStyle name="Normal 2 5 4 6" xfId="28789" xr:uid="{69228F6A-6A71-4302-BF9F-F1A1191EEC11}"/>
    <cellStyle name="Normal 2 5 5" xfId="28790" xr:uid="{3DCDE6FA-0F24-4C48-91BC-C58B10ACD6CD}"/>
    <cellStyle name="Normal 2 5 5 2" xfId="28791" xr:uid="{833EA1A4-D986-42EB-A232-F29374338EAB}"/>
    <cellStyle name="Normal 2 5 5 2 2" xfId="28792" xr:uid="{5946ACDF-4A84-4D81-8720-C861F585DBF6}"/>
    <cellStyle name="Normal 2 5 5 2 2 2" xfId="28793" xr:uid="{7E9709D7-83F1-4BC9-A4D1-6C9E7598E75C}"/>
    <cellStyle name="Normal 2 5 5 2 3" xfId="28794" xr:uid="{A3CCF562-6DF6-44BA-B10E-BA1EAC4BB3A5}"/>
    <cellStyle name="Normal 2 5 5 3" xfId="28795" xr:uid="{30A67787-92EB-4162-8FF5-7C85CF0FCD7C}"/>
    <cellStyle name="Normal 2 5 5 3 2" xfId="28796" xr:uid="{5661EF45-4F9F-4781-8E8F-BBEAFCF98F35}"/>
    <cellStyle name="Normal 2 5 5 4" xfId="28797" xr:uid="{99EDCABC-FCE8-4562-94DA-78BEA4F5CDED}"/>
    <cellStyle name="Normal 2 5 5 4 2" xfId="28798" xr:uid="{A8D79A41-A1EA-4335-957A-C253AAB28D00}"/>
    <cellStyle name="Normal 2 5 5 5" xfId="28799" xr:uid="{24B4F313-D838-4E17-BE57-21B46B72E5FB}"/>
    <cellStyle name="Normal 2 5 6" xfId="28800" xr:uid="{DB4BB030-160E-4F13-9B82-176F41B30378}"/>
    <cellStyle name="Normal 2 5 6 2" xfId="28801" xr:uid="{3557BFEE-E788-4D77-8F6A-676EF27863E5}"/>
    <cellStyle name="Normal 2 5 6 2 2" xfId="28802" xr:uid="{35FB56C1-06A7-4222-B38C-2BCF5997A25A}"/>
    <cellStyle name="Normal 2 5 6 2 2 2" xfId="28803" xr:uid="{0F90651F-E133-4964-AFB6-8F8317BAC201}"/>
    <cellStyle name="Normal 2 5 6 2 3" xfId="28804" xr:uid="{39F87EB4-8F4B-4702-8A02-0DDA0F24112A}"/>
    <cellStyle name="Normal 2 5 6 3" xfId="28805" xr:uid="{D52945D6-689D-443A-B89F-4B57A578FE23}"/>
    <cellStyle name="Normal 2 5 6 3 2" xfId="28806" xr:uid="{F9C5102A-59AE-4C24-85DC-E20E2B1A43E9}"/>
    <cellStyle name="Normal 2 5 6 4" xfId="28807" xr:uid="{ECA440B1-3FB1-4909-94D7-F80523E47C01}"/>
    <cellStyle name="Normal 2 5 6 4 2" xfId="28808" xr:uid="{8E617992-0F13-4C3A-AA92-D774E01CAD2F}"/>
    <cellStyle name="Normal 2 5 6 5" xfId="28809" xr:uid="{578F311B-23DD-4788-B1E5-1A9B74CDF929}"/>
    <cellStyle name="Normal 2 5 7" xfId="28810" xr:uid="{BF187437-90F7-47AB-A5F7-4710EF419B62}"/>
    <cellStyle name="Normal 2 5 7 2" xfId="28811" xr:uid="{CA8FAEF2-E915-489C-9ADC-723E24AA73E9}"/>
    <cellStyle name="Normal 2 5 7 2 2" xfId="28812" xr:uid="{D11F5664-18EE-434C-AB0D-F4CF34AF8F38}"/>
    <cellStyle name="Normal 2 5 7 3" xfId="28813" xr:uid="{373CE6D0-A48B-4688-B4BF-9D1576D89C28}"/>
    <cellStyle name="Normal 2 5 8" xfId="28814" xr:uid="{4ADCDD75-A35E-4B30-82DC-8CAA117A7127}"/>
    <cellStyle name="Normal 2 5 8 2" xfId="28815" xr:uid="{0D813C36-CF44-4473-9350-198ED1203096}"/>
    <cellStyle name="Normal 2 5 9" xfId="28816" xr:uid="{975C1D3F-4DD4-4BC1-BC77-DBC9AF58534A}"/>
    <cellStyle name="Normal 2 6" xfId="806" xr:uid="{74ADA790-8DB9-4CB1-BBDC-F930561D12DA}"/>
    <cellStyle name="Normal 2 6 2" xfId="28817" xr:uid="{3C22694B-4188-4146-816C-B5B31F138E35}"/>
    <cellStyle name="Normal 2 6 2 2" xfId="28818" xr:uid="{B3396164-0F2A-47D0-84D0-53DBC1FBE9D1}"/>
    <cellStyle name="Normal 2 6 2 2 2" xfId="28819" xr:uid="{AFD845BF-8A0C-44BD-B65A-F202908F2715}"/>
    <cellStyle name="Normal 2 6 2 2 2 2" xfId="28820" xr:uid="{743D052A-C443-494C-987F-76E3921C655E}"/>
    <cellStyle name="Normal 2 6 2 2 2 2 2" xfId="28821" xr:uid="{1CA78B4E-D0CB-4BE8-B045-B4543F1F9B67}"/>
    <cellStyle name="Normal 2 6 2 2 2 3" xfId="28822" xr:uid="{02C05791-9747-446E-8CF1-9BBEB915B5D6}"/>
    <cellStyle name="Normal 2 6 2 2 3" xfId="28823" xr:uid="{B3BA4AD5-CF91-4FE0-85ED-7FBE12743CC8}"/>
    <cellStyle name="Normal 2 6 2 2 3 2" xfId="28824" xr:uid="{AF6DA08E-3C6B-4289-8AEC-E99F34BFBDFE}"/>
    <cellStyle name="Normal 2 6 2 2 4" xfId="28825" xr:uid="{86E1B3D9-CF5C-43DF-BC73-F746D386F7C5}"/>
    <cellStyle name="Normal 2 6 2 2 4 2" xfId="28826" xr:uid="{F76E497E-1A81-449E-91CD-AA3E0A0D3AB4}"/>
    <cellStyle name="Normal 2 6 2 2 5" xfId="28827" xr:uid="{1DE5876A-1F12-4F03-B04F-C0C4134914F6}"/>
    <cellStyle name="Normal 2 6 2 3" xfId="28828" xr:uid="{20503480-3304-427A-BA1E-ECA1D4C56A69}"/>
    <cellStyle name="Normal 2 6 2 3 2" xfId="28829" xr:uid="{95D64E87-46DB-46B0-894A-9C53632B7E98}"/>
    <cellStyle name="Normal 2 6 2 3 2 2" xfId="28830" xr:uid="{6D3E031E-D548-47A4-A430-59A636D29ACE}"/>
    <cellStyle name="Normal 2 6 2 3 3" xfId="28831" xr:uid="{939F8978-EB14-4EC5-98ED-92409C217D3F}"/>
    <cellStyle name="Normal 2 6 2 4" xfId="28832" xr:uid="{B8AD60A0-34A0-4E4B-BF57-BCDCA1737E6B}"/>
    <cellStyle name="Normal 2 6 2 4 2" xfId="28833" xr:uid="{6DC49EEE-B0D0-4C55-9D17-E9572CC9B722}"/>
    <cellStyle name="Normal 2 6 2 5" xfId="28834" xr:uid="{6C26CD75-F9D4-41DB-A5CA-DCC54EB781A5}"/>
    <cellStyle name="Normal 2 6 2 5 2" xfId="28835" xr:uid="{8E26B19B-0EF3-4298-BB12-05EBD9D946BD}"/>
    <cellStyle name="Normal 2 6 2 6" xfId="28836" xr:uid="{5062B2EB-D65E-4F59-9F77-8FA612D97FAC}"/>
    <cellStyle name="Normal 2 6 3" xfId="28837" xr:uid="{C771FFC8-AA79-46B6-8A91-355406E442A4}"/>
    <cellStyle name="Normal 2 6 3 2" xfId="28838" xr:uid="{F450307B-1997-4C59-A6B0-D1826D423B42}"/>
    <cellStyle name="Normal 2 6 3 2 2" xfId="28839" xr:uid="{DED470D0-63A8-467E-BFD9-40FF2DE026E6}"/>
    <cellStyle name="Normal 2 6 3 2 2 2" xfId="28840" xr:uid="{6B5A2128-AB91-4DFD-A75B-89BFCB5EEFBB}"/>
    <cellStyle name="Normal 2 6 3 2 3" xfId="28841" xr:uid="{C1D22C71-1698-4924-BA0A-829143043A36}"/>
    <cellStyle name="Normal 2 6 3 3" xfId="28842" xr:uid="{285CC011-2302-44F0-9AFD-4FDC022C9F3D}"/>
    <cellStyle name="Normal 2 6 3 3 2" xfId="28843" xr:uid="{8F6338A4-4D66-48BC-9A1C-36E7259A1CFD}"/>
    <cellStyle name="Normal 2 6 3 4" xfId="28844" xr:uid="{A503EFA6-772B-478F-B0DD-2C0D1F88325F}"/>
    <cellStyle name="Normal 2 6 3 4 2" xfId="28845" xr:uid="{CDCF7D75-31FE-41CD-B153-33B86D3A704A}"/>
    <cellStyle name="Normal 2 6 3 5" xfId="28846" xr:uid="{792A2BE6-4511-430B-97EF-02439C3A870B}"/>
    <cellStyle name="Normal 2 6 4" xfId="28847" xr:uid="{2F8AA5FD-007E-41D2-86B1-F7A18AB2F0EF}"/>
    <cellStyle name="Normal 2 6 4 2" xfId="28848" xr:uid="{D0355068-4A44-454C-AB21-657555E5843E}"/>
    <cellStyle name="Normal 2 6 4 2 2" xfId="28849" xr:uid="{F98FE976-AC90-41FC-9226-19C6A5A01A0F}"/>
    <cellStyle name="Normal 2 6 4 2 2 2" xfId="28850" xr:uid="{4739BBAE-FFE5-4664-B6BE-FFF8C82766C7}"/>
    <cellStyle name="Normal 2 6 4 2 3" xfId="28851" xr:uid="{0B392637-62BA-4089-BA25-1CB36ED7C3E8}"/>
    <cellStyle name="Normal 2 6 4 3" xfId="28852" xr:uid="{C626ABEF-A23E-4179-924A-AA6AB5B8859B}"/>
    <cellStyle name="Normal 2 6 4 3 2" xfId="28853" xr:uid="{BD23845A-741A-4966-A00E-D53FBCE62117}"/>
    <cellStyle name="Normal 2 6 4 4" xfId="28854" xr:uid="{DCD42E58-E848-44CE-A64A-C907D5D73A5C}"/>
    <cellStyle name="Normal 2 6 4 4 2" xfId="28855" xr:uid="{80A32DC1-3319-4E1B-855F-E0EF3277AA9C}"/>
    <cellStyle name="Normal 2 6 4 5" xfId="28856" xr:uid="{5E26C84A-CDF2-4B35-9255-5FCCD003A8B2}"/>
    <cellStyle name="Normal 2 6 5" xfId="28857" xr:uid="{1F7CB0D8-2875-451B-8D34-3B1687700DD7}"/>
    <cellStyle name="Normal 2 6 5 2" xfId="28858" xr:uid="{CD6ED1D0-BE9E-4623-8008-B58FDA0147C9}"/>
    <cellStyle name="Normal 2 6 5 2 2" xfId="28859" xr:uid="{9D8DA5C8-52C2-407E-AE03-13B828F045ED}"/>
    <cellStyle name="Normal 2 6 5 3" xfId="28860" xr:uid="{C97FA62D-CAED-4358-8920-2CBB0B7FEC1D}"/>
    <cellStyle name="Normal 2 6 6" xfId="28861" xr:uid="{3AE34E0F-D07C-4133-8D52-1487F4F84919}"/>
    <cellStyle name="Normal 2 6 6 2" xfId="28862" xr:uid="{96C34C6C-55DA-4067-A9C2-A9E27E6D8CD1}"/>
    <cellStyle name="Normal 2 6 7" xfId="28863" xr:uid="{19050FED-0943-4658-A62D-624F6D7D42DD}"/>
    <cellStyle name="Normal 2 6 8" xfId="28864" xr:uid="{EE9C929A-1526-4716-B993-EDAAC53ACA84}"/>
    <cellStyle name="Normal 2 6 8 2" xfId="28865" xr:uid="{6219E981-F2E3-44A9-BD9D-9CFB351841EA}"/>
    <cellStyle name="Normal 2 6 9" xfId="28866" xr:uid="{097A911C-D8A2-4C51-BB63-56F853F4EEE7}"/>
    <cellStyle name="Normal 2 7" xfId="807" xr:uid="{3986A90E-43F6-42F6-B7AC-E97A107881E9}"/>
    <cellStyle name="Normal 2 7 2" xfId="28867" xr:uid="{1FE03CDC-E6E8-45CC-BB72-AD05E80C1E33}"/>
    <cellStyle name="Normal 2 7 2 2" xfId="28868" xr:uid="{7FAD411B-1BEF-4C67-A352-6C5EE767B912}"/>
    <cellStyle name="Normal 2 7 2 2 2" xfId="28869" xr:uid="{48712D56-F6AF-41C7-87C9-F169AEB407E8}"/>
    <cellStyle name="Normal 2 7 2 2 2 2" xfId="28870" xr:uid="{DE9608FB-4208-4367-9C69-80FD09B8ACE0}"/>
    <cellStyle name="Normal 2 7 2 2 2 2 2" xfId="28871" xr:uid="{BD72CB46-5BFF-4CE8-B428-E6C68BA588F7}"/>
    <cellStyle name="Normal 2 7 2 2 2 3" xfId="28872" xr:uid="{124E37B1-26F9-4678-BD7C-E9370D802DEA}"/>
    <cellStyle name="Normal 2 7 2 2 3" xfId="28873" xr:uid="{2ACE4A73-C9C9-4353-9259-9DEF08121906}"/>
    <cellStyle name="Normal 2 7 2 2 3 2" xfId="28874" xr:uid="{4673E023-DD6E-41D7-9691-82CACE24E0DC}"/>
    <cellStyle name="Normal 2 7 2 2 4" xfId="28875" xr:uid="{9F2B9A3A-C683-4479-98C6-CC6E2D31C246}"/>
    <cellStyle name="Normal 2 7 2 2 4 2" xfId="28876" xr:uid="{4A748CD9-3C2C-4CF2-B1B9-05C102AFEF8B}"/>
    <cellStyle name="Normal 2 7 2 2 5" xfId="28877" xr:uid="{5E9BD464-F5F0-4507-8F04-6772CDA00511}"/>
    <cellStyle name="Normal 2 7 2 3" xfId="28878" xr:uid="{798E13B8-B734-4A07-A764-4898E4FACA1E}"/>
    <cellStyle name="Normal 2 7 2 3 2" xfId="28879" xr:uid="{11A91D40-87BC-46A5-82E2-A16871140EA3}"/>
    <cellStyle name="Normal 2 7 2 3 2 2" xfId="28880" xr:uid="{66F5409C-DF16-4264-8499-BEDF835A6621}"/>
    <cellStyle name="Normal 2 7 2 3 3" xfId="28881" xr:uid="{D4F96FD3-2361-4769-8A42-94F79FC3C6E0}"/>
    <cellStyle name="Normal 2 7 2 4" xfId="28882" xr:uid="{36DF775A-79F8-4671-8C85-9F3F66BC9F4A}"/>
    <cellStyle name="Normal 2 7 2 4 2" xfId="28883" xr:uid="{4E529973-97E4-4457-9D32-84107BC3F066}"/>
    <cellStyle name="Normal 2 7 2 5" xfId="28884" xr:uid="{B3B21876-19DD-4636-8915-2ECB65681E96}"/>
    <cellStyle name="Normal 2 7 2 5 2" xfId="28885" xr:uid="{C3403AB3-BFBC-4B50-A86B-529484DE8864}"/>
    <cellStyle name="Normal 2 7 2 6" xfId="28886" xr:uid="{115C0149-6F82-4210-B80A-219B360CD464}"/>
    <cellStyle name="Normal 2 7 3" xfId="28887" xr:uid="{B2592138-3257-4E64-A101-52CCE3B9688D}"/>
    <cellStyle name="Normal 2 7 3 2" xfId="28888" xr:uid="{BF31A21F-E157-4905-BAE3-3AA1F3D29E7F}"/>
    <cellStyle name="Normal 2 7 3 2 2" xfId="28889" xr:uid="{F4636146-A589-482B-A7B4-C14EEED87B90}"/>
    <cellStyle name="Normal 2 7 3 2 2 2" xfId="28890" xr:uid="{617AE616-36E3-4064-AB1E-924F5201AD07}"/>
    <cellStyle name="Normal 2 7 3 2 3" xfId="28891" xr:uid="{2AE813CB-06C7-492D-AB3C-4CEB19B571A8}"/>
    <cellStyle name="Normal 2 7 3 3" xfId="28892" xr:uid="{B0512F2E-D21B-4441-AD26-5ABE35F3FA22}"/>
    <cellStyle name="Normal 2 7 3 3 2" xfId="28893" xr:uid="{4B650878-56D8-4329-B36B-3D9C3473C39A}"/>
    <cellStyle name="Normal 2 7 3 4" xfId="28894" xr:uid="{FB82EB03-79CA-4315-AB72-810F03C66371}"/>
    <cellStyle name="Normal 2 7 3 4 2" xfId="28895" xr:uid="{A5C390E9-952E-44EF-B8A9-702AD7BEF83A}"/>
    <cellStyle name="Normal 2 7 3 5" xfId="28896" xr:uid="{CF362178-4DE9-4EDA-982A-597933516BA9}"/>
    <cellStyle name="Normal 2 7 4" xfId="28897" xr:uid="{211802BF-BE69-48E7-9364-65AFF8F42B80}"/>
    <cellStyle name="Normal 2 7 4 2" xfId="28898" xr:uid="{27C65C3D-5DD1-4852-82A0-70DFA04C9FFC}"/>
    <cellStyle name="Normal 2 7 4 2 2" xfId="28899" xr:uid="{CE21751B-DCF5-4E04-BB9A-956BA3191EA5}"/>
    <cellStyle name="Normal 2 7 4 3" xfId="28900" xr:uid="{EEE7AF22-98D9-4BC9-B0C2-2BCE28B38543}"/>
    <cellStyle name="Normal 2 7 5" xfId="28901" xr:uid="{1FDEE1B3-C9A5-4B20-B12B-0B4DC0FA2BFA}"/>
    <cellStyle name="Normal 2 7 5 2" xfId="28902" xr:uid="{C78523C1-87C6-4A72-AAA9-F4D67D6D091A}"/>
    <cellStyle name="Normal 2 7 6" xfId="28903" xr:uid="{F25A2935-05AA-457D-83F6-19FD42FFF36E}"/>
    <cellStyle name="Normal 2 7 7" xfId="28904" xr:uid="{B15C8D37-43C2-4BD7-BB70-DD04B152BDE2}"/>
    <cellStyle name="Normal 2 7 7 2" xfId="28905" xr:uid="{827FF5E5-BBDD-4DFA-9785-D72A03D02705}"/>
    <cellStyle name="Normal 2 7 8" xfId="28906" xr:uid="{A033DD75-95A8-4D35-814C-11499FCEA467}"/>
    <cellStyle name="Normal 2 8" xfId="808" xr:uid="{EA8AA954-1447-4169-A61F-2071DD1E1638}"/>
    <cellStyle name="Normal 2 8 2" xfId="28907" xr:uid="{6AC578D2-9834-4574-9919-22862A88B851}"/>
    <cellStyle name="Normal 2 8 2 2" xfId="28908" xr:uid="{A1263C2F-9558-4394-99B4-AFB197C97F3C}"/>
    <cellStyle name="Normal 2 8 2 2 2" xfId="28909" xr:uid="{47C03987-89B4-418F-B2F4-7AD32F70FAF6}"/>
    <cellStyle name="Normal 2 8 2 2 2 2" xfId="28910" xr:uid="{DC6DC533-CCFF-4F86-BD81-4F67A05B0C53}"/>
    <cellStyle name="Normal 2 8 2 2 2 2 2" xfId="28911" xr:uid="{3F68F1C2-2714-475A-8DD0-99B7E340D6FC}"/>
    <cellStyle name="Normal 2 8 2 2 2 3" xfId="28912" xr:uid="{AFA442A9-675A-4DD2-94FA-D6704030E595}"/>
    <cellStyle name="Normal 2 8 2 2 3" xfId="28913" xr:uid="{A8099B1D-B334-46B8-8BD0-5F33A1C35F32}"/>
    <cellStyle name="Normal 2 8 2 2 3 2" xfId="28914" xr:uid="{8AC5968C-7741-47B2-BFD6-8045B56E152F}"/>
    <cellStyle name="Normal 2 8 2 2 4" xfId="28915" xr:uid="{10C6A8D0-3F81-49D2-BE9F-2B6CD0E260AA}"/>
    <cellStyle name="Normal 2 8 2 2 4 2" xfId="28916" xr:uid="{81A7C17A-9666-4B08-AE4B-E254E2CB95E0}"/>
    <cellStyle name="Normal 2 8 2 2 5" xfId="28917" xr:uid="{86D52D3C-5915-48B3-8EDE-4DF329786A51}"/>
    <cellStyle name="Normal 2 8 2 3" xfId="28918" xr:uid="{935BC268-92D1-46D6-874A-BD848DA67E46}"/>
    <cellStyle name="Normal 2 8 2 3 2" xfId="28919" xr:uid="{F7088543-0835-479E-809B-190806EB3636}"/>
    <cellStyle name="Normal 2 8 2 3 2 2" xfId="28920" xr:uid="{958E5CE8-12DA-4137-BF7F-0E231A47FF25}"/>
    <cellStyle name="Normal 2 8 2 3 3" xfId="28921" xr:uid="{E45C220B-FBE4-42D8-B1FA-DF676D164DA4}"/>
    <cellStyle name="Normal 2 8 2 4" xfId="28922" xr:uid="{5B161DA8-18AC-4325-9C83-E8A84C013223}"/>
    <cellStyle name="Normal 2 8 2 4 2" xfId="28923" xr:uid="{890A4CC9-7313-4868-BBE3-8540D3C13850}"/>
    <cellStyle name="Normal 2 8 2 5" xfId="28924" xr:uid="{A5F21A7B-9163-4165-A884-C2E795465EB7}"/>
    <cellStyle name="Normal 2 8 2 5 2" xfId="28925" xr:uid="{A18C1EF4-9B0B-4DAF-A570-2052019F8D76}"/>
    <cellStyle name="Normal 2 8 2 6" xfId="28926" xr:uid="{34642E07-6984-463C-94B7-5811F7A7B125}"/>
    <cellStyle name="Normal 2 8 3" xfId="28927" xr:uid="{B2A51304-D1BC-455E-8BD8-44012F6B0EA8}"/>
    <cellStyle name="Normal 2 8 3 2" xfId="28928" xr:uid="{9805A81C-49A3-46AF-8C4F-8E9CEC458839}"/>
    <cellStyle name="Normal 2 8 3 2 2" xfId="28929" xr:uid="{D347F346-08B0-4186-A040-1A8068A92D3E}"/>
    <cellStyle name="Normal 2 8 3 2 2 2" xfId="28930" xr:uid="{7DCA9BA4-C8DB-4D83-84C2-5E245D0BE09E}"/>
    <cellStyle name="Normal 2 8 3 2 3" xfId="28931" xr:uid="{EE1F72D5-010C-4DA7-98B4-8AB52C6FCF25}"/>
    <cellStyle name="Normal 2 8 3 3" xfId="28932" xr:uid="{8CBA6920-0FA1-4327-91F1-1C9350F9D724}"/>
    <cellStyle name="Normal 2 8 3 3 2" xfId="28933" xr:uid="{4A5846E5-8F8F-4E7D-8F8A-90C2D059FE07}"/>
    <cellStyle name="Normal 2 8 3 4" xfId="28934" xr:uid="{FA9CC9F0-D136-41E2-B2CE-B15EC10E79F9}"/>
    <cellStyle name="Normal 2 8 3 4 2" xfId="28935" xr:uid="{F4879C73-69CA-4D90-9AA9-F17427754A4B}"/>
    <cellStyle name="Normal 2 8 3 5" xfId="28936" xr:uid="{221FC907-5321-4681-9539-BB0A4E1CCDC0}"/>
    <cellStyle name="Normal 2 8 4" xfId="28937" xr:uid="{D3B00111-0AE5-41D9-8151-EF040075C178}"/>
    <cellStyle name="Normal 2 8 4 2" xfId="28938" xr:uid="{B2DB0632-1902-41B7-A591-4826F7BA0C2D}"/>
    <cellStyle name="Normal 2 8 4 2 2" xfId="28939" xr:uid="{61331F52-27DD-49DD-A4B1-F3A5C6177E83}"/>
    <cellStyle name="Normal 2 8 4 3" xfId="28940" xr:uid="{1F618F53-1520-4C8B-AA52-26781C0B4F8F}"/>
    <cellStyle name="Normal 2 8 5" xfId="28941" xr:uid="{E2B674B5-52A5-4662-8696-494BFC3136BF}"/>
    <cellStyle name="Normal 2 8 5 2" xfId="28942" xr:uid="{97C462CD-5C1D-40E8-967A-207653E2E88B}"/>
    <cellStyle name="Normal 2 8 6" xfId="28943" xr:uid="{F0499C28-7F65-40FA-83D3-556700D711EE}"/>
    <cellStyle name="Normal 2 8 7" xfId="28944" xr:uid="{55C4C6BC-E06B-4D0D-9C2B-4A5738946625}"/>
    <cellStyle name="Normal 2 8 7 2" xfId="28945" xr:uid="{53B1A7D8-F0DA-460D-BCA9-28A5205190F2}"/>
    <cellStyle name="Normal 2 8 8" xfId="28946" xr:uid="{1221DF8A-750D-4F46-BC68-8AA408C0FA98}"/>
    <cellStyle name="Normal 2 9" xfId="809" xr:uid="{F3824BE9-2290-4B58-B32A-B7436F860900}"/>
    <cellStyle name="Normal 2 9 2" xfId="28947" xr:uid="{87E177E9-1E47-43E7-BB79-1A6CFB8B2618}"/>
    <cellStyle name="Normal 2 9 2 2" xfId="28948" xr:uid="{42582A54-304A-4979-B24E-1F8ED222C12A}"/>
    <cellStyle name="Normal 2 9 2 2 2" xfId="28949" xr:uid="{08B4ADA3-06D8-4FC5-962E-9A91F176575C}"/>
    <cellStyle name="Normal 2 9 2 3" xfId="28950" xr:uid="{7A70FB9C-DC41-4267-B08B-18D2A09D2AA8}"/>
    <cellStyle name="Normal 2 9 3" xfId="28951" xr:uid="{488DEB15-6CB1-4C3F-A3B2-1490DC0502B9}"/>
    <cellStyle name="Normal 2 9 3 2" xfId="28952" xr:uid="{09B697F1-C465-46C1-982F-2072161C6113}"/>
    <cellStyle name="Normal 2 9 4" xfId="28953" xr:uid="{CBCD7F6D-3FCB-4C14-A1D1-89E2731882F0}"/>
    <cellStyle name="Normal 2 9 5" xfId="28954" xr:uid="{7DE64F67-0780-474F-970C-D211F7335E02}"/>
    <cellStyle name="Normal 2 9 5 2" xfId="28955" xr:uid="{AE2A412E-C631-4428-BC91-8175F1804A63}"/>
    <cellStyle name="Normal 2 9 6" xfId="28956" xr:uid="{F65CD688-EABF-48FB-AA17-91375F0CB963}"/>
    <cellStyle name="Normal 2_Affiliated Transactions - Lead Lag - 2009" xfId="810" xr:uid="{D5F8109C-13F8-49EE-9105-9846E1355D54}"/>
    <cellStyle name="Normal 20" xfId="811" xr:uid="{55D87111-8C29-4C7E-99FF-3C03E77F6770}"/>
    <cellStyle name="Normal 20 10" xfId="28957" xr:uid="{152AE9E2-0B70-4F81-9B58-92E67265A4B7}"/>
    <cellStyle name="Normal 20 10 2" xfId="28958" xr:uid="{BD94C50F-AF93-47E0-B41B-EA119CEE37B1}"/>
    <cellStyle name="Normal 20 10 2 2" xfId="28959" xr:uid="{C641229F-E2A4-4035-97C6-5F2C1ADA6D83}"/>
    <cellStyle name="Normal 20 10 3" xfId="28960" xr:uid="{63EC21EC-4DA8-4E50-B84B-2909F1F8F45C}"/>
    <cellStyle name="Normal 20 11" xfId="28961" xr:uid="{AE8FB96D-D2BB-440B-A8F9-8D374DCF30AA}"/>
    <cellStyle name="Normal 20 11 2" xfId="28962" xr:uid="{AE254F0C-9126-47D3-A1CE-08F179A7249D}"/>
    <cellStyle name="Normal 20 12" xfId="28963" xr:uid="{69F7316D-5C2F-4651-9CC1-5261A871DDB3}"/>
    <cellStyle name="Normal 20 13" xfId="28964" xr:uid="{5DC1112F-0A10-4822-A16B-941997B1D0BE}"/>
    <cellStyle name="Normal 20 13 2" xfId="28965" xr:uid="{0A5BCB77-BD78-48A8-A1DE-E97473A39BCF}"/>
    <cellStyle name="Normal 20 14" xfId="28966" xr:uid="{35C381A0-6EA9-42F6-BEC1-40D3481079ED}"/>
    <cellStyle name="Normal 20 2" xfId="28967" xr:uid="{D6F97E73-537B-4F13-8BFB-BCBBF83BCB18}"/>
    <cellStyle name="Normal 20 2 10" xfId="28968" xr:uid="{0DA022D6-65C1-47AB-B3D8-C00240E99831}"/>
    <cellStyle name="Normal 20 2 10 2" xfId="28969" xr:uid="{555AD236-417A-4826-9939-CB96AF0FA971}"/>
    <cellStyle name="Normal 20 2 11" xfId="28970" xr:uid="{8340E75F-7BC8-4DB9-9074-1A0D7EBF3D64}"/>
    <cellStyle name="Normal 20 2 2" xfId="28971" xr:uid="{39DE4546-4F83-4AE9-979C-9026EFC1047E}"/>
    <cellStyle name="Normal 20 2 2 10" xfId="28972" xr:uid="{916BC9A7-563B-412D-AB57-FEF58B5FC9D1}"/>
    <cellStyle name="Normal 20 2 2 2" xfId="28973" xr:uid="{2F7EECF0-6A17-46EE-8E3C-C2222433DD29}"/>
    <cellStyle name="Normal 20 2 2 2 2" xfId="28974" xr:uid="{2EDBCCB7-BDB2-4104-9667-9BAECB06E81A}"/>
    <cellStyle name="Normal 20 2 2 2 2 2" xfId="28975" xr:uid="{8D1AA948-5866-4670-8D46-C0B540CC49BA}"/>
    <cellStyle name="Normal 20 2 2 2 2 2 2" xfId="28976" xr:uid="{EEF92DE0-E5D3-4256-BC2B-123B3BA24209}"/>
    <cellStyle name="Normal 20 2 2 2 2 2 2 2" xfId="28977" xr:uid="{99597DBC-00B3-4927-A610-3CC7C318A54F}"/>
    <cellStyle name="Normal 20 2 2 2 2 2 2 2 2" xfId="28978" xr:uid="{F13E0053-96B7-48D8-BA9F-34B807716D15}"/>
    <cellStyle name="Normal 20 2 2 2 2 2 2 3" xfId="28979" xr:uid="{E135B6D8-8131-4E8F-BDD3-F932AC1AB115}"/>
    <cellStyle name="Normal 20 2 2 2 2 2 3" xfId="28980" xr:uid="{93897660-4CBC-4315-A021-F3BF66865AC5}"/>
    <cellStyle name="Normal 20 2 2 2 2 2 3 2" xfId="28981" xr:uid="{05E186E1-DE05-4F5D-B3F8-1C384DFC328F}"/>
    <cellStyle name="Normal 20 2 2 2 2 2 4" xfId="28982" xr:uid="{FAA24AF5-48F3-4F13-86D6-2F5760BFC26E}"/>
    <cellStyle name="Normal 20 2 2 2 2 2 4 2" xfId="28983" xr:uid="{B3C78595-EE77-44AD-BFD9-5A4425784DF2}"/>
    <cellStyle name="Normal 20 2 2 2 2 2 5" xfId="28984" xr:uid="{C439EC6B-61B6-4DEB-859A-9F4A49880166}"/>
    <cellStyle name="Normal 20 2 2 2 2 3" xfId="28985" xr:uid="{409CD651-7C89-481E-A179-9AC8E34679AD}"/>
    <cellStyle name="Normal 20 2 2 2 2 3 2" xfId="28986" xr:uid="{0AD4CB76-EAF5-4FAD-B492-A879F18ED27B}"/>
    <cellStyle name="Normal 20 2 2 2 2 3 2 2" xfId="28987" xr:uid="{54C75E8A-6B58-4066-8B06-2E479D800283}"/>
    <cellStyle name="Normal 20 2 2 2 2 3 3" xfId="28988" xr:uid="{EE37CAEB-7B8A-4C55-AF1E-E4CCC96CDFD5}"/>
    <cellStyle name="Normal 20 2 2 2 2 4" xfId="28989" xr:uid="{C7FF909C-B8C4-44CA-8049-02B3E41C56CC}"/>
    <cellStyle name="Normal 20 2 2 2 2 4 2" xfId="28990" xr:uid="{85474C66-CDA8-4EE3-98B3-F031D92484B5}"/>
    <cellStyle name="Normal 20 2 2 2 2 5" xfId="28991" xr:uid="{249C224B-13A9-4F7E-AE9D-BED3F18E8BF1}"/>
    <cellStyle name="Normal 20 2 2 2 2 5 2" xfId="28992" xr:uid="{2FAD01D8-EB7E-4659-90B8-592E0ABBED13}"/>
    <cellStyle name="Normal 20 2 2 2 2 6" xfId="28993" xr:uid="{7A3B522C-0449-42AF-B515-D486CCE5B8A1}"/>
    <cellStyle name="Normal 20 2 2 2 3" xfId="28994" xr:uid="{7FA67379-BC00-445A-8611-9AB1EDB87122}"/>
    <cellStyle name="Normal 20 2 2 2 3 2" xfId="28995" xr:uid="{CA319591-780D-4DAE-AF8C-D1C879926B28}"/>
    <cellStyle name="Normal 20 2 2 2 3 2 2" xfId="28996" xr:uid="{933CA88F-F285-43E4-883D-1D76199B9F0E}"/>
    <cellStyle name="Normal 20 2 2 2 3 2 2 2" xfId="28997" xr:uid="{FDFCC600-8B9D-4DE5-8CD3-E6D16B97BF2B}"/>
    <cellStyle name="Normal 20 2 2 2 3 2 3" xfId="28998" xr:uid="{FB64CC8F-D243-4189-B68D-A6BF324AC98F}"/>
    <cellStyle name="Normal 20 2 2 2 3 3" xfId="28999" xr:uid="{A55CC04D-2751-4479-9F31-89A95907009E}"/>
    <cellStyle name="Normal 20 2 2 2 3 3 2" xfId="29000" xr:uid="{9568F579-53B7-4E11-91FC-9544B40EE730}"/>
    <cellStyle name="Normal 20 2 2 2 3 4" xfId="29001" xr:uid="{B2171EE4-43BE-4CE4-A8C6-E38B5E12603E}"/>
    <cellStyle name="Normal 20 2 2 2 3 4 2" xfId="29002" xr:uid="{650F653B-0F77-4E22-BA35-94ECFA117684}"/>
    <cellStyle name="Normal 20 2 2 2 3 5" xfId="29003" xr:uid="{C59110C6-AAE8-423D-ABAE-82E3AB54C674}"/>
    <cellStyle name="Normal 20 2 2 2 4" xfId="29004" xr:uid="{F880D5B6-0058-404F-B1A1-E7D7CBA05C56}"/>
    <cellStyle name="Normal 20 2 2 2 4 2" xfId="29005" xr:uid="{30E4137A-43D4-4861-8A5C-CBC57C29E03C}"/>
    <cellStyle name="Normal 20 2 2 2 4 2 2" xfId="29006" xr:uid="{53E35EA4-3DC8-4D23-AC83-D15DB907DDCC}"/>
    <cellStyle name="Normal 20 2 2 2 4 3" xfId="29007" xr:uid="{22004A67-7F8B-4C94-B722-72C41A44F98C}"/>
    <cellStyle name="Normal 20 2 2 2 5" xfId="29008" xr:uid="{BE991B5B-B336-4FF5-AC43-BC649DFF4685}"/>
    <cellStyle name="Normal 20 2 2 2 5 2" xfId="29009" xr:uid="{F9F1D920-3AD3-4BDB-B029-79EEA5649394}"/>
    <cellStyle name="Normal 20 2 2 2 6" xfId="29010" xr:uid="{C36A9E0D-923B-4804-B5BC-5BA19ABB688A}"/>
    <cellStyle name="Normal 20 2 2 2 6 2" xfId="29011" xr:uid="{60C69DF7-A103-4E11-9285-8867BF935E59}"/>
    <cellStyle name="Normal 20 2 2 2 7" xfId="29012" xr:uid="{651EAF5B-3A34-4E57-910A-E6BACE1B48D7}"/>
    <cellStyle name="Normal 20 2 2 3" xfId="29013" xr:uid="{B4D79459-0EC7-4E87-B507-5655169B95E7}"/>
    <cellStyle name="Normal 20 2 2 3 2" xfId="29014" xr:uid="{B4A0ABFF-809B-4E45-950B-53AB5307CCC4}"/>
    <cellStyle name="Normal 20 2 2 3 2 2" xfId="29015" xr:uid="{DA411C5E-D1D3-4C0F-ACEF-BC990B2AA8E4}"/>
    <cellStyle name="Normal 20 2 2 3 2 2 2" xfId="29016" xr:uid="{168E425F-9989-4EF4-94A4-C3C39521B194}"/>
    <cellStyle name="Normal 20 2 2 3 2 2 2 2" xfId="29017" xr:uid="{4AA32887-79F9-4260-996E-1CB5BEF6D720}"/>
    <cellStyle name="Normal 20 2 2 3 2 2 2 2 2" xfId="29018" xr:uid="{C393F3BA-E841-4D09-9DFF-9C0CF4A08DBD}"/>
    <cellStyle name="Normal 20 2 2 3 2 2 2 3" xfId="29019" xr:uid="{BAFC14C7-188F-4DFA-BB59-43F2244A2EF5}"/>
    <cellStyle name="Normal 20 2 2 3 2 2 3" xfId="29020" xr:uid="{C07D05F4-A7AA-46C4-92FB-81F6C2066421}"/>
    <cellStyle name="Normal 20 2 2 3 2 2 3 2" xfId="29021" xr:uid="{8A49B1AC-65A6-4625-A63C-0ED4233F66F4}"/>
    <cellStyle name="Normal 20 2 2 3 2 2 4" xfId="29022" xr:uid="{AA3562BC-6FBD-4705-AA8D-4D042B70C86E}"/>
    <cellStyle name="Normal 20 2 2 3 2 2 4 2" xfId="29023" xr:uid="{FB911B00-12E0-478C-95E3-715907B962A4}"/>
    <cellStyle name="Normal 20 2 2 3 2 2 5" xfId="29024" xr:uid="{AA6756C3-854B-4894-8728-87EB49D69EBA}"/>
    <cellStyle name="Normal 20 2 2 3 2 3" xfId="29025" xr:uid="{36717274-A48B-4609-84C8-B5C6AA9901C1}"/>
    <cellStyle name="Normal 20 2 2 3 2 3 2" xfId="29026" xr:uid="{8C988EEB-A4A0-47F9-AAA7-DE477CEE28FD}"/>
    <cellStyle name="Normal 20 2 2 3 2 3 2 2" xfId="29027" xr:uid="{FDCF2F71-FDBF-47B7-850E-83158542D673}"/>
    <cellStyle name="Normal 20 2 2 3 2 3 3" xfId="29028" xr:uid="{F98D5CE2-EE78-4E71-B3F6-00A92BDE187A}"/>
    <cellStyle name="Normal 20 2 2 3 2 4" xfId="29029" xr:uid="{ACECBDD8-2B93-4567-92DA-B7EDB1CC903B}"/>
    <cellStyle name="Normal 20 2 2 3 2 4 2" xfId="29030" xr:uid="{107DD1E2-2072-4EE4-86DC-C86967E6C3A7}"/>
    <cellStyle name="Normal 20 2 2 3 2 5" xfId="29031" xr:uid="{EC8B26E3-ACDE-4765-B197-8497AEBBD26B}"/>
    <cellStyle name="Normal 20 2 2 3 2 5 2" xfId="29032" xr:uid="{5EFF777D-5108-44AF-8007-F19F878E9E5D}"/>
    <cellStyle name="Normal 20 2 2 3 2 6" xfId="29033" xr:uid="{DD30592C-E61B-41FF-BDAB-4B9061936AD7}"/>
    <cellStyle name="Normal 20 2 2 3 3" xfId="29034" xr:uid="{C2FC6A67-45A1-411E-8410-3FC6190C75DF}"/>
    <cellStyle name="Normal 20 2 2 3 3 2" xfId="29035" xr:uid="{F39A3EA8-8AF6-4316-940B-A68E0B6B1051}"/>
    <cellStyle name="Normal 20 2 2 3 3 2 2" xfId="29036" xr:uid="{9D243670-E5CB-4E8E-A0DA-7EFE8F93647B}"/>
    <cellStyle name="Normal 20 2 2 3 3 2 2 2" xfId="29037" xr:uid="{5BBE3A64-5AA2-4BD7-8CDA-28781B54B2C1}"/>
    <cellStyle name="Normal 20 2 2 3 3 2 3" xfId="29038" xr:uid="{349F64EC-6CFC-4829-AD8B-0871FE0D8EDB}"/>
    <cellStyle name="Normal 20 2 2 3 3 3" xfId="29039" xr:uid="{6AC8E5F7-72D7-466E-A2CF-F9BF17A1A953}"/>
    <cellStyle name="Normal 20 2 2 3 3 3 2" xfId="29040" xr:uid="{76985EAA-43C0-45C4-AB4D-BDDCD7844E97}"/>
    <cellStyle name="Normal 20 2 2 3 3 4" xfId="29041" xr:uid="{8046F336-5DA2-4953-8E39-F401D1FF5378}"/>
    <cellStyle name="Normal 20 2 2 3 3 4 2" xfId="29042" xr:uid="{BF36AC1E-CD9C-43CA-90C0-712B18E0DD0E}"/>
    <cellStyle name="Normal 20 2 2 3 3 5" xfId="29043" xr:uid="{6F31586D-8C6B-4493-83D8-FF5A16B63BE1}"/>
    <cellStyle name="Normal 20 2 2 3 4" xfId="29044" xr:uid="{91E667AE-3609-4C9F-9163-706E2A380080}"/>
    <cellStyle name="Normal 20 2 2 3 4 2" xfId="29045" xr:uid="{5BB55DE4-8AEF-46B9-B1AC-77F3215AA15D}"/>
    <cellStyle name="Normal 20 2 2 3 4 2 2" xfId="29046" xr:uid="{1BE87AB8-4015-4CB8-9730-82807685D706}"/>
    <cellStyle name="Normal 20 2 2 3 4 3" xfId="29047" xr:uid="{101A39DD-05CE-4308-B494-18FE18A2668F}"/>
    <cellStyle name="Normal 20 2 2 3 5" xfId="29048" xr:uid="{190F3446-BFD0-4D02-9E66-3E38CA0FC3FB}"/>
    <cellStyle name="Normal 20 2 2 3 5 2" xfId="29049" xr:uid="{B13658DB-8FCB-4FB1-A8DE-F8493838D9F0}"/>
    <cellStyle name="Normal 20 2 2 3 6" xfId="29050" xr:uid="{00F101EF-E9D5-48CC-A620-44C563D6D873}"/>
    <cellStyle name="Normal 20 2 2 3 6 2" xfId="29051" xr:uid="{D50E4A00-53CD-4297-9E8A-389DC86E2102}"/>
    <cellStyle name="Normal 20 2 2 3 7" xfId="29052" xr:uid="{AE476EE4-461F-4101-A018-0F63F2C683DA}"/>
    <cellStyle name="Normal 20 2 2 4" xfId="29053" xr:uid="{94825A19-3453-43F2-B799-A4143BCA668C}"/>
    <cellStyle name="Normal 20 2 2 4 2" xfId="29054" xr:uid="{82ADFA92-44FC-4DB6-A642-C0B153D09E97}"/>
    <cellStyle name="Normal 20 2 2 4 2 2" xfId="29055" xr:uid="{CAFCC6AA-4D2A-4D63-B79F-9E30A9B66668}"/>
    <cellStyle name="Normal 20 2 2 4 2 2 2" xfId="29056" xr:uid="{B8209136-BD46-458E-9544-2D354A13257E}"/>
    <cellStyle name="Normal 20 2 2 4 2 2 2 2" xfId="29057" xr:uid="{DFC4991F-D34A-4FA3-AC88-541E8B2FB89B}"/>
    <cellStyle name="Normal 20 2 2 4 2 2 3" xfId="29058" xr:uid="{20625C12-BD4D-4D75-9F45-C85284C08076}"/>
    <cellStyle name="Normal 20 2 2 4 2 3" xfId="29059" xr:uid="{7F5A23B9-1943-4246-B169-119964EF176D}"/>
    <cellStyle name="Normal 20 2 2 4 2 3 2" xfId="29060" xr:uid="{A2079DD3-5CA9-4A0B-82EB-366535C9666F}"/>
    <cellStyle name="Normal 20 2 2 4 2 4" xfId="29061" xr:uid="{66D36A55-C58B-4054-AA43-4F0CAA30D810}"/>
    <cellStyle name="Normal 20 2 2 4 2 4 2" xfId="29062" xr:uid="{07A0EB63-B7F7-458D-9CAB-2F3CE9BF7B87}"/>
    <cellStyle name="Normal 20 2 2 4 2 5" xfId="29063" xr:uid="{84274403-E659-4EB7-A363-687DEB6B3401}"/>
    <cellStyle name="Normal 20 2 2 4 3" xfId="29064" xr:uid="{C4ED96D0-608E-4F19-841A-8CA9FE3D8EE2}"/>
    <cellStyle name="Normal 20 2 2 4 3 2" xfId="29065" xr:uid="{6E8CA516-851C-4EC4-B9E0-DAAF828B428C}"/>
    <cellStyle name="Normal 20 2 2 4 3 2 2" xfId="29066" xr:uid="{CBFAB492-4A3B-414F-AA6A-47FD6CA4D63D}"/>
    <cellStyle name="Normal 20 2 2 4 3 3" xfId="29067" xr:uid="{89BD5997-F847-4B16-B4D0-3217E4237171}"/>
    <cellStyle name="Normal 20 2 2 4 4" xfId="29068" xr:uid="{14B00F07-F304-44B0-AF1B-E8D9722F4727}"/>
    <cellStyle name="Normal 20 2 2 4 4 2" xfId="29069" xr:uid="{7BB7E0B2-2B3A-49BB-B3C7-5299227A1D44}"/>
    <cellStyle name="Normal 20 2 2 4 5" xfId="29070" xr:uid="{3AF9186F-4324-44FE-93DB-E82040F24D36}"/>
    <cellStyle name="Normal 20 2 2 4 5 2" xfId="29071" xr:uid="{E78E9C62-28A1-4F66-B704-37284B6F7EA9}"/>
    <cellStyle name="Normal 20 2 2 4 6" xfId="29072" xr:uid="{36CA7EB6-C7C8-495C-BB84-5C7186F68C0E}"/>
    <cellStyle name="Normal 20 2 2 5" xfId="29073" xr:uid="{93CBD37A-5097-4A80-BB5E-9F7C8530D89A}"/>
    <cellStyle name="Normal 20 2 2 5 2" xfId="29074" xr:uid="{71C7F51B-BB29-4BFC-AC1C-B874933F6AB9}"/>
    <cellStyle name="Normal 20 2 2 5 2 2" xfId="29075" xr:uid="{92CE16A0-20EC-4E81-AE22-635447B8F752}"/>
    <cellStyle name="Normal 20 2 2 5 2 2 2" xfId="29076" xr:uid="{A4D02493-9954-45AB-834A-97D0D92071BF}"/>
    <cellStyle name="Normal 20 2 2 5 2 3" xfId="29077" xr:uid="{1029D1A9-51A2-4934-9A38-097FD04BCFF5}"/>
    <cellStyle name="Normal 20 2 2 5 3" xfId="29078" xr:uid="{001F6E9E-7C48-4451-980A-B85773A1327C}"/>
    <cellStyle name="Normal 20 2 2 5 3 2" xfId="29079" xr:uid="{0F0BE9BF-5E26-4F5C-9939-9901B8A5FE03}"/>
    <cellStyle name="Normal 20 2 2 5 4" xfId="29080" xr:uid="{B9CC20D4-2595-4ACC-A432-DBE69D911F7D}"/>
    <cellStyle name="Normal 20 2 2 5 4 2" xfId="29081" xr:uid="{6E882057-081B-42D6-B010-663C3361D9AE}"/>
    <cellStyle name="Normal 20 2 2 5 5" xfId="29082" xr:uid="{507FC755-0350-490A-A9C0-CB6F8184A6FA}"/>
    <cellStyle name="Normal 20 2 2 6" xfId="29083" xr:uid="{6872F42B-83C8-46F2-8F7B-77570D9F76DB}"/>
    <cellStyle name="Normal 20 2 2 6 2" xfId="29084" xr:uid="{CAE1F24E-79B1-48FF-B950-66B9AF34162E}"/>
    <cellStyle name="Normal 20 2 2 6 2 2" xfId="29085" xr:uid="{189FD0BD-41B0-45D9-83B9-3A590EE4C0F7}"/>
    <cellStyle name="Normal 20 2 2 6 2 2 2" xfId="29086" xr:uid="{E13988AB-FC6A-463B-9C1F-AF1720048C25}"/>
    <cellStyle name="Normal 20 2 2 6 2 3" xfId="29087" xr:uid="{BA32AEEC-9276-45F5-AB06-FD169D254F80}"/>
    <cellStyle name="Normal 20 2 2 6 3" xfId="29088" xr:uid="{4EE33ECE-972F-4D81-993A-2BC89243DD16}"/>
    <cellStyle name="Normal 20 2 2 6 3 2" xfId="29089" xr:uid="{02EA24D3-A146-40F2-80A7-BDE6DE2235D2}"/>
    <cellStyle name="Normal 20 2 2 6 4" xfId="29090" xr:uid="{161B278C-C417-4959-AB51-6861F2A16C54}"/>
    <cellStyle name="Normal 20 2 2 6 4 2" xfId="29091" xr:uid="{1997F2B2-A29C-4B03-81D2-7BD20365BF61}"/>
    <cellStyle name="Normal 20 2 2 6 5" xfId="29092" xr:uid="{776F6FC1-05DA-4CD3-A213-8AB68F197128}"/>
    <cellStyle name="Normal 20 2 2 7" xfId="29093" xr:uid="{E34B3C68-866C-4A69-AB0D-093C3CF813C4}"/>
    <cellStyle name="Normal 20 2 2 7 2" xfId="29094" xr:uid="{4F5B56BA-1259-4DEA-90FC-D1529CE3A6AB}"/>
    <cellStyle name="Normal 20 2 2 7 2 2" xfId="29095" xr:uid="{9D2BB96F-8650-4494-AEA6-EF08CCFF55F5}"/>
    <cellStyle name="Normal 20 2 2 7 3" xfId="29096" xr:uid="{AFB08354-9CE0-4073-83E1-F811E0AD0A55}"/>
    <cellStyle name="Normal 20 2 2 8" xfId="29097" xr:uid="{7B24C3EE-857F-478F-82FB-C612B5E109D7}"/>
    <cellStyle name="Normal 20 2 2 8 2" xfId="29098" xr:uid="{0C3DA2C3-E2D3-4028-B5F1-9FB13F28B6C2}"/>
    <cellStyle name="Normal 20 2 2 9" xfId="29099" xr:uid="{7DBDC7A9-1A12-4C36-923B-3297287B0799}"/>
    <cellStyle name="Normal 20 2 2 9 2" xfId="29100" xr:uid="{1E62817D-AE3C-49A7-BC8E-B370AB035C50}"/>
    <cellStyle name="Normal 20 2 3" xfId="29101" xr:uid="{27B9B0AB-2FAC-46EC-81D2-6E66085B72C7}"/>
    <cellStyle name="Normal 20 2 3 2" xfId="29102" xr:uid="{8C15B841-81F4-48F1-BB94-51A32C5B812E}"/>
    <cellStyle name="Normal 20 2 3 2 2" xfId="29103" xr:uid="{B92AD536-8DB2-472A-8983-FE82C0015A5F}"/>
    <cellStyle name="Normal 20 2 3 2 2 2" xfId="29104" xr:uid="{EE7EC1C8-BE0A-4BA5-92DC-A7CE4F67E0F3}"/>
    <cellStyle name="Normal 20 2 3 2 2 2 2" xfId="29105" xr:uid="{EBEED1B4-E49E-4E73-9D39-37A8011D73BB}"/>
    <cellStyle name="Normal 20 2 3 2 2 2 2 2" xfId="29106" xr:uid="{FF7C6F4B-62D4-49D1-9894-4D0F34578CC1}"/>
    <cellStyle name="Normal 20 2 3 2 2 2 3" xfId="29107" xr:uid="{4CE9B1A2-3B33-45EE-BDA7-7DEB5C9071E0}"/>
    <cellStyle name="Normal 20 2 3 2 2 3" xfId="29108" xr:uid="{0B6648DD-EAB6-4C88-8B83-A24F510094DB}"/>
    <cellStyle name="Normal 20 2 3 2 2 3 2" xfId="29109" xr:uid="{3F220FDF-E637-4C53-9B22-30CDFEA6F635}"/>
    <cellStyle name="Normal 20 2 3 2 2 4" xfId="29110" xr:uid="{50FB9E45-4907-4473-BE43-74018C2BB474}"/>
    <cellStyle name="Normal 20 2 3 2 2 4 2" xfId="29111" xr:uid="{0B731A6F-A7E5-49B1-B504-F071DC634D73}"/>
    <cellStyle name="Normal 20 2 3 2 2 5" xfId="29112" xr:uid="{E30B0B4D-EEC2-4499-9F8E-D1241CD17062}"/>
    <cellStyle name="Normal 20 2 3 2 3" xfId="29113" xr:uid="{A79FE320-89EA-46F2-B858-872DB8133F1E}"/>
    <cellStyle name="Normal 20 2 3 2 3 2" xfId="29114" xr:uid="{541F9D4E-02FB-4B4A-9C0B-DE4E7D461A0A}"/>
    <cellStyle name="Normal 20 2 3 2 3 2 2" xfId="29115" xr:uid="{38D20B45-3740-455E-B4AC-ED1EAA3EFDD9}"/>
    <cellStyle name="Normal 20 2 3 2 3 3" xfId="29116" xr:uid="{A8CDDDD7-CCCA-4C31-98EB-1C03219E9FC5}"/>
    <cellStyle name="Normal 20 2 3 2 4" xfId="29117" xr:uid="{39313865-295F-4504-AEF1-76B70C24578D}"/>
    <cellStyle name="Normal 20 2 3 2 4 2" xfId="29118" xr:uid="{A9CBC8B6-49EE-4316-AC0C-7FBE02D1B70B}"/>
    <cellStyle name="Normal 20 2 3 2 5" xfId="29119" xr:uid="{4CC4FEE0-11DC-42D8-AE95-EA4FD59AAFDE}"/>
    <cellStyle name="Normal 20 2 3 2 5 2" xfId="29120" xr:uid="{85C5B9B0-9463-477F-88D2-9242A341982D}"/>
    <cellStyle name="Normal 20 2 3 2 6" xfId="29121" xr:uid="{1ED3EE1C-C2BF-4E5C-9982-2BAF77D5357D}"/>
    <cellStyle name="Normal 20 2 3 3" xfId="29122" xr:uid="{7F3EDBA1-77FE-42D8-9CD5-D354BDC8CFA6}"/>
    <cellStyle name="Normal 20 2 3 3 2" xfId="29123" xr:uid="{1F790ECA-0648-4E46-81D4-EA1A3E2D07B7}"/>
    <cellStyle name="Normal 20 2 3 3 2 2" xfId="29124" xr:uid="{7BB66737-BBEC-46FD-AE5E-4589AD48B713}"/>
    <cellStyle name="Normal 20 2 3 3 2 2 2" xfId="29125" xr:uid="{85861404-B2B6-49D7-9B94-4C2E88E21C7C}"/>
    <cellStyle name="Normal 20 2 3 3 2 3" xfId="29126" xr:uid="{079577F7-A723-4FC9-8468-ACFFA193DFE5}"/>
    <cellStyle name="Normal 20 2 3 3 3" xfId="29127" xr:uid="{006450FF-D10C-4D1D-BFAE-B4E576F44536}"/>
    <cellStyle name="Normal 20 2 3 3 3 2" xfId="29128" xr:uid="{76E19A98-8BD7-4A3A-8000-E6DE0A7C6F96}"/>
    <cellStyle name="Normal 20 2 3 3 4" xfId="29129" xr:uid="{86A4BF48-8E3E-48FA-80A9-2096FFE6B393}"/>
    <cellStyle name="Normal 20 2 3 3 4 2" xfId="29130" xr:uid="{2F1651E4-BAF6-4C79-815A-9AD3E4638850}"/>
    <cellStyle name="Normal 20 2 3 3 5" xfId="29131" xr:uid="{7AF23E9B-6CD3-4CFE-B30C-3AE55A2C50DC}"/>
    <cellStyle name="Normal 20 2 3 4" xfId="29132" xr:uid="{066C876F-DD43-40E4-BC29-7B7AB3A36E1A}"/>
    <cellStyle name="Normal 20 2 3 4 2" xfId="29133" xr:uid="{C8C3205D-3CA0-4173-B946-C13E5AC49CE9}"/>
    <cellStyle name="Normal 20 2 3 4 2 2" xfId="29134" xr:uid="{63DEC7FD-660B-4700-9FDD-E47F7F8D0226}"/>
    <cellStyle name="Normal 20 2 3 4 3" xfId="29135" xr:uid="{603F0AF0-270D-4EDD-919B-6BA80D97CFD3}"/>
    <cellStyle name="Normal 20 2 3 5" xfId="29136" xr:uid="{33E63EB1-89DC-41B4-96A5-2E24B5FB1686}"/>
    <cellStyle name="Normal 20 2 3 5 2" xfId="29137" xr:uid="{6176C62F-4860-4FD0-A59A-588C0289AEDE}"/>
    <cellStyle name="Normal 20 2 3 6" xfId="29138" xr:uid="{30A46A7B-A928-447E-B255-4D33E219062E}"/>
    <cellStyle name="Normal 20 2 3 6 2" xfId="29139" xr:uid="{5AD04ADB-4EF2-4999-BB90-C985A7EE2A65}"/>
    <cellStyle name="Normal 20 2 3 7" xfId="29140" xr:uid="{9BB333EC-9163-4395-94CC-4F0A6222B80C}"/>
    <cellStyle name="Normal 20 2 4" xfId="29141" xr:uid="{72162831-1767-4528-8F6F-D709648CC85D}"/>
    <cellStyle name="Normal 20 2 4 2" xfId="29142" xr:uid="{BA284C69-3715-4914-84B7-A77197F31E0D}"/>
    <cellStyle name="Normal 20 2 4 2 2" xfId="29143" xr:uid="{D3DF9722-E6CB-4A58-98A5-94A7D3898AA8}"/>
    <cellStyle name="Normal 20 2 4 2 2 2" xfId="29144" xr:uid="{B45C6AA6-F929-4EFF-8BEF-CC9B8C149618}"/>
    <cellStyle name="Normal 20 2 4 2 2 2 2" xfId="29145" xr:uid="{BD02BF55-E8FB-49AA-90F5-DB20801C26E5}"/>
    <cellStyle name="Normal 20 2 4 2 2 2 2 2" xfId="29146" xr:uid="{5CD4D146-53EF-4212-80CC-114E60AD731D}"/>
    <cellStyle name="Normal 20 2 4 2 2 2 3" xfId="29147" xr:uid="{4063960C-2F9F-4DEA-B846-B2EB2DF15975}"/>
    <cellStyle name="Normal 20 2 4 2 2 3" xfId="29148" xr:uid="{FEA887DB-9B63-4B7A-B236-36B302686B7D}"/>
    <cellStyle name="Normal 20 2 4 2 2 3 2" xfId="29149" xr:uid="{00D42B38-503D-4EAC-B9DF-446BFBA7CD71}"/>
    <cellStyle name="Normal 20 2 4 2 2 4" xfId="29150" xr:uid="{D1D905EC-82B2-4C7A-ADD6-B6E0597CB763}"/>
    <cellStyle name="Normal 20 2 4 2 2 4 2" xfId="29151" xr:uid="{8660AC7D-5726-44C9-A5E3-5CCA773841E9}"/>
    <cellStyle name="Normal 20 2 4 2 2 5" xfId="29152" xr:uid="{17423D1E-D6BF-44EE-8F8C-74E74208AA10}"/>
    <cellStyle name="Normal 20 2 4 2 3" xfId="29153" xr:uid="{332ACA2D-BE86-4A30-AC33-2029C45E0D84}"/>
    <cellStyle name="Normal 20 2 4 2 3 2" xfId="29154" xr:uid="{F377E815-1C18-4A98-B9A6-CE8F3E90156F}"/>
    <cellStyle name="Normal 20 2 4 2 3 2 2" xfId="29155" xr:uid="{BC563F7E-1300-4F59-9A6D-7C6E5FB9687D}"/>
    <cellStyle name="Normal 20 2 4 2 3 3" xfId="29156" xr:uid="{E14D8D64-C3E0-4E2E-AA86-D48AC61213D3}"/>
    <cellStyle name="Normal 20 2 4 2 4" xfId="29157" xr:uid="{50E70328-4B4F-4121-8445-C812F138EC60}"/>
    <cellStyle name="Normal 20 2 4 2 4 2" xfId="29158" xr:uid="{29BA96F6-4881-4005-8788-48BC8F412FFC}"/>
    <cellStyle name="Normal 20 2 4 2 5" xfId="29159" xr:uid="{92566094-6F18-4AD8-8FB2-C169FE2932DF}"/>
    <cellStyle name="Normal 20 2 4 2 5 2" xfId="29160" xr:uid="{E8758D94-BCFB-468C-B5D8-3236D3AFD74C}"/>
    <cellStyle name="Normal 20 2 4 2 6" xfId="29161" xr:uid="{0FF6E1C1-88D8-4E5C-9823-AD309A9D833B}"/>
    <cellStyle name="Normal 20 2 4 3" xfId="29162" xr:uid="{2507568E-3CAB-45B5-94EC-70798E1A0970}"/>
    <cellStyle name="Normal 20 2 4 3 2" xfId="29163" xr:uid="{76B21A9F-2DFD-4760-A1E0-5490B2BC6A76}"/>
    <cellStyle name="Normal 20 2 4 3 2 2" xfId="29164" xr:uid="{EEE75469-1742-440B-B607-E4F8A23ACA77}"/>
    <cellStyle name="Normal 20 2 4 3 2 2 2" xfId="29165" xr:uid="{9AD71BFF-44CE-4776-86CC-A4EF865DE564}"/>
    <cellStyle name="Normal 20 2 4 3 2 3" xfId="29166" xr:uid="{56DE3E76-199C-4AA0-920D-C5CBAA6DC4AE}"/>
    <cellStyle name="Normal 20 2 4 3 3" xfId="29167" xr:uid="{6EF0A541-99E5-441C-B666-E3ADAA412A51}"/>
    <cellStyle name="Normal 20 2 4 3 3 2" xfId="29168" xr:uid="{28D873E5-88A9-4CFE-85A6-109417DCC484}"/>
    <cellStyle name="Normal 20 2 4 3 4" xfId="29169" xr:uid="{BBCCBA4F-84DF-4DDF-8F06-5F71A20E00A7}"/>
    <cellStyle name="Normal 20 2 4 3 4 2" xfId="29170" xr:uid="{D1057338-503A-44A2-8D56-07755EE6B034}"/>
    <cellStyle name="Normal 20 2 4 3 5" xfId="29171" xr:uid="{D319D9B6-757F-470D-B69E-DFAFED6B966F}"/>
    <cellStyle name="Normal 20 2 4 4" xfId="29172" xr:uid="{52344936-41FC-4989-9688-7EC81E213172}"/>
    <cellStyle name="Normal 20 2 4 4 2" xfId="29173" xr:uid="{C6B70DC8-019E-415D-B6DD-6774C2B111ED}"/>
    <cellStyle name="Normal 20 2 4 4 2 2" xfId="29174" xr:uid="{358FAF27-B663-41A3-B14F-733154439A44}"/>
    <cellStyle name="Normal 20 2 4 4 3" xfId="29175" xr:uid="{8CB2AD8F-987E-4D96-8B13-22E5CCA7C91B}"/>
    <cellStyle name="Normal 20 2 4 5" xfId="29176" xr:uid="{836C073D-F887-48B6-AFE3-A89B96F70C7F}"/>
    <cellStyle name="Normal 20 2 4 5 2" xfId="29177" xr:uid="{E4F94152-5A22-4D0A-BA76-60FD41308A54}"/>
    <cellStyle name="Normal 20 2 4 6" xfId="29178" xr:uid="{2A44B5A3-57F9-4AF9-ABC6-11877FFF2DB1}"/>
    <cellStyle name="Normal 20 2 4 6 2" xfId="29179" xr:uid="{EAAE11F0-BC82-4144-B9A7-C87DF0E3157E}"/>
    <cellStyle name="Normal 20 2 4 7" xfId="29180" xr:uid="{95304425-FA0C-40E1-998F-3A9A85D765FB}"/>
    <cellStyle name="Normal 20 2 5" xfId="29181" xr:uid="{AE9B23D7-6686-4C99-9A6F-37063C2A0745}"/>
    <cellStyle name="Normal 20 2 5 2" xfId="29182" xr:uid="{05227BBF-40A4-4708-A26C-C74A02691D82}"/>
    <cellStyle name="Normal 20 2 5 2 2" xfId="29183" xr:uid="{BCE182F5-3DFE-4F9A-9F13-3A6E6A0FBE94}"/>
    <cellStyle name="Normal 20 2 5 2 2 2" xfId="29184" xr:uid="{6D68C2FE-E56F-47FC-B6D9-4D28223ED18B}"/>
    <cellStyle name="Normal 20 2 5 2 2 2 2" xfId="29185" xr:uid="{4C41A56E-0373-4E71-AB49-7163C07AC771}"/>
    <cellStyle name="Normal 20 2 5 2 2 3" xfId="29186" xr:uid="{79995AAD-04C3-4AAC-B343-FBAAF9E00806}"/>
    <cellStyle name="Normal 20 2 5 2 3" xfId="29187" xr:uid="{AC81E185-0C89-4D11-8ECD-0602E1FF53D9}"/>
    <cellStyle name="Normal 20 2 5 2 3 2" xfId="29188" xr:uid="{D0D473F8-C077-4F20-9E1E-E37D063F1303}"/>
    <cellStyle name="Normal 20 2 5 2 4" xfId="29189" xr:uid="{C0ABD702-85F6-45FF-B432-632206A4B5B2}"/>
    <cellStyle name="Normal 20 2 5 2 4 2" xfId="29190" xr:uid="{A3FD3D8D-9301-4726-B013-B4D3503A9FA5}"/>
    <cellStyle name="Normal 20 2 5 2 5" xfId="29191" xr:uid="{15181E76-1F4D-4A0B-9B95-DE8FA314E144}"/>
    <cellStyle name="Normal 20 2 5 3" xfId="29192" xr:uid="{677C7F7C-DBEB-47EF-96A1-F748BCFDEF44}"/>
    <cellStyle name="Normal 20 2 5 3 2" xfId="29193" xr:uid="{9236F223-D8E4-461F-93AD-65BB64BC19D7}"/>
    <cellStyle name="Normal 20 2 5 3 2 2" xfId="29194" xr:uid="{0883F3C2-36BC-43D9-9653-8A08E6121F84}"/>
    <cellStyle name="Normal 20 2 5 3 3" xfId="29195" xr:uid="{961786CE-2275-401C-91A9-E4171D88775E}"/>
    <cellStyle name="Normal 20 2 5 4" xfId="29196" xr:uid="{116F7103-86D5-414F-B322-5DDAC80F1EF1}"/>
    <cellStyle name="Normal 20 2 5 4 2" xfId="29197" xr:uid="{7E761A16-1121-4C2C-B3CA-83EBBCEC7347}"/>
    <cellStyle name="Normal 20 2 5 5" xfId="29198" xr:uid="{095C72E6-CB30-46BC-A8D5-2D5C983E9C04}"/>
    <cellStyle name="Normal 20 2 5 5 2" xfId="29199" xr:uid="{1524ABF1-21E9-451F-B8FC-24F863EB6554}"/>
    <cellStyle name="Normal 20 2 5 6" xfId="29200" xr:uid="{3A279594-227D-4F8A-88AB-0B75086C5745}"/>
    <cellStyle name="Normal 20 2 6" xfId="29201" xr:uid="{E5661BA2-F6A0-4096-BED9-1BA533615D1A}"/>
    <cellStyle name="Normal 20 2 6 2" xfId="29202" xr:uid="{B2403875-81A6-48E0-A3ED-32B6BE7C670A}"/>
    <cellStyle name="Normal 20 2 6 2 2" xfId="29203" xr:uid="{47FC80F6-488E-4A74-89E0-E765FCDD74E0}"/>
    <cellStyle name="Normal 20 2 6 2 2 2" xfId="29204" xr:uid="{79FAD155-CB5D-4D75-AD40-3166F0A25596}"/>
    <cellStyle name="Normal 20 2 6 2 3" xfId="29205" xr:uid="{9BF175B5-644E-4236-A00B-C1C611F65850}"/>
    <cellStyle name="Normal 20 2 6 3" xfId="29206" xr:uid="{14CE3206-E29F-486E-96A9-B5615E33168D}"/>
    <cellStyle name="Normal 20 2 6 3 2" xfId="29207" xr:uid="{4B390342-B8D8-4315-8A7B-CA3A1EFB17C8}"/>
    <cellStyle name="Normal 20 2 6 4" xfId="29208" xr:uid="{1D38DF75-F389-43BE-89F0-F51952C99894}"/>
    <cellStyle name="Normal 20 2 6 4 2" xfId="29209" xr:uid="{D8CFB4B7-BE85-44BF-80CE-25C27F2004EC}"/>
    <cellStyle name="Normal 20 2 6 5" xfId="29210" xr:uid="{B754D868-92D8-41A7-8F33-3238F4DC2439}"/>
    <cellStyle name="Normal 20 2 7" xfId="29211" xr:uid="{0D1F3354-4379-48AB-844D-AB5565E8B13F}"/>
    <cellStyle name="Normal 20 2 7 2" xfId="29212" xr:uid="{D912FF35-4C98-4D2C-B713-33215DA55CE8}"/>
    <cellStyle name="Normal 20 2 7 2 2" xfId="29213" xr:uid="{CDAA0B76-D884-4834-8A65-5298780DDEEF}"/>
    <cellStyle name="Normal 20 2 7 2 2 2" xfId="29214" xr:uid="{C85D1CC2-FE23-4F44-94D0-3AC2C1F0ACFB}"/>
    <cellStyle name="Normal 20 2 7 2 3" xfId="29215" xr:uid="{A4865B36-724A-4949-ADFD-FCBD832B595B}"/>
    <cellStyle name="Normal 20 2 7 3" xfId="29216" xr:uid="{D465C075-6951-4369-9B3D-E76DDFEAFA62}"/>
    <cellStyle name="Normal 20 2 7 3 2" xfId="29217" xr:uid="{582B21E7-183B-4500-836D-D646A4E2D0DD}"/>
    <cellStyle name="Normal 20 2 7 4" xfId="29218" xr:uid="{E7A3F1C0-1878-4314-9C38-0A91AA9A3931}"/>
    <cellStyle name="Normal 20 2 7 4 2" xfId="29219" xr:uid="{432645A6-685F-4C81-9F61-40C626C1BBEA}"/>
    <cellStyle name="Normal 20 2 7 5" xfId="29220" xr:uid="{2EC1360C-8AB9-44E3-AFBD-C93A726EC5EF}"/>
    <cellStyle name="Normal 20 2 8" xfId="29221" xr:uid="{76AE58F3-F107-4882-B414-08440B73BB48}"/>
    <cellStyle name="Normal 20 2 8 2" xfId="29222" xr:uid="{FA73BB0F-6D14-46CC-A065-B916FFCDF3A0}"/>
    <cellStyle name="Normal 20 2 8 2 2" xfId="29223" xr:uid="{0DC15A16-2384-46DA-9C9D-306C52518D8F}"/>
    <cellStyle name="Normal 20 2 8 3" xfId="29224" xr:uid="{0CB24B77-5571-4763-8295-74861A247B02}"/>
    <cellStyle name="Normal 20 2 9" xfId="29225" xr:uid="{FA8E68DE-68C7-4BE7-B982-4B770CEE6ACC}"/>
    <cellStyle name="Normal 20 2 9 2" xfId="29226" xr:uid="{296D3943-FE37-44E2-A351-61C8528468A3}"/>
    <cellStyle name="Normal 20 3" xfId="29227" xr:uid="{242FD8D7-09EE-4D82-A9F8-6C2CDBE73E17}"/>
    <cellStyle name="Normal 20 3 10" xfId="29228" xr:uid="{484600BB-5735-4BBC-A5DA-5841EF46C299}"/>
    <cellStyle name="Normal 20 3 2" xfId="29229" xr:uid="{107F4FB5-818C-429A-978B-DAA1C2F36540}"/>
    <cellStyle name="Normal 20 3 2 2" xfId="29230" xr:uid="{AF423AE3-61E8-452A-B9DA-A6A130444F47}"/>
    <cellStyle name="Normal 20 3 2 2 2" xfId="29231" xr:uid="{8F2325EA-C8BC-4710-8669-8B530D6A4C62}"/>
    <cellStyle name="Normal 20 3 2 2 2 2" xfId="29232" xr:uid="{45B94CDA-8136-4F5A-993F-6DA95DEE2D86}"/>
    <cellStyle name="Normal 20 3 2 2 2 2 2" xfId="29233" xr:uid="{FBF240AE-9C82-4BEB-B6FA-A7F975794D69}"/>
    <cellStyle name="Normal 20 3 2 2 2 2 2 2" xfId="29234" xr:uid="{3A2F32AB-CB82-4339-A93E-FEBE8EB3B186}"/>
    <cellStyle name="Normal 20 3 2 2 2 2 3" xfId="29235" xr:uid="{3DFE3B70-25AE-4B47-A8C8-D2CB3F93DED1}"/>
    <cellStyle name="Normal 20 3 2 2 2 3" xfId="29236" xr:uid="{181D95D5-6256-4F88-A61E-092F06EE20E1}"/>
    <cellStyle name="Normal 20 3 2 2 2 3 2" xfId="29237" xr:uid="{B85A55AB-BC13-47E0-8ACD-8EEE0A2440ED}"/>
    <cellStyle name="Normal 20 3 2 2 2 4" xfId="29238" xr:uid="{E9178116-BB9D-47C6-B7D6-F58DF433F24B}"/>
    <cellStyle name="Normal 20 3 2 2 2 4 2" xfId="29239" xr:uid="{74DFD126-B290-4E88-AE59-0A8D402F39CB}"/>
    <cellStyle name="Normal 20 3 2 2 2 5" xfId="29240" xr:uid="{F584DAF2-9163-491E-9DF1-62BBBD348037}"/>
    <cellStyle name="Normal 20 3 2 2 3" xfId="29241" xr:uid="{33E6B3C9-9854-4A24-80FF-18C580F12184}"/>
    <cellStyle name="Normal 20 3 2 2 3 2" xfId="29242" xr:uid="{2940A462-55D0-4CAC-925B-DE4208E13A6C}"/>
    <cellStyle name="Normal 20 3 2 2 3 2 2" xfId="29243" xr:uid="{29AA7345-04C6-4FEA-8A4A-506F15169532}"/>
    <cellStyle name="Normal 20 3 2 2 3 3" xfId="29244" xr:uid="{9D4C787E-996D-4351-98B9-3A269F724994}"/>
    <cellStyle name="Normal 20 3 2 2 4" xfId="29245" xr:uid="{9EB7C619-F2B0-447B-B47B-82140F30CF87}"/>
    <cellStyle name="Normal 20 3 2 2 4 2" xfId="29246" xr:uid="{A4B24BC0-16E0-47F7-8258-853CFA5EB04B}"/>
    <cellStyle name="Normal 20 3 2 2 5" xfId="29247" xr:uid="{7A675687-D2E9-4C23-B5C6-582C2E2BAD06}"/>
    <cellStyle name="Normal 20 3 2 2 5 2" xfId="29248" xr:uid="{9B0BF1D7-719B-4456-BC85-66569EF844D9}"/>
    <cellStyle name="Normal 20 3 2 2 6" xfId="29249" xr:uid="{0BB76931-E4E5-415D-A2E7-320777198E48}"/>
    <cellStyle name="Normal 20 3 2 3" xfId="29250" xr:uid="{886031D1-D23C-470C-82B6-0AE44D945017}"/>
    <cellStyle name="Normal 20 3 2 3 2" xfId="29251" xr:uid="{98F3DE3B-6A60-48E3-809D-02A62030106F}"/>
    <cellStyle name="Normal 20 3 2 3 2 2" xfId="29252" xr:uid="{5A239067-4B28-4D4E-8541-8C826421B54A}"/>
    <cellStyle name="Normal 20 3 2 3 2 2 2" xfId="29253" xr:uid="{160D4737-310F-4314-9F06-8AFED559106F}"/>
    <cellStyle name="Normal 20 3 2 3 2 3" xfId="29254" xr:uid="{C9C2C05D-220B-460F-AB23-50158858DAF7}"/>
    <cellStyle name="Normal 20 3 2 3 3" xfId="29255" xr:uid="{F7D27A85-D014-4492-8CD1-71A5781767A4}"/>
    <cellStyle name="Normal 20 3 2 3 3 2" xfId="29256" xr:uid="{834EFA4C-9312-470D-A319-AAF9EA5D788A}"/>
    <cellStyle name="Normal 20 3 2 3 4" xfId="29257" xr:uid="{629FA7AD-1956-40FE-9705-48AEF03EECCE}"/>
    <cellStyle name="Normal 20 3 2 3 4 2" xfId="29258" xr:uid="{281887DD-8EB4-4D92-9F8F-E7A79B735062}"/>
    <cellStyle name="Normal 20 3 2 3 5" xfId="29259" xr:uid="{63DB83CC-E70F-429B-8870-64B989A46B50}"/>
    <cellStyle name="Normal 20 3 2 4" xfId="29260" xr:uid="{233F4C21-9F13-4256-A7E0-5709C74499C4}"/>
    <cellStyle name="Normal 20 3 2 4 2" xfId="29261" xr:uid="{7484702F-2A6D-42A3-AA54-C598495D6B58}"/>
    <cellStyle name="Normal 20 3 2 4 2 2" xfId="29262" xr:uid="{BF708C26-502B-4ADB-BB03-AAD4D3A5B3C7}"/>
    <cellStyle name="Normal 20 3 2 4 3" xfId="29263" xr:uid="{C84347F8-3BC7-494B-B54D-AD9F5D81E5DB}"/>
    <cellStyle name="Normal 20 3 2 5" xfId="29264" xr:uid="{A73E8FFC-92D9-4480-B31F-935EC212C388}"/>
    <cellStyle name="Normal 20 3 2 5 2" xfId="29265" xr:uid="{E7C34569-DCE7-453F-BBA5-A0C5E5657F5A}"/>
    <cellStyle name="Normal 20 3 2 6" xfId="29266" xr:uid="{016754C9-6B0E-4852-9D12-8274DEA85BDC}"/>
    <cellStyle name="Normal 20 3 2 6 2" xfId="29267" xr:uid="{1A401FC5-1CE3-4071-86E7-6BF154F6C6DF}"/>
    <cellStyle name="Normal 20 3 2 7" xfId="29268" xr:uid="{873BABEA-3A1A-495E-88AE-073EA9A9B2CF}"/>
    <cellStyle name="Normal 20 3 3" xfId="29269" xr:uid="{0C94EA18-A6DE-4749-8D8C-D4A0276ECDC7}"/>
    <cellStyle name="Normal 20 3 3 2" xfId="29270" xr:uid="{6166313E-8BBE-4B07-8196-26BDFE63167F}"/>
    <cellStyle name="Normal 20 3 3 2 2" xfId="29271" xr:uid="{C200EFE8-6ED2-4402-86D0-FFA83A8F0AB5}"/>
    <cellStyle name="Normal 20 3 3 2 2 2" xfId="29272" xr:uid="{7D6C063E-593C-4F2D-AA17-574BAEFC1D83}"/>
    <cellStyle name="Normal 20 3 3 2 2 2 2" xfId="29273" xr:uid="{D4FB3C6C-3B4B-4FF0-A151-414EF8A5A2D3}"/>
    <cellStyle name="Normal 20 3 3 2 2 2 2 2" xfId="29274" xr:uid="{028CFBE4-F985-4B80-ADF2-32CDD34D06D5}"/>
    <cellStyle name="Normal 20 3 3 2 2 2 3" xfId="29275" xr:uid="{CA5CF191-DFFE-45E7-88F2-8029E774379B}"/>
    <cellStyle name="Normal 20 3 3 2 2 3" xfId="29276" xr:uid="{1D6BB596-9779-49B4-8EE1-457A82774781}"/>
    <cellStyle name="Normal 20 3 3 2 2 3 2" xfId="29277" xr:uid="{0B72B260-7FD0-4DBD-9E14-AF1F676DAF61}"/>
    <cellStyle name="Normal 20 3 3 2 2 4" xfId="29278" xr:uid="{BA2BD84E-CEFE-43FB-A7C0-525AD0C19ABE}"/>
    <cellStyle name="Normal 20 3 3 2 2 4 2" xfId="29279" xr:uid="{9972AF37-AE4E-4D9F-AB02-347DDED59FD6}"/>
    <cellStyle name="Normal 20 3 3 2 2 5" xfId="29280" xr:uid="{31548183-E122-4CFF-A038-34FA83797D2D}"/>
    <cellStyle name="Normal 20 3 3 2 3" xfId="29281" xr:uid="{2EDBCA37-7B7D-4A2D-AD72-6B61088A04FE}"/>
    <cellStyle name="Normal 20 3 3 2 3 2" xfId="29282" xr:uid="{B83C3AD2-21A4-4389-A337-0F824D0FC833}"/>
    <cellStyle name="Normal 20 3 3 2 3 2 2" xfId="29283" xr:uid="{D855ED35-5C2A-4872-984F-29678CF9EA06}"/>
    <cellStyle name="Normal 20 3 3 2 3 3" xfId="29284" xr:uid="{57B33435-FB21-4534-9E84-44D3560ADC74}"/>
    <cellStyle name="Normal 20 3 3 2 4" xfId="29285" xr:uid="{E87A76D3-281A-4404-9117-744775BBECCB}"/>
    <cellStyle name="Normal 20 3 3 2 4 2" xfId="29286" xr:uid="{E4082EAE-1DE1-4694-91BD-CE4C9FB9DB1F}"/>
    <cellStyle name="Normal 20 3 3 2 5" xfId="29287" xr:uid="{3568C55F-5DDE-4403-B34A-9955CDAABB7C}"/>
    <cellStyle name="Normal 20 3 3 2 5 2" xfId="29288" xr:uid="{7B1D41F0-243A-4D34-9F23-E40D2F1CB346}"/>
    <cellStyle name="Normal 20 3 3 2 6" xfId="29289" xr:uid="{3BF7880A-E2D6-418E-84B0-3E7FD6F06646}"/>
    <cellStyle name="Normal 20 3 3 3" xfId="29290" xr:uid="{28E1D5E4-B2FF-4CCD-AFD7-6E2E264C7EC1}"/>
    <cellStyle name="Normal 20 3 3 3 2" xfId="29291" xr:uid="{7E202892-0D64-4ED8-858C-199FC7EF05F8}"/>
    <cellStyle name="Normal 20 3 3 3 2 2" xfId="29292" xr:uid="{57CB6DF0-49F4-4521-B942-3CB88622D70E}"/>
    <cellStyle name="Normal 20 3 3 3 2 2 2" xfId="29293" xr:uid="{7597941F-58FA-4B13-BE1C-05E08A156808}"/>
    <cellStyle name="Normal 20 3 3 3 2 3" xfId="29294" xr:uid="{F5589DF0-ED8E-4AD0-B8F7-C29FF97B2798}"/>
    <cellStyle name="Normal 20 3 3 3 3" xfId="29295" xr:uid="{FC0D245C-5122-4F26-B451-629CFD9EFAAD}"/>
    <cellStyle name="Normal 20 3 3 3 3 2" xfId="29296" xr:uid="{0C6CFD81-0546-4EFC-A3B1-440714C125A0}"/>
    <cellStyle name="Normal 20 3 3 3 4" xfId="29297" xr:uid="{55725744-A98E-4129-BB8A-ADFBBFCA4A60}"/>
    <cellStyle name="Normal 20 3 3 3 4 2" xfId="29298" xr:uid="{B2CE063E-683D-483E-A356-627121A12EF1}"/>
    <cellStyle name="Normal 20 3 3 3 5" xfId="29299" xr:uid="{6D269D50-1DF7-4028-A37A-1542ACDA2CCF}"/>
    <cellStyle name="Normal 20 3 3 4" xfId="29300" xr:uid="{1DE4D01B-56E2-4F2C-AD19-7B0B749798B6}"/>
    <cellStyle name="Normal 20 3 3 4 2" xfId="29301" xr:uid="{EAF5B9BB-621E-41E4-9EE7-AD098C65ECE5}"/>
    <cellStyle name="Normal 20 3 3 4 2 2" xfId="29302" xr:uid="{DF906A6C-3AAB-4260-8844-F4E42455A1EE}"/>
    <cellStyle name="Normal 20 3 3 4 3" xfId="29303" xr:uid="{A270D56F-7D42-4915-A51C-B5537B9D1136}"/>
    <cellStyle name="Normal 20 3 3 5" xfId="29304" xr:uid="{1ABCA6D7-15DF-49B2-AE66-133203A5B552}"/>
    <cellStyle name="Normal 20 3 3 5 2" xfId="29305" xr:uid="{6E6A22CA-E496-4505-971E-4D2D80FCBF3B}"/>
    <cellStyle name="Normal 20 3 3 6" xfId="29306" xr:uid="{47B4B113-DAD1-4CF4-AE63-EAFC27CAC04F}"/>
    <cellStyle name="Normal 20 3 3 6 2" xfId="29307" xr:uid="{D842381F-4346-4928-8FDF-8FC492EEC942}"/>
    <cellStyle name="Normal 20 3 3 7" xfId="29308" xr:uid="{3AF42352-FEC6-43E6-B8E8-A4F54E53BBB7}"/>
    <cellStyle name="Normal 20 3 4" xfId="29309" xr:uid="{3AFB7C45-026C-4DCF-985C-135A7BF3ECD4}"/>
    <cellStyle name="Normal 20 3 4 2" xfId="29310" xr:uid="{C828E1B4-E8F8-484B-AC80-BBE3138637AC}"/>
    <cellStyle name="Normal 20 3 4 2 2" xfId="29311" xr:uid="{4D152CBF-7A24-4A16-BFAB-9AC9238C63C8}"/>
    <cellStyle name="Normal 20 3 4 2 2 2" xfId="29312" xr:uid="{AB04D824-C55F-49DD-A576-C6D1DF858926}"/>
    <cellStyle name="Normal 20 3 4 2 2 2 2" xfId="29313" xr:uid="{6EFC7B56-F3C1-45BF-933E-7E3ACA7DECC9}"/>
    <cellStyle name="Normal 20 3 4 2 2 3" xfId="29314" xr:uid="{197D3C84-D3E1-49EE-9E36-149A9868C5A5}"/>
    <cellStyle name="Normal 20 3 4 2 3" xfId="29315" xr:uid="{51EFEA43-1791-43B2-A0A6-AACCFE563912}"/>
    <cellStyle name="Normal 20 3 4 2 3 2" xfId="29316" xr:uid="{89F0E0F6-D796-4B6F-ABBB-1BDFBECBD04D}"/>
    <cellStyle name="Normal 20 3 4 2 4" xfId="29317" xr:uid="{693FF76B-C641-4E8A-AA8C-369B519E6959}"/>
    <cellStyle name="Normal 20 3 4 2 4 2" xfId="29318" xr:uid="{BF46C40F-D942-4836-A465-A198801FFFA5}"/>
    <cellStyle name="Normal 20 3 4 2 5" xfId="29319" xr:uid="{FECFF684-4F45-41BC-9E5D-C7CE63B58FD4}"/>
    <cellStyle name="Normal 20 3 4 3" xfId="29320" xr:uid="{59292429-1302-4E23-A2E0-ECC2A176A725}"/>
    <cellStyle name="Normal 20 3 4 3 2" xfId="29321" xr:uid="{60CB2238-955A-4D19-AB4F-FF20C9839860}"/>
    <cellStyle name="Normal 20 3 4 3 2 2" xfId="29322" xr:uid="{B157A8B7-21DC-4DD7-ABC6-F55C38BF8610}"/>
    <cellStyle name="Normal 20 3 4 3 3" xfId="29323" xr:uid="{361FF6F5-D9D6-490D-BE56-1A0CA6526D41}"/>
    <cellStyle name="Normal 20 3 4 4" xfId="29324" xr:uid="{8DC2EEC6-EAD8-4BBE-AAC0-75853D1E47D6}"/>
    <cellStyle name="Normal 20 3 4 4 2" xfId="29325" xr:uid="{3C974AFD-3D39-401F-90AE-2DF695C9B894}"/>
    <cellStyle name="Normal 20 3 4 5" xfId="29326" xr:uid="{90634B37-8781-4EB3-8672-1E2A5884A30F}"/>
    <cellStyle name="Normal 20 3 4 5 2" xfId="29327" xr:uid="{C7BC19DA-B273-4575-8E90-D34FD1E8CA88}"/>
    <cellStyle name="Normal 20 3 4 6" xfId="29328" xr:uid="{9BA4E1DB-D7C7-4C43-9979-0E545C8D555C}"/>
    <cellStyle name="Normal 20 3 5" xfId="29329" xr:uid="{BDEA6342-CA32-4F07-8751-A19E0C16EA6B}"/>
    <cellStyle name="Normal 20 3 5 2" xfId="29330" xr:uid="{A99CC5EE-DDB1-431F-9607-9681C32405FC}"/>
    <cellStyle name="Normal 20 3 5 2 2" xfId="29331" xr:uid="{747B9EFC-D92C-4B3E-8075-AD069E850EEB}"/>
    <cellStyle name="Normal 20 3 5 2 2 2" xfId="29332" xr:uid="{FF52D30B-35B2-4967-BE0A-B64EBF8DB800}"/>
    <cellStyle name="Normal 20 3 5 2 3" xfId="29333" xr:uid="{EE52FB65-D866-4DF5-95E7-BD17AD1DB120}"/>
    <cellStyle name="Normal 20 3 5 3" xfId="29334" xr:uid="{FD9735B2-6DE7-4E2A-A402-670B6137B62B}"/>
    <cellStyle name="Normal 20 3 5 3 2" xfId="29335" xr:uid="{B52C5644-C5AE-4327-B00D-7F2A1F589444}"/>
    <cellStyle name="Normal 20 3 5 4" xfId="29336" xr:uid="{C82569F8-0CB3-4C73-B922-CF1A1399503B}"/>
    <cellStyle name="Normal 20 3 5 4 2" xfId="29337" xr:uid="{5AA73A3D-4AFB-4878-8716-FC79E1EA21BF}"/>
    <cellStyle name="Normal 20 3 5 5" xfId="29338" xr:uid="{9D302E9F-AFFC-40C2-9214-621022C3CAFB}"/>
    <cellStyle name="Normal 20 3 6" xfId="29339" xr:uid="{11699B14-5A9A-40EF-B5FE-4ABDF0ED5841}"/>
    <cellStyle name="Normal 20 3 6 2" xfId="29340" xr:uid="{005DC99B-2365-46EB-8084-FFAC4A6E3F4A}"/>
    <cellStyle name="Normal 20 3 6 2 2" xfId="29341" xr:uid="{745C993A-A381-404C-AC77-F5587F2AA3F2}"/>
    <cellStyle name="Normal 20 3 6 2 2 2" xfId="29342" xr:uid="{B118441A-24A9-4BBF-AF5C-45CD705709F6}"/>
    <cellStyle name="Normal 20 3 6 2 3" xfId="29343" xr:uid="{1BE7BAC1-BAB5-402E-811C-DF63D26E677A}"/>
    <cellStyle name="Normal 20 3 6 3" xfId="29344" xr:uid="{B09E567A-795E-4E87-B1AE-A727BAA09044}"/>
    <cellStyle name="Normal 20 3 6 3 2" xfId="29345" xr:uid="{436A8EA6-6933-4506-AAA0-517FCCFCCF2A}"/>
    <cellStyle name="Normal 20 3 6 4" xfId="29346" xr:uid="{7A248C8B-9707-4EEE-8DC8-8DC59D9142AD}"/>
    <cellStyle name="Normal 20 3 6 4 2" xfId="29347" xr:uid="{710C2381-6C40-4735-8D68-89508ACFE438}"/>
    <cellStyle name="Normal 20 3 6 5" xfId="29348" xr:uid="{6208B4D1-C685-467F-9397-130B7622525C}"/>
    <cellStyle name="Normal 20 3 7" xfId="29349" xr:uid="{4793EB62-FA78-41A4-BFD9-D9894BE1A4BE}"/>
    <cellStyle name="Normal 20 3 7 2" xfId="29350" xr:uid="{296F2F2A-8697-40E0-936B-7529B6AE1185}"/>
    <cellStyle name="Normal 20 3 7 2 2" xfId="29351" xr:uid="{D66CEC08-9587-47EF-8625-9420CCC4C9B1}"/>
    <cellStyle name="Normal 20 3 7 3" xfId="29352" xr:uid="{B728637C-1C22-498C-95A6-AB433123CEB8}"/>
    <cellStyle name="Normal 20 3 8" xfId="29353" xr:uid="{0FEBD5B9-8DB2-4DFB-BB15-AAC65CA760C0}"/>
    <cellStyle name="Normal 20 3 8 2" xfId="29354" xr:uid="{A44AAB3E-4C6D-46EF-8E0A-E80399795069}"/>
    <cellStyle name="Normal 20 3 9" xfId="29355" xr:uid="{7E544D98-012E-4D36-A9E0-0BAC2A46B942}"/>
    <cellStyle name="Normal 20 3 9 2" xfId="29356" xr:uid="{B5CB6D80-0989-4F2A-B845-13FFA11C8D7A}"/>
    <cellStyle name="Normal 20 4" xfId="29357" xr:uid="{ADEE69A7-70D2-41EB-A0F4-B1A7240493EE}"/>
    <cellStyle name="Normal 20 4 2" xfId="29358" xr:uid="{FE6F560B-0B2D-41DB-A2BE-DB958663C024}"/>
    <cellStyle name="Normal 20 4 2 2" xfId="29359" xr:uid="{C3EA2155-C5C5-474F-90D0-BAA15AA9C7D1}"/>
    <cellStyle name="Normal 20 4 2 2 2" xfId="29360" xr:uid="{05BDDB92-4629-4F0F-8CD7-D412B8460F89}"/>
    <cellStyle name="Normal 20 4 2 2 2 2" xfId="29361" xr:uid="{FFD3E2BB-DEF5-41FF-A014-EFB9AE1175DD}"/>
    <cellStyle name="Normal 20 4 2 2 2 2 2" xfId="29362" xr:uid="{ACDB0DBF-FE2A-4620-846A-23D5944B9542}"/>
    <cellStyle name="Normal 20 4 2 2 2 3" xfId="29363" xr:uid="{FD2AD139-EB78-4A8D-824B-F548B45E4D23}"/>
    <cellStyle name="Normal 20 4 2 2 3" xfId="29364" xr:uid="{9826B15C-6D46-4BEA-A716-C0E7FDDF3B36}"/>
    <cellStyle name="Normal 20 4 2 2 3 2" xfId="29365" xr:uid="{F37219BD-7A53-4A6A-9F11-D7B9C807BD69}"/>
    <cellStyle name="Normal 20 4 2 2 4" xfId="29366" xr:uid="{94753A5E-6398-4616-8802-F8B605346408}"/>
    <cellStyle name="Normal 20 4 2 2 4 2" xfId="29367" xr:uid="{F1CC93D0-FE84-4AF0-AA0C-DB1C0F9BCA14}"/>
    <cellStyle name="Normal 20 4 2 2 5" xfId="29368" xr:uid="{6259835A-51FB-4CCE-9BEB-24A899135435}"/>
    <cellStyle name="Normal 20 4 2 3" xfId="29369" xr:uid="{EECF1C89-FB96-4F72-8D3F-E598F4972F0E}"/>
    <cellStyle name="Normal 20 4 2 3 2" xfId="29370" xr:uid="{1D8359AA-0B7D-404A-BA1B-DD5B953D5D97}"/>
    <cellStyle name="Normal 20 4 2 3 2 2" xfId="29371" xr:uid="{F7298259-8969-4193-9E3D-3E2C9632E2D2}"/>
    <cellStyle name="Normal 20 4 2 3 3" xfId="29372" xr:uid="{295EFB98-6A02-470D-BF49-D20A5F426C23}"/>
    <cellStyle name="Normal 20 4 2 4" xfId="29373" xr:uid="{FE70DC65-5DD6-4C5F-8717-86ABB132325F}"/>
    <cellStyle name="Normal 20 4 2 4 2" xfId="29374" xr:uid="{1AB52967-0F91-4CB0-996E-FEE760D33BF2}"/>
    <cellStyle name="Normal 20 4 2 5" xfId="29375" xr:uid="{15DBE1E4-9DFB-45B0-AC38-692554617E5F}"/>
    <cellStyle name="Normal 20 4 2 5 2" xfId="29376" xr:uid="{A58A5423-FA18-4749-8C16-C1B8F56911D0}"/>
    <cellStyle name="Normal 20 4 2 6" xfId="29377" xr:uid="{FB82025E-E1F5-4972-9A8D-3081F8BB6420}"/>
    <cellStyle name="Normal 20 4 3" xfId="29378" xr:uid="{8707884E-8F13-4F14-B24A-4635D1E80D54}"/>
    <cellStyle name="Normal 20 4 3 2" xfId="29379" xr:uid="{24118456-28F2-4366-9030-A47374A889C8}"/>
    <cellStyle name="Normal 20 4 3 2 2" xfId="29380" xr:uid="{86959DDA-6EF9-45F5-959D-290D11547090}"/>
    <cellStyle name="Normal 20 4 3 2 2 2" xfId="29381" xr:uid="{DAF8CD92-7EC2-4984-A066-5FFFA8F0029C}"/>
    <cellStyle name="Normal 20 4 3 2 3" xfId="29382" xr:uid="{922A2CE6-8CAF-42AB-8BDB-6DDE7C125123}"/>
    <cellStyle name="Normal 20 4 3 3" xfId="29383" xr:uid="{6B121111-4A60-4B07-88B6-203ADB4EAE50}"/>
    <cellStyle name="Normal 20 4 3 3 2" xfId="29384" xr:uid="{3C53868D-B89C-4DF4-AB80-CCF54491D78B}"/>
    <cellStyle name="Normal 20 4 3 4" xfId="29385" xr:uid="{EE657602-EC9B-444F-9F90-7931A762F36D}"/>
    <cellStyle name="Normal 20 4 3 4 2" xfId="29386" xr:uid="{9DDD8C08-4EDA-43EA-B6A1-AE25264C52F7}"/>
    <cellStyle name="Normal 20 4 3 5" xfId="29387" xr:uid="{27081300-246D-49FD-8FD2-DD87E279948B}"/>
    <cellStyle name="Normal 20 4 4" xfId="29388" xr:uid="{F24480F2-A0FA-4AE2-A328-7EEF29F0EA62}"/>
    <cellStyle name="Normal 20 4 4 2" xfId="29389" xr:uid="{1D1E7770-EA7C-4554-A702-E8D52255D9F8}"/>
    <cellStyle name="Normal 20 4 4 2 2" xfId="29390" xr:uid="{651585AA-420B-4EF5-89E9-8AA5703FE4B0}"/>
    <cellStyle name="Normal 20 4 4 2 2 2" xfId="29391" xr:uid="{E8FD741E-45CA-4B68-AB64-B22F012FCE97}"/>
    <cellStyle name="Normal 20 4 4 2 3" xfId="29392" xr:uid="{07566E01-72BB-4269-A00A-499C54CEE320}"/>
    <cellStyle name="Normal 20 4 4 3" xfId="29393" xr:uid="{AD85C9BF-2716-4927-8B90-A7E87A72EF34}"/>
    <cellStyle name="Normal 20 4 4 3 2" xfId="29394" xr:uid="{CDA42C8C-54C8-43CF-B8AC-1231B54D8F67}"/>
    <cellStyle name="Normal 20 4 4 4" xfId="29395" xr:uid="{2021638B-224E-48E2-A840-92AD6789743F}"/>
    <cellStyle name="Normal 20 4 4 4 2" xfId="29396" xr:uid="{A5D22E8F-2540-4890-80AC-B355D81E3851}"/>
    <cellStyle name="Normal 20 4 4 5" xfId="29397" xr:uid="{860A092D-95C8-46FA-AAC4-DC9393CBE60F}"/>
    <cellStyle name="Normal 20 4 5" xfId="29398" xr:uid="{810AA307-5CCD-4A00-B516-4224DF835C9D}"/>
    <cellStyle name="Normal 20 4 5 2" xfId="29399" xr:uid="{6DF12433-3EA8-42A7-997C-E8A7EB80F1D1}"/>
    <cellStyle name="Normal 20 4 5 2 2" xfId="29400" xr:uid="{5AFDEF59-3219-4C18-B310-025814B3053C}"/>
    <cellStyle name="Normal 20 4 5 3" xfId="29401" xr:uid="{45D52751-3C05-429F-8771-1DDC07C2A3E2}"/>
    <cellStyle name="Normal 20 4 6" xfId="29402" xr:uid="{ED753594-7D3C-4B0A-8B77-BAB2D8589C1D}"/>
    <cellStyle name="Normal 20 4 6 2" xfId="29403" xr:uid="{0B97C204-4A7D-4D97-9013-482FA45D0BAC}"/>
    <cellStyle name="Normal 20 4 7" xfId="29404" xr:uid="{D40B4C5B-ADDA-4A74-8CB3-5C1A5A715A2B}"/>
    <cellStyle name="Normal 20 4 7 2" xfId="29405" xr:uid="{3F998CCB-3A19-4FC1-A0FF-D8F415F82F29}"/>
    <cellStyle name="Normal 20 4 8" xfId="29406" xr:uid="{57A95926-CD7E-4A01-B752-5F5570AA5F38}"/>
    <cellStyle name="Normal 20 5" xfId="29407" xr:uid="{64DA42B7-9C21-42D5-8161-D41D305915CB}"/>
    <cellStyle name="Normal 20 5 2" xfId="29408" xr:uid="{6FD09C8F-B2AC-4C58-8F3B-71361686FDC7}"/>
    <cellStyle name="Normal 20 5 2 2" xfId="29409" xr:uid="{4E74B2BF-DD14-488E-9C70-0D7CF99C9D30}"/>
    <cellStyle name="Normal 20 5 2 2 2" xfId="29410" xr:uid="{31590860-0B0B-4A4B-AF40-33FDE8CF3388}"/>
    <cellStyle name="Normal 20 5 2 2 2 2" xfId="29411" xr:uid="{6D9087B6-8471-47F6-9A48-F2648AC17693}"/>
    <cellStyle name="Normal 20 5 2 2 2 2 2" xfId="29412" xr:uid="{ACB637C8-630F-47EE-A4AC-65C957A9D4D4}"/>
    <cellStyle name="Normal 20 5 2 2 2 3" xfId="29413" xr:uid="{4E3D667E-104B-48BD-8084-CC13FFAC88BF}"/>
    <cellStyle name="Normal 20 5 2 2 3" xfId="29414" xr:uid="{C5A6A187-04DF-44A8-93DF-A97D954034FB}"/>
    <cellStyle name="Normal 20 5 2 2 3 2" xfId="29415" xr:uid="{EF56C930-14FA-49B8-AED7-F93F04C643F4}"/>
    <cellStyle name="Normal 20 5 2 2 4" xfId="29416" xr:uid="{E258F82D-EE1F-45AD-B023-5A2B0C8DD246}"/>
    <cellStyle name="Normal 20 5 2 2 4 2" xfId="29417" xr:uid="{94A3B096-0149-4E6B-A1A4-5E5C999A8A10}"/>
    <cellStyle name="Normal 20 5 2 2 5" xfId="29418" xr:uid="{C1B16792-9826-46D3-B7EA-C2DB4D975609}"/>
    <cellStyle name="Normal 20 5 2 3" xfId="29419" xr:uid="{42AF1C4F-B904-4931-B9C3-BA7F59948293}"/>
    <cellStyle name="Normal 20 5 2 3 2" xfId="29420" xr:uid="{61DC05F0-839C-4EC1-B0AD-7A600B955982}"/>
    <cellStyle name="Normal 20 5 2 3 2 2" xfId="29421" xr:uid="{570F2056-2516-415F-B78F-DC96A7275340}"/>
    <cellStyle name="Normal 20 5 2 3 3" xfId="29422" xr:uid="{1CF99D42-DC3A-4546-B63B-3E49CDE019FF}"/>
    <cellStyle name="Normal 20 5 2 4" xfId="29423" xr:uid="{2069E211-63E3-407A-97BD-9069E90327C8}"/>
    <cellStyle name="Normal 20 5 2 4 2" xfId="29424" xr:uid="{FA503C79-1DDD-4838-96F7-B7FEA5D6D2C2}"/>
    <cellStyle name="Normal 20 5 2 5" xfId="29425" xr:uid="{EC35677D-3B33-42F2-B24A-F214B094076F}"/>
    <cellStyle name="Normal 20 5 2 5 2" xfId="29426" xr:uid="{1D6DE72C-CC92-4735-BCEC-29EC0BEBE693}"/>
    <cellStyle name="Normal 20 5 2 6" xfId="29427" xr:uid="{AD8B6D74-1A33-4086-98BB-15E2375D1C36}"/>
    <cellStyle name="Normal 20 5 3" xfId="29428" xr:uid="{DB2A0E21-FDF0-4D98-BD45-1C01739847E8}"/>
    <cellStyle name="Normal 20 5 3 2" xfId="29429" xr:uid="{5AFFCD45-AC10-421B-928E-AE312C30FF2C}"/>
    <cellStyle name="Normal 20 5 3 2 2" xfId="29430" xr:uid="{4536DF61-6AAC-4F85-893A-E221DEAEDDE9}"/>
    <cellStyle name="Normal 20 5 3 2 2 2" xfId="29431" xr:uid="{B3BE5934-DDF8-4BFB-9E12-C0B83FDD4172}"/>
    <cellStyle name="Normal 20 5 3 2 3" xfId="29432" xr:uid="{AFD5148B-5EC3-4060-81FC-9F13CB8C9714}"/>
    <cellStyle name="Normal 20 5 3 3" xfId="29433" xr:uid="{CD534669-DED5-463C-8BA3-414DD480592B}"/>
    <cellStyle name="Normal 20 5 3 3 2" xfId="29434" xr:uid="{B7231C9E-AD69-423D-9D73-3DB2C330CBC3}"/>
    <cellStyle name="Normal 20 5 3 4" xfId="29435" xr:uid="{A7C00560-7DF7-423A-8084-23EA4FCD4FFB}"/>
    <cellStyle name="Normal 20 5 3 4 2" xfId="29436" xr:uid="{27C46ACB-3E10-4AAA-BEA0-6AF3AFD5B1B3}"/>
    <cellStyle name="Normal 20 5 3 5" xfId="29437" xr:uid="{3B84AD12-A70D-4331-A686-0F5868288561}"/>
    <cellStyle name="Normal 20 5 4" xfId="29438" xr:uid="{DE7A4BFB-E08B-44C7-8ECD-2645CFEECB17}"/>
    <cellStyle name="Normal 20 5 4 2" xfId="29439" xr:uid="{F07D4F78-EECF-447C-83EC-7BAD4F9B50BB}"/>
    <cellStyle name="Normal 20 5 4 2 2" xfId="29440" xr:uid="{42B83E6E-AD21-42CF-B5B8-98A4AE141920}"/>
    <cellStyle name="Normal 20 5 4 3" xfId="29441" xr:uid="{911EAE86-A4CB-4B70-91E0-C30D41BA7C39}"/>
    <cellStyle name="Normal 20 5 5" xfId="29442" xr:uid="{6A92357D-A05B-4ECB-9E14-20CBD15C16AF}"/>
    <cellStyle name="Normal 20 5 5 2" xfId="29443" xr:uid="{6F0B8A18-C6BC-4C76-889B-DCB4EF03255E}"/>
    <cellStyle name="Normal 20 5 6" xfId="29444" xr:uid="{9F89806F-7158-446A-9716-F50F0C0DED0B}"/>
    <cellStyle name="Normal 20 5 6 2" xfId="29445" xr:uid="{5AB9F8B2-D452-47E5-86E3-FCA0E2622459}"/>
    <cellStyle name="Normal 20 5 7" xfId="29446" xr:uid="{48B3AFB8-AED3-4323-8E5C-447AE2FB7537}"/>
    <cellStyle name="Normal 20 6" xfId="29447" xr:uid="{FCA8ED7E-D377-4E24-8A7B-91277A754869}"/>
    <cellStyle name="Normal 20 6 2" xfId="29448" xr:uid="{0D2EA1DC-CFC0-459B-BCD9-AE6B9C6BBAD9}"/>
    <cellStyle name="Normal 20 6 2 2" xfId="29449" xr:uid="{04F04994-6A62-4447-A5E8-23F04307757E}"/>
    <cellStyle name="Normal 20 6 2 2 2" xfId="29450" xr:uid="{C43791FE-25C6-4F09-9C89-587C631F255F}"/>
    <cellStyle name="Normal 20 6 2 2 2 2" xfId="29451" xr:uid="{39E544E6-9302-4043-80C5-82F3C78C307B}"/>
    <cellStyle name="Normal 20 6 2 2 2 2 2" xfId="29452" xr:uid="{02D73A60-B042-4174-A68C-25887CD29803}"/>
    <cellStyle name="Normal 20 6 2 2 2 3" xfId="29453" xr:uid="{B4ACF940-8B5C-4CB7-9E30-2DF02BC08C61}"/>
    <cellStyle name="Normal 20 6 2 2 3" xfId="29454" xr:uid="{33FCE717-FA47-4FDE-972F-90380C977B18}"/>
    <cellStyle name="Normal 20 6 2 2 3 2" xfId="29455" xr:uid="{FD16443E-38D5-456A-8AB7-8937ACFC176F}"/>
    <cellStyle name="Normal 20 6 2 2 4" xfId="29456" xr:uid="{71B1985F-7411-45AE-AD74-790026B31FD9}"/>
    <cellStyle name="Normal 20 6 2 2 4 2" xfId="29457" xr:uid="{12FC5391-EFBC-4FCD-8296-BEC9CB7D7532}"/>
    <cellStyle name="Normal 20 6 2 2 5" xfId="29458" xr:uid="{B7D0DA4C-7094-4DDC-A430-B4BA8175D983}"/>
    <cellStyle name="Normal 20 6 2 3" xfId="29459" xr:uid="{63D2FDB0-2AD7-4CDC-B271-15AB40BFDC1D}"/>
    <cellStyle name="Normal 20 6 2 3 2" xfId="29460" xr:uid="{2325ED71-75B8-45F9-8748-159B60E998FA}"/>
    <cellStyle name="Normal 20 6 2 3 2 2" xfId="29461" xr:uid="{7D0328D2-D2B9-4B0F-83DE-876C1D8AB2C4}"/>
    <cellStyle name="Normal 20 6 2 3 3" xfId="29462" xr:uid="{979EC32C-83EF-4201-AE6C-AED06AAB082B}"/>
    <cellStyle name="Normal 20 6 2 4" xfId="29463" xr:uid="{7CD30836-1609-4CB3-8834-384384B40C00}"/>
    <cellStyle name="Normal 20 6 2 4 2" xfId="29464" xr:uid="{13E317C1-E58E-4053-B3B7-3ABA1E0BEAED}"/>
    <cellStyle name="Normal 20 6 2 5" xfId="29465" xr:uid="{EF19B837-DD53-4A58-BE3A-754285776B1E}"/>
    <cellStyle name="Normal 20 6 2 5 2" xfId="29466" xr:uid="{D6A9DD39-33C0-4228-B068-C69203E6D6A1}"/>
    <cellStyle name="Normal 20 6 2 6" xfId="29467" xr:uid="{DED441D4-7677-4F2E-8A23-5F6E2AB12C5E}"/>
    <cellStyle name="Normal 20 6 3" xfId="29468" xr:uid="{06734041-91E5-44D4-8E93-E055473352C6}"/>
    <cellStyle name="Normal 20 6 3 2" xfId="29469" xr:uid="{8B65F78B-A8FC-4DEF-969E-90BF9E45FACD}"/>
    <cellStyle name="Normal 20 6 3 2 2" xfId="29470" xr:uid="{82B0447F-9E7B-44CC-86BB-9B2102206AFE}"/>
    <cellStyle name="Normal 20 6 3 2 2 2" xfId="29471" xr:uid="{D33FA7B3-E847-419B-B6D1-38D0CE1BA105}"/>
    <cellStyle name="Normal 20 6 3 2 3" xfId="29472" xr:uid="{65600281-7FB4-4BB1-8269-FE9E119224E0}"/>
    <cellStyle name="Normal 20 6 3 3" xfId="29473" xr:uid="{51153747-D633-4EBC-B456-824061EDC05D}"/>
    <cellStyle name="Normal 20 6 3 3 2" xfId="29474" xr:uid="{9B562ECF-73AF-493F-8710-8FF5169A762D}"/>
    <cellStyle name="Normal 20 6 3 4" xfId="29475" xr:uid="{4D5490C5-92A2-44AC-B6DF-C16B25B399A9}"/>
    <cellStyle name="Normal 20 6 3 4 2" xfId="29476" xr:uid="{589A9719-E9BF-4DDE-AECD-753FE0DC8897}"/>
    <cellStyle name="Normal 20 6 3 5" xfId="29477" xr:uid="{AEE33114-DE7C-4763-9FB0-4F0279F37077}"/>
    <cellStyle name="Normal 20 6 4" xfId="29478" xr:uid="{44EB0317-DE45-4200-BF4F-42C636A29CA4}"/>
    <cellStyle name="Normal 20 6 4 2" xfId="29479" xr:uid="{DF785098-CBA9-4C6A-8814-708AA6AC94A7}"/>
    <cellStyle name="Normal 20 6 4 2 2" xfId="29480" xr:uid="{859A0352-0545-449F-B2E9-5FF864D0543E}"/>
    <cellStyle name="Normal 20 6 4 3" xfId="29481" xr:uid="{8533C050-60A8-47AF-BF62-A105E7F2C541}"/>
    <cellStyle name="Normal 20 6 5" xfId="29482" xr:uid="{2277C5D2-05CC-4400-9F64-431CCE36DF3E}"/>
    <cellStyle name="Normal 20 6 5 2" xfId="29483" xr:uid="{B174BD86-AA7E-4DF6-B6ED-4F6E3099FC78}"/>
    <cellStyle name="Normal 20 6 6" xfId="29484" xr:uid="{70C6E984-F3DF-44FF-B49B-5A92857D5A6B}"/>
    <cellStyle name="Normal 20 6 6 2" xfId="29485" xr:uid="{D4B0C0E6-4EB6-4E77-8D23-FEAEA7E55351}"/>
    <cellStyle name="Normal 20 6 7" xfId="29486" xr:uid="{241292C7-13FF-4DA4-8BB6-9CC9A5CCE8A7}"/>
    <cellStyle name="Normal 20 7" xfId="29487" xr:uid="{6A577DF5-BAF0-46DD-8368-5B645C4B994B}"/>
    <cellStyle name="Normal 20 7 2" xfId="29488" xr:uid="{5603F67E-DC6E-4D44-A2D6-86F7EE899437}"/>
    <cellStyle name="Normal 20 7 2 2" xfId="29489" xr:uid="{E679C31C-0DBD-4A2E-8C25-F6F4C7F79429}"/>
    <cellStyle name="Normal 20 7 2 2 2" xfId="29490" xr:uid="{3EC2D83F-3803-44F5-8114-89A4E1B38DDA}"/>
    <cellStyle name="Normal 20 7 2 2 2 2" xfId="29491" xr:uid="{CE74216B-9D3F-4A61-9FEF-D5FA7690A602}"/>
    <cellStyle name="Normal 20 7 2 2 3" xfId="29492" xr:uid="{A44A213D-C21B-449F-B50D-FE0FEEF96505}"/>
    <cellStyle name="Normal 20 7 2 3" xfId="29493" xr:uid="{7214BE4F-340D-4913-BC8B-07C8E5C4581C}"/>
    <cellStyle name="Normal 20 7 2 3 2" xfId="29494" xr:uid="{5CDA556C-6340-44FD-9859-B38A937FAA79}"/>
    <cellStyle name="Normal 20 7 2 4" xfId="29495" xr:uid="{02082A95-F648-43C7-9921-D2C0A6E6C430}"/>
    <cellStyle name="Normal 20 7 2 4 2" xfId="29496" xr:uid="{F7136E9B-4F8E-44A6-B6CF-00A24CE91C62}"/>
    <cellStyle name="Normal 20 7 2 5" xfId="29497" xr:uid="{B0A802C3-F84A-4D6E-9210-CFD95F1536A0}"/>
    <cellStyle name="Normal 20 7 3" xfId="29498" xr:uid="{23BEF0B8-5629-4511-BA9C-593AB0B57B43}"/>
    <cellStyle name="Normal 20 7 3 2" xfId="29499" xr:uid="{0222925D-AAB7-4C1B-BC7B-A9A7E16BBBFF}"/>
    <cellStyle name="Normal 20 7 3 2 2" xfId="29500" xr:uid="{08F86F49-13CB-4F07-BD17-C6B6216DFD93}"/>
    <cellStyle name="Normal 20 7 3 3" xfId="29501" xr:uid="{5FAD63A5-3EAC-4823-B7CF-E3F6EC3BED75}"/>
    <cellStyle name="Normal 20 7 4" xfId="29502" xr:uid="{1E6AE140-03CA-435C-B0FF-CBD6D2B53011}"/>
    <cellStyle name="Normal 20 7 4 2" xfId="29503" xr:uid="{A8B392D3-2A8D-4833-BF6D-E63139E20CF0}"/>
    <cellStyle name="Normal 20 7 5" xfId="29504" xr:uid="{B5FDB2ED-D3CB-4EF9-B37F-2868F3DDF214}"/>
    <cellStyle name="Normal 20 7 5 2" xfId="29505" xr:uid="{8081B20A-62FE-44E5-8908-049DF565A832}"/>
    <cellStyle name="Normal 20 7 6" xfId="29506" xr:uid="{9B2A2A13-0A90-4FCE-BF8F-6E4F523FB653}"/>
    <cellStyle name="Normal 20 8" xfId="29507" xr:uid="{415E850C-D33D-4B80-B123-F9D0C281A950}"/>
    <cellStyle name="Normal 20 8 2" xfId="29508" xr:uid="{A29A1C89-DCA3-442C-ACE5-9C7F239C30BE}"/>
    <cellStyle name="Normal 20 8 2 2" xfId="29509" xr:uid="{BAE06A31-808A-4B48-B48C-A76046717F4E}"/>
    <cellStyle name="Normal 20 8 2 2 2" xfId="29510" xr:uid="{0C43CA81-4874-4C82-B2CE-E2CA30429D96}"/>
    <cellStyle name="Normal 20 8 2 3" xfId="29511" xr:uid="{8CFA0452-2B02-48B7-A584-33130E433344}"/>
    <cellStyle name="Normal 20 8 3" xfId="29512" xr:uid="{4BAB6B89-49DF-4D91-A537-F24A0A96C58A}"/>
    <cellStyle name="Normal 20 8 3 2" xfId="29513" xr:uid="{F049D089-690C-4EAF-8B0A-6BD5D50E7322}"/>
    <cellStyle name="Normal 20 8 4" xfId="29514" xr:uid="{08B17371-A163-4723-97E0-D39403FE42EF}"/>
    <cellStyle name="Normal 20 8 4 2" xfId="29515" xr:uid="{91CB61B5-4A04-449B-A4BF-F2958B6F60D0}"/>
    <cellStyle name="Normal 20 8 5" xfId="29516" xr:uid="{9D8BD4CF-31F8-47E9-93D4-E502BB13A3FE}"/>
    <cellStyle name="Normal 20 9" xfId="29517" xr:uid="{79031843-2AA1-493A-A158-5A4550F2CC04}"/>
    <cellStyle name="Normal 20 9 2" xfId="29518" xr:uid="{D9422B11-43CE-4902-91ED-0C85CE3F5A55}"/>
    <cellStyle name="Normal 20 9 2 2" xfId="29519" xr:uid="{03137EFD-E7DF-4F12-A22F-9268A7D6AA78}"/>
    <cellStyle name="Normal 20 9 2 2 2" xfId="29520" xr:uid="{9F27B7F8-EE3B-4C78-AF8C-DE2C3D9639B8}"/>
    <cellStyle name="Normal 20 9 2 3" xfId="29521" xr:uid="{0A585F22-C71A-4454-8BA3-5197EF95737D}"/>
    <cellStyle name="Normal 20 9 3" xfId="29522" xr:uid="{5A685D42-2506-4B11-B669-9A584AAC1399}"/>
    <cellStyle name="Normal 20 9 3 2" xfId="29523" xr:uid="{C4F531E4-5DD4-4E25-8481-ABA2A549B8BE}"/>
    <cellStyle name="Normal 20 9 4" xfId="29524" xr:uid="{7F1A4F60-9928-42D5-B5CD-6274744BC4EF}"/>
    <cellStyle name="Normal 20 9 4 2" xfId="29525" xr:uid="{13191BB8-259E-4988-BDE9-77FCC2510E31}"/>
    <cellStyle name="Normal 20 9 5" xfId="29526" xr:uid="{3EF7C57D-8886-4DD4-846D-6A5A2679E0F5}"/>
    <cellStyle name="Normal 200" xfId="47266" xr:uid="{D9D01184-0F3D-4574-82BF-0DC4D648DE88}"/>
    <cellStyle name="Normal 201" xfId="47281" xr:uid="{978C545A-49C9-4BBF-B9CC-C4CD04D21958}"/>
    <cellStyle name="Normal 202" xfId="47270" xr:uid="{DB9FA0D2-13D4-4A69-B63F-8687C5A94ABF}"/>
    <cellStyle name="Normal 21" xfId="812" xr:uid="{9B441C35-90D5-42C6-A73B-B3DDBBD4559B}"/>
    <cellStyle name="Normal 21 10" xfId="29527" xr:uid="{DBC0D682-1185-4A5C-B02F-23C18E738A8F}"/>
    <cellStyle name="Normal 21 10 2" xfId="29528" xr:uid="{6B1B0DEC-A92C-4891-BEF8-4EC586D8A435}"/>
    <cellStyle name="Normal 21 10 2 2" xfId="29529" xr:uid="{C23CCC0D-65CC-4B7B-A88D-24CD8ADF704C}"/>
    <cellStyle name="Normal 21 10 3" xfId="29530" xr:uid="{A6D7932B-51A4-4C8C-B9C9-283FD2980A79}"/>
    <cellStyle name="Normal 21 11" xfId="29531" xr:uid="{9D207089-B644-4056-8B34-F93A4888C956}"/>
    <cellStyle name="Normal 21 11 2" xfId="29532" xr:uid="{9B41528A-3817-4725-9E7E-68D3736CD2F4}"/>
    <cellStyle name="Normal 21 12" xfId="29533" xr:uid="{90FEE4C9-3EA1-4068-82C8-F0DF92C35BDB}"/>
    <cellStyle name="Normal 21 13" xfId="29534" xr:uid="{9F52B24E-9F1B-4709-8373-493804D74561}"/>
    <cellStyle name="Normal 21 13 2" xfId="29535" xr:uid="{6328849B-5DB1-4C49-8331-967A33EC750C}"/>
    <cellStyle name="Normal 21 14" xfId="29536" xr:uid="{2F534619-8631-4F60-898D-7416599F56A7}"/>
    <cellStyle name="Normal 21 2" xfId="29537" xr:uid="{7D72279C-585A-47A2-97A8-F14345F4B27C}"/>
    <cellStyle name="Normal 21 2 10" xfId="29538" xr:uid="{2D8D049F-0D41-404A-9655-3C23A6D97AF9}"/>
    <cellStyle name="Normal 21 2 10 2" xfId="29539" xr:uid="{01D39ABF-11D7-4292-AD07-7C5FAA7EA881}"/>
    <cellStyle name="Normal 21 2 11" xfId="29540" xr:uid="{75496B4E-7315-46F1-BDBD-A1648B49D20D}"/>
    <cellStyle name="Normal 21 2 2" xfId="29541" xr:uid="{1DABFB38-EF12-414F-B61B-FEBA4D2E3D32}"/>
    <cellStyle name="Normal 21 2 2 10" xfId="29542" xr:uid="{415ED086-2FB4-411C-A0E6-558BE6FE71BF}"/>
    <cellStyle name="Normal 21 2 2 2" xfId="29543" xr:uid="{125A2D25-70CC-4942-8735-BFEADE5EE409}"/>
    <cellStyle name="Normal 21 2 2 2 2" xfId="29544" xr:uid="{8F92F465-2427-4F47-8891-17B3E0E0B9A4}"/>
    <cellStyle name="Normal 21 2 2 2 2 2" xfId="29545" xr:uid="{F306E73A-5184-4450-98CC-C02F9C62166A}"/>
    <cellStyle name="Normal 21 2 2 2 2 2 2" xfId="29546" xr:uid="{995A9118-F9C4-413A-A9E2-4650E79E2F39}"/>
    <cellStyle name="Normal 21 2 2 2 2 2 2 2" xfId="29547" xr:uid="{D4199646-19B6-4BC8-AE06-494A8389E6A3}"/>
    <cellStyle name="Normal 21 2 2 2 2 2 2 2 2" xfId="29548" xr:uid="{BD3A65B8-6FDC-4910-82A7-81010CDDEDCD}"/>
    <cellStyle name="Normal 21 2 2 2 2 2 2 3" xfId="29549" xr:uid="{1574E255-48DE-4F92-A386-3135EC94BD0E}"/>
    <cellStyle name="Normal 21 2 2 2 2 2 3" xfId="29550" xr:uid="{895EDE1A-B3C3-42C4-9DB4-D0E40001CC29}"/>
    <cellStyle name="Normal 21 2 2 2 2 2 3 2" xfId="29551" xr:uid="{A03B34A8-A8B5-4295-B3EF-285415CF8C0E}"/>
    <cellStyle name="Normal 21 2 2 2 2 2 4" xfId="29552" xr:uid="{2D80851D-E9D8-4CF2-8A78-E9C72370FEEF}"/>
    <cellStyle name="Normal 21 2 2 2 2 2 4 2" xfId="29553" xr:uid="{5F4B21C5-BB69-412E-9225-0D3AFFED7D46}"/>
    <cellStyle name="Normal 21 2 2 2 2 2 5" xfId="29554" xr:uid="{1656B743-63F0-4A81-BF05-8DFC4BBC741F}"/>
    <cellStyle name="Normal 21 2 2 2 2 3" xfId="29555" xr:uid="{C8F02205-AD27-4632-95C5-0FBDE8D0C7E1}"/>
    <cellStyle name="Normal 21 2 2 2 2 3 2" xfId="29556" xr:uid="{DE065BAE-65C4-406F-A6FC-FEF5F32AB2BC}"/>
    <cellStyle name="Normal 21 2 2 2 2 3 2 2" xfId="29557" xr:uid="{2945DE46-B19C-4D18-A93A-F01F2A27528F}"/>
    <cellStyle name="Normal 21 2 2 2 2 3 3" xfId="29558" xr:uid="{32F8FB2A-3744-4CFE-B386-FCBC16CF964E}"/>
    <cellStyle name="Normal 21 2 2 2 2 4" xfId="29559" xr:uid="{42436F00-449E-426B-9656-BA125FF0892D}"/>
    <cellStyle name="Normal 21 2 2 2 2 4 2" xfId="29560" xr:uid="{A9DD8A51-ECD4-4364-B1C7-9771AD0EDEDF}"/>
    <cellStyle name="Normal 21 2 2 2 2 5" xfId="29561" xr:uid="{C03CD9EC-CBE2-4B47-86BC-C3EF654A8CD4}"/>
    <cellStyle name="Normal 21 2 2 2 2 5 2" xfId="29562" xr:uid="{28C9BDA4-2D69-4D89-940D-5D0208AB1D00}"/>
    <cellStyle name="Normal 21 2 2 2 2 6" xfId="29563" xr:uid="{9F7525DA-BD88-4E56-9E67-41D74E4788F7}"/>
    <cellStyle name="Normal 21 2 2 2 3" xfId="29564" xr:uid="{237E9E78-7D48-4D15-A3B3-12BDDD57C22D}"/>
    <cellStyle name="Normal 21 2 2 2 3 2" xfId="29565" xr:uid="{0040E19B-170E-4D2B-8172-511868241AFF}"/>
    <cellStyle name="Normal 21 2 2 2 3 2 2" xfId="29566" xr:uid="{4195069B-66DD-4A75-91AE-D6E0C66BA108}"/>
    <cellStyle name="Normal 21 2 2 2 3 2 2 2" xfId="29567" xr:uid="{89BC3DB7-728B-4461-9A5E-8483E77507E8}"/>
    <cellStyle name="Normal 21 2 2 2 3 2 3" xfId="29568" xr:uid="{9D489BE7-F0EC-4C7B-A14D-37844595280C}"/>
    <cellStyle name="Normal 21 2 2 2 3 3" xfId="29569" xr:uid="{5ED56437-8449-4E9B-A870-3518C573C10B}"/>
    <cellStyle name="Normal 21 2 2 2 3 3 2" xfId="29570" xr:uid="{AFCECC70-BB0B-4816-A11C-FE31A9F2B103}"/>
    <cellStyle name="Normal 21 2 2 2 3 4" xfId="29571" xr:uid="{0D4C4E5B-935B-4D2E-A35E-24136F592A0A}"/>
    <cellStyle name="Normal 21 2 2 2 3 4 2" xfId="29572" xr:uid="{60AF14B4-5BF4-4A46-8EC8-2AD8A5E8131C}"/>
    <cellStyle name="Normal 21 2 2 2 3 5" xfId="29573" xr:uid="{CC1B16B9-59EB-4902-9C34-B8C680D64F99}"/>
    <cellStyle name="Normal 21 2 2 2 4" xfId="29574" xr:uid="{833A6135-FA42-4158-8847-AC82E028ECDD}"/>
    <cellStyle name="Normal 21 2 2 2 4 2" xfId="29575" xr:uid="{7895503C-316C-4127-8BB9-FDAFBEE80D26}"/>
    <cellStyle name="Normal 21 2 2 2 4 2 2" xfId="29576" xr:uid="{7C83E61F-F9E4-4C28-9D75-CB1AB94248BA}"/>
    <cellStyle name="Normal 21 2 2 2 4 3" xfId="29577" xr:uid="{2BCC5A35-DE84-41F7-8D19-79BE11A88880}"/>
    <cellStyle name="Normal 21 2 2 2 5" xfId="29578" xr:uid="{A4A6818D-912C-46BA-9816-84D0CA47A192}"/>
    <cellStyle name="Normal 21 2 2 2 5 2" xfId="29579" xr:uid="{BB3F9A7E-67D3-404B-9DAC-5E68B568ACB4}"/>
    <cellStyle name="Normal 21 2 2 2 6" xfId="29580" xr:uid="{81AB86AF-58C0-44FD-B316-2E894035A501}"/>
    <cellStyle name="Normal 21 2 2 2 6 2" xfId="29581" xr:uid="{BC64F15A-A01D-4C3C-A45C-87B08406F015}"/>
    <cellStyle name="Normal 21 2 2 2 7" xfId="29582" xr:uid="{B7BA42E9-166D-4D7D-ACD4-7D279B87AADD}"/>
    <cellStyle name="Normal 21 2 2 3" xfId="29583" xr:uid="{5662681F-CA14-4B81-A323-12DD808AF33E}"/>
    <cellStyle name="Normal 21 2 2 3 2" xfId="29584" xr:uid="{5A9AF075-A512-4C51-8966-E39ED8C5DD1A}"/>
    <cellStyle name="Normal 21 2 2 3 2 2" xfId="29585" xr:uid="{2617D825-769D-4192-A888-38D2E2AF02DC}"/>
    <cellStyle name="Normal 21 2 2 3 2 2 2" xfId="29586" xr:uid="{44FBDA93-7635-49FE-AA1E-6AAF8A3956F3}"/>
    <cellStyle name="Normal 21 2 2 3 2 2 2 2" xfId="29587" xr:uid="{F330E661-9700-43EE-9302-F95FCA88B71A}"/>
    <cellStyle name="Normal 21 2 2 3 2 2 2 2 2" xfId="29588" xr:uid="{C03B12F5-5B48-40A1-915C-E85DC3F234CA}"/>
    <cellStyle name="Normal 21 2 2 3 2 2 2 3" xfId="29589" xr:uid="{F59F6199-E0A6-49F9-AB45-60BCF255FA2F}"/>
    <cellStyle name="Normal 21 2 2 3 2 2 3" xfId="29590" xr:uid="{5B4EE6E2-178A-43C5-8688-19004BBCF073}"/>
    <cellStyle name="Normal 21 2 2 3 2 2 3 2" xfId="29591" xr:uid="{EF4204DD-6229-421E-A4AE-C165313C86E0}"/>
    <cellStyle name="Normal 21 2 2 3 2 2 4" xfId="29592" xr:uid="{15E30EB6-34E6-40A7-BAA6-45E4BA47B7B7}"/>
    <cellStyle name="Normal 21 2 2 3 2 2 4 2" xfId="29593" xr:uid="{225595C8-FF04-440C-9435-909CD113C409}"/>
    <cellStyle name="Normal 21 2 2 3 2 2 5" xfId="29594" xr:uid="{1D82AB35-BA4E-4D18-ABAF-BFA0C3C2667B}"/>
    <cellStyle name="Normal 21 2 2 3 2 3" xfId="29595" xr:uid="{66AC6F26-F232-4BB9-99C0-72FA01DD5F68}"/>
    <cellStyle name="Normal 21 2 2 3 2 3 2" xfId="29596" xr:uid="{3709EF3F-16D5-47DA-A6EC-E1F7BD7F32E9}"/>
    <cellStyle name="Normal 21 2 2 3 2 3 2 2" xfId="29597" xr:uid="{0516BEFF-C26B-46C8-BAEE-A6A85A3F454C}"/>
    <cellStyle name="Normal 21 2 2 3 2 3 3" xfId="29598" xr:uid="{970872A2-EF2E-4A4F-BC77-A4DC5864FFB3}"/>
    <cellStyle name="Normal 21 2 2 3 2 4" xfId="29599" xr:uid="{C857CE00-3DCA-440B-BC82-EF4CCF46C2FB}"/>
    <cellStyle name="Normal 21 2 2 3 2 4 2" xfId="29600" xr:uid="{4959A803-8217-4DF6-972D-A6C5FE5B86F0}"/>
    <cellStyle name="Normal 21 2 2 3 2 5" xfId="29601" xr:uid="{6049302A-08AE-4A8E-89C4-BE8051A1DE0C}"/>
    <cellStyle name="Normal 21 2 2 3 2 5 2" xfId="29602" xr:uid="{A4370595-76F7-4F52-8462-67F83CA4345E}"/>
    <cellStyle name="Normal 21 2 2 3 2 6" xfId="29603" xr:uid="{EF0CE9C8-1B1A-412F-A6F0-8F1EC6DD1ADA}"/>
    <cellStyle name="Normal 21 2 2 3 3" xfId="29604" xr:uid="{FC74C2A1-4957-4942-9324-F619CC252FEE}"/>
    <cellStyle name="Normal 21 2 2 3 3 2" xfId="29605" xr:uid="{D96532E3-DC3D-44E4-BF7C-DCE651611C3F}"/>
    <cellStyle name="Normal 21 2 2 3 3 2 2" xfId="29606" xr:uid="{DE520AFF-F101-4827-8009-A6FA6BD678FB}"/>
    <cellStyle name="Normal 21 2 2 3 3 2 2 2" xfId="29607" xr:uid="{47215C2F-42D6-4441-8FE6-1827FC1794E2}"/>
    <cellStyle name="Normal 21 2 2 3 3 2 3" xfId="29608" xr:uid="{29654935-E7BB-41AB-AF60-0E08CB2A6F92}"/>
    <cellStyle name="Normal 21 2 2 3 3 3" xfId="29609" xr:uid="{F3735C53-9BB7-474D-A161-E9E4D37B6241}"/>
    <cellStyle name="Normal 21 2 2 3 3 3 2" xfId="29610" xr:uid="{A1561F79-FD4F-4E64-B78B-F7A2DC75148A}"/>
    <cellStyle name="Normal 21 2 2 3 3 4" xfId="29611" xr:uid="{4136735E-CE73-4904-B71F-F3C840BD7C8A}"/>
    <cellStyle name="Normal 21 2 2 3 3 4 2" xfId="29612" xr:uid="{1A2D1A55-0F20-47D8-A0EF-6C3AD1AC3439}"/>
    <cellStyle name="Normal 21 2 2 3 3 5" xfId="29613" xr:uid="{490BF2CB-459D-4357-B82E-A90C18C652C5}"/>
    <cellStyle name="Normal 21 2 2 3 4" xfId="29614" xr:uid="{4514FF80-942C-4770-8189-CD63C42DCBB9}"/>
    <cellStyle name="Normal 21 2 2 3 4 2" xfId="29615" xr:uid="{ED95EE96-323E-4394-BE3A-F26FFA0B96FD}"/>
    <cellStyle name="Normal 21 2 2 3 4 2 2" xfId="29616" xr:uid="{5A76A7F4-C4C5-4E53-9B7F-C62A9F1F884D}"/>
    <cellStyle name="Normal 21 2 2 3 4 3" xfId="29617" xr:uid="{BB8223AF-F784-4C71-BA9A-8BD6AB4EDE3A}"/>
    <cellStyle name="Normal 21 2 2 3 5" xfId="29618" xr:uid="{630E0318-3227-4E3C-BA0A-E220BB8B99D7}"/>
    <cellStyle name="Normal 21 2 2 3 5 2" xfId="29619" xr:uid="{80CB4E14-322C-43DD-8B87-0F9536B0FBDB}"/>
    <cellStyle name="Normal 21 2 2 3 6" xfId="29620" xr:uid="{4F1B7595-02EC-4E31-8CB7-83BC32F30344}"/>
    <cellStyle name="Normal 21 2 2 3 6 2" xfId="29621" xr:uid="{7B053849-6F3B-4379-9E9A-428BD4722DDA}"/>
    <cellStyle name="Normal 21 2 2 3 7" xfId="29622" xr:uid="{2F93A2DC-4AAE-4DA4-8F1E-DBAA86D7059D}"/>
    <cellStyle name="Normal 21 2 2 4" xfId="29623" xr:uid="{C9FB0CF6-8ACF-49D3-B1F4-AD77181C24E0}"/>
    <cellStyle name="Normal 21 2 2 4 2" xfId="29624" xr:uid="{69C0958B-DCBE-4896-B486-AD1851F4C204}"/>
    <cellStyle name="Normal 21 2 2 4 2 2" xfId="29625" xr:uid="{F707A755-955D-4648-8CB6-89E2DA299F9B}"/>
    <cellStyle name="Normal 21 2 2 4 2 2 2" xfId="29626" xr:uid="{E94755B1-4192-4FE9-9B15-52C43B9E683D}"/>
    <cellStyle name="Normal 21 2 2 4 2 2 2 2" xfId="29627" xr:uid="{0F2D6096-FCD9-481F-80F1-E6D19AFAF095}"/>
    <cellStyle name="Normal 21 2 2 4 2 2 3" xfId="29628" xr:uid="{450F967F-A6A5-480F-A9DB-39C2D4FA8F4B}"/>
    <cellStyle name="Normal 21 2 2 4 2 3" xfId="29629" xr:uid="{AFECDC5D-3ABC-45F2-B02C-2CDB54CA84DC}"/>
    <cellStyle name="Normal 21 2 2 4 2 3 2" xfId="29630" xr:uid="{DBCE3399-66F8-4E4C-806E-BB361F7A0F67}"/>
    <cellStyle name="Normal 21 2 2 4 2 4" xfId="29631" xr:uid="{5F2F991B-6C22-4F86-B02C-0DD88D7A6825}"/>
    <cellStyle name="Normal 21 2 2 4 2 4 2" xfId="29632" xr:uid="{C604BEFB-33D2-44B6-AFB9-EA33DE212B2A}"/>
    <cellStyle name="Normal 21 2 2 4 2 5" xfId="29633" xr:uid="{4F02F0CC-EF88-438C-BAC4-665954674BC8}"/>
    <cellStyle name="Normal 21 2 2 4 3" xfId="29634" xr:uid="{92DC2D20-42F3-48A6-87C0-F57CE74B1D5D}"/>
    <cellStyle name="Normal 21 2 2 4 3 2" xfId="29635" xr:uid="{58E8AF55-E39A-410B-AB4B-78D56B241934}"/>
    <cellStyle name="Normal 21 2 2 4 3 2 2" xfId="29636" xr:uid="{510ADA5C-3017-4E32-8CB1-5B217B5AE7C2}"/>
    <cellStyle name="Normal 21 2 2 4 3 3" xfId="29637" xr:uid="{80A39FF2-CA77-41BA-BC40-D2CF7248AF8F}"/>
    <cellStyle name="Normal 21 2 2 4 4" xfId="29638" xr:uid="{54496489-A09C-4B17-9410-1DEC74C5B5BC}"/>
    <cellStyle name="Normal 21 2 2 4 4 2" xfId="29639" xr:uid="{B28CE25B-3F12-42BD-B399-D6DDE2886137}"/>
    <cellStyle name="Normal 21 2 2 4 5" xfId="29640" xr:uid="{F899F41C-0DCB-4665-BAA0-3D3AB1ABC0EB}"/>
    <cellStyle name="Normal 21 2 2 4 5 2" xfId="29641" xr:uid="{A2E66BA7-5B0E-4148-B0B7-66AC2AE03B61}"/>
    <cellStyle name="Normal 21 2 2 4 6" xfId="29642" xr:uid="{6DFE3165-DFBD-4057-BE29-7C149FCE1E63}"/>
    <cellStyle name="Normal 21 2 2 5" xfId="29643" xr:uid="{894949EE-2802-44E1-8BD6-DB7A4B0B4BBA}"/>
    <cellStyle name="Normal 21 2 2 5 2" xfId="29644" xr:uid="{299BF235-9BED-4E6A-B56C-2961971491EE}"/>
    <cellStyle name="Normal 21 2 2 5 2 2" xfId="29645" xr:uid="{29E02F0C-D615-4749-B17F-77D41297EE5D}"/>
    <cellStyle name="Normal 21 2 2 5 2 2 2" xfId="29646" xr:uid="{6284DF45-FBB2-4E9C-8D44-FC846D97028A}"/>
    <cellStyle name="Normal 21 2 2 5 2 3" xfId="29647" xr:uid="{EB9D1E7F-E49C-4A1B-8151-65B2708F13FE}"/>
    <cellStyle name="Normal 21 2 2 5 3" xfId="29648" xr:uid="{E508DF8E-BEBE-4A1B-A9F3-47C4B521932D}"/>
    <cellStyle name="Normal 21 2 2 5 3 2" xfId="29649" xr:uid="{747AD983-DB94-470C-86D3-59B47CF11FE0}"/>
    <cellStyle name="Normal 21 2 2 5 4" xfId="29650" xr:uid="{8AA32035-BC06-4137-BF30-E0E171CC0EB6}"/>
    <cellStyle name="Normal 21 2 2 5 4 2" xfId="29651" xr:uid="{351A0CF8-0655-4289-B9F2-34635469850A}"/>
    <cellStyle name="Normal 21 2 2 5 5" xfId="29652" xr:uid="{CFD4F496-0037-4CED-AD29-CF6CBD9FC76B}"/>
    <cellStyle name="Normal 21 2 2 6" xfId="29653" xr:uid="{2064F3DE-449C-4173-8F97-C5E2174916FE}"/>
    <cellStyle name="Normal 21 2 2 6 2" xfId="29654" xr:uid="{6726E1D4-79EC-456A-8723-AFEF6618D379}"/>
    <cellStyle name="Normal 21 2 2 6 2 2" xfId="29655" xr:uid="{E951A5BE-3F62-48E8-AE22-64D5AADE359A}"/>
    <cellStyle name="Normal 21 2 2 6 2 2 2" xfId="29656" xr:uid="{AA4299DC-FA05-4D5B-80D6-7EEEA4B5AD59}"/>
    <cellStyle name="Normal 21 2 2 6 2 3" xfId="29657" xr:uid="{3A062BE9-A7E4-4A3B-9738-EA90D1A07C07}"/>
    <cellStyle name="Normal 21 2 2 6 3" xfId="29658" xr:uid="{5EB49C53-1AAA-442B-9BEC-DF340730AADE}"/>
    <cellStyle name="Normal 21 2 2 6 3 2" xfId="29659" xr:uid="{5D831BA6-9C2B-4373-9860-99F2110A87F4}"/>
    <cellStyle name="Normal 21 2 2 6 4" xfId="29660" xr:uid="{6BCE8E86-7CE1-4941-8777-707A2ADE2384}"/>
    <cellStyle name="Normal 21 2 2 6 4 2" xfId="29661" xr:uid="{3181B161-D52C-4F73-AB27-7516B127ED51}"/>
    <cellStyle name="Normal 21 2 2 6 5" xfId="29662" xr:uid="{3D7736DF-24EC-4073-8829-F7CDD9771971}"/>
    <cellStyle name="Normal 21 2 2 7" xfId="29663" xr:uid="{16C5BEAD-541B-4559-96C6-D776E795375F}"/>
    <cellStyle name="Normal 21 2 2 7 2" xfId="29664" xr:uid="{8EB571DD-5EBB-489F-BDE1-F9A0B33FA8D8}"/>
    <cellStyle name="Normal 21 2 2 7 2 2" xfId="29665" xr:uid="{6E9E067C-58A9-49A0-88AC-7FB0720AE0DF}"/>
    <cellStyle name="Normal 21 2 2 7 3" xfId="29666" xr:uid="{FA00BEBB-60AD-424D-8227-74A6531AA275}"/>
    <cellStyle name="Normal 21 2 2 8" xfId="29667" xr:uid="{A3B4BE84-15C8-421D-840A-875E99C6F671}"/>
    <cellStyle name="Normal 21 2 2 8 2" xfId="29668" xr:uid="{8008C52A-A799-43EC-8CE1-D82B8EB48F58}"/>
    <cellStyle name="Normal 21 2 2 9" xfId="29669" xr:uid="{E54AE2D4-45EE-4A5D-8B89-CCC5B3C75D96}"/>
    <cellStyle name="Normal 21 2 2 9 2" xfId="29670" xr:uid="{2C7F37E3-6190-4B28-ADEB-0C7324D183DF}"/>
    <cellStyle name="Normal 21 2 3" xfId="29671" xr:uid="{2C46DDF1-5FB5-48E5-9ABF-B77FF1D87354}"/>
    <cellStyle name="Normal 21 2 3 2" xfId="29672" xr:uid="{DD97F1FE-BD6B-491D-BF70-A811F05E0FD3}"/>
    <cellStyle name="Normal 21 2 3 2 2" xfId="29673" xr:uid="{E7C56CB3-0D78-4309-A284-4B55FAB8326E}"/>
    <cellStyle name="Normal 21 2 3 2 2 2" xfId="29674" xr:uid="{E34D1408-9578-4E8F-A32F-AB687673BC9E}"/>
    <cellStyle name="Normal 21 2 3 2 2 2 2" xfId="29675" xr:uid="{BABAD481-20F1-4F0A-8DA3-46AD470CA3F1}"/>
    <cellStyle name="Normal 21 2 3 2 2 2 2 2" xfId="29676" xr:uid="{BBDE3FA2-681E-498C-8F50-8EB0004148D9}"/>
    <cellStyle name="Normal 21 2 3 2 2 2 3" xfId="29677" xr:uid="{2F139C4D-2202-4186-AE2E-F6CE834E623D}"/>
    <cellStyle name="Normal 21 2 3 2 2 3" xfId="29678" xr:uid="{471FC417-5929-47E8-80D9-5665BDCD1F8C}"/>
    <cellStyle name="Normal 21 2 3 2 2 3 2" xfId="29679" xr:uid="{9AEB39FF-AFF4-4D57-AC35-22C3F2107815}"/>
    <cellStyle name="Normal 21 2 3 2 2 4" xfId="29680" xr:uid="{7C11D16E-37E0-4788-AB3F-2CA5856C679F}"/>
    <cellStyle name="Normal 21 2 3 2 2 4 2" xfId="29681" xr:uid="{54CFD85E-EFFA-4D12-8C8E-6518C25A9805}"/>
    <cellStyle name="Normal 21 2 3 2 2 5" xfId="29682" xr:uid="{93022D2D-FD3E-47EF-A131-F98190D5AA06}"/>
    <cellStyle name="Normal 21 2 3 2 3" xfId="29683" xr:uid="{98D37A00-EB34-4D4F-81F9-5D807549ED43}"/>
    <cellStyle name="Normal 21 2 3 2 3 2" xfId="29684" xr:uid="{B4AE888F-9B45-479A-B1B7-E02D18B271A3}"/>
    <cellStyle name="Normal 21 2 3 2 3 2 2" xfId="29685" xr:uid="{FB25B9A8-E130-4CB7-AF1C-A5D1C6E20F9B}"/>
    <cellStyle name="Normal 21 2 3 2 3 3" xfId="29686" xr:uid="{78CD423D-5667-4959-AEF3-D346D55A8F7F}"/>
    <cellStyle name="Normal 21 2 3 2 4" xfId="29687" xr:uid="{73D6EFA1-8FC6-420E-81AE-2ED443A99325}"/>
    <cellStyle name="Normal 21 2 3 2 4 2" xfId="29688" xr:uid="{FC9042F7-4853-49EC-A3B7-48F584133D8B}"/>
    <cellStyle name="Normal 21 2 3 2 5" xfId="29689" xr:uid="{2B62AFFC-C933-4229-99A1-1A480FC951C1}"/>
    <cellStyle name="Normal 21 2 3 2 5 2" xfId="29690" xr:uid="{8C112AE6-CC9C-48E2-BC6C-C2BE82AB9F91}"/>
    <cellStyle name="Normal 21 2 3 2 6" xfId="29691" xr:uid="{531E1C8E-E889-4404-B60C-6C9CC691F532}"/>
    <cellStyle name="Normal 21 2 3 3" xfId="29692" xr:uid="{B30F2EF8-09C0-43EE-91EF-712800B7EE3D}"/>
    <cellStyle name="Normal 21 2 3 3 2" xfId="29693" xr:uid="{93C9ACAD-D9D3-4B25-A398-65A2D578DC5A}"/>
    <cellStyle name="Normal 21 2 3 3 2 2" xfId="29694" xr:uid="{D3F208CE-72D0-4221-818A-81976D6E3600}"/>
    <cellStyle name="Normal 21 2 3 3 2 2 2" xfId="29695" xr:uid="{FBA28531-72A2-441A-A367-BBDE34C89017}"/>
    <cellStyle name="Normal 21 2 3 3 2 3" xfId="29696" xr:uid="{FDB407FD-6133-420E-BF69-71443DC555BE}"/>
    <cellStyle name="Normal 21 2 3 3 3" xfId="29697" xr:uid="{34B35078-3390-49C6-8A8E-CBD0EA43AD7F}"/>
    <cellStyle name="Normal 21 2 3 3 3 2" xfId="29698" xr:uid="{367F09EB-39D4-457C-8631-E95913C7123D}"/>
    <cellStyle name="Normal 21 2 3 3 4" xfId="29699" xr:uid="{D5C5A35A-31BE-4969-BE38-B2DA0BDD45D0}"/>
    <cellStyle name="Normal 21 2 3 3 4 2" xfId="29700" xr:uid="{C9299944-A1BA-44F9-AC0F-5E95E558F7CF}"/>
    <cellStyle name="Normal 21 2 3 3 5" xfId="29701" xr:uid="{276B0464-96BB-471C-A45E-F1B15B4F03B3}"/>
    <cellStyle name="Normal 21 2 3 4" xfId="29702" xr:uid="{C11034B9-D3BB-417A-B92D-E95101E0996D}"/>
    <cellStyle name="Normal 21 2 3 4 2" xfId="29703" xr:uid="{7E697C3F-22D2-4053-A3D0-F6A33E6F44C4}"/>
    <cellStyle name="Normal 21 2 3 4 2 2" xfId="29704" xr:uid="{E9EAC6D8-8104-4421-A72F-09A5F28CB9F7}"/>
    <cellStyle name="Normal 21 2 3 4 3" xfId="29705" xr:uid="{D71627A9-2B0E-4245-A952-A3B51D73F745}"/>
    <cellStyle name="Normal 21 2 3 5" xfId="29706" xr:uid="{76AC2345-619B-4BF8-B6B1-922A894A2FA3}"/>
    <cellStyle name="Normal 21 2 3 5 2" xfId="29707" xr:uid="{46E14E1B-61B1-47C8-AFD3-C9B8C3AA2CEA}"/>
    <cellStyle name="Normal 21 2 3 6" xfId="29708" xr:uid="{566B69A7-35E0-41CA-8012-0BFAF815B6AC}"/>
    <cellStyle name="Normal 21 2 3 6 2" xfId="29709" xr:uid="{C33F19CD-2EA0-4DA4-8842-2A89DD6F7D29}"/>
    <cellStyle name="Normal 21 2 3 7" xfId="29710" xr:uid="{2759E361-D719-4266-8037-1D4B1136B89E}"/>
    <cellStyle name="Normal 21 2 4" xfId="29711" xr:uid="{B7895E92-F536-4AEA-8F4B-CC4A25BC5341}"/>
    <cellStyle name="Normal 21 2 4 2" xfId="29712" xr:uid="{0C703690-34F2-402D-9A32-C88F79C055B2}"/>
    <cellStyle name="Normal 21 2 4 2 2" xfId="29713" xr:uid="{C2B486D6-570B-4182-B8C0-A2FD77052158}"/>
    <cellStyle name="Normal 21 2 4 2 2 2" xfId="29714" xr:uid="{F83B2982-597F-4EB0-AF3D-44DA962531D3}"/>
    <cellStyle name="Normal 21 2 4 2 2 2 2" xfId="29715" xr:uid="{C792AB8C-FBB1-4E03-9D79-946E2A9026FB}"/>
    <cellStyle name="Normal 21 2 4 2 2 2 2 2" xfId="29716" xr:uid="{819341E2-01AE-4578-B636-B56272007CE1}"/>
    <cellStyle name="Normal 21 2 4 2 2 2 3" xfId="29717" xr:uid="{4D8FE550-F4C7-4819-894F-DB9BFF391C0C}"/>
    <cellStyle name="Normal 21 2 4 2 2 3" xfId="29718" xr:uid="{4D1318BF-0BA9-40FB-9D20-ED1834917814}"/>
    <cellStyle name="Normal 21 2 4 2 2 3 2" xfId="29719" xr:uid="{95EBF899-195A-4E44-90DD-5BDA026FA3A3}"/>
    <cellStyle name="Normal 21 2 4 2 2 4" xfId="29720" xr:uid="{13A79718-AE6F-4624-BFE1-43DF36522731}"/>
    <cellStyle name="Normal 21 2 4 2 2 4 2" xfId="29721" xr:uid="{61E2BCED-C1D7-472B-A7F2-D482874FE7A2}"/>
    <cellStyle name="Normal 21 2 4 2 2 5" xfId="29722" xr:uid="{F12AA5E6-37DD-494F-A600-CBB45FBD04C7}"/>
    <cellStyle name="Normal 21 2 4 2 3" xfId="29723" xr:uid="{89D0CC3B-84EB-42F6-908E-5933C8E10ACB}"/>
    <cellStyle name="Normal 21 2 4 2 3 2" xfId="29724" xr:uid="{9970CF98-EB92-4A61-9D6A-95B443F83CE1}"/>
    <cellStyle name="Normal 21 2 4 2 3 2 2" xfId="29725" xr:uid="{5D648760-E1C5-473B-93A3-EB453477200B}"/>
    <cellStyle name="Normal 21 2 4 2 3 3" xfId="29726" xr:uid="{A038C2AC-6264-4F4A-9CEB-AED96C349CF6}"/>
    <cellStyle name="Normal 21 2 4 2 4" xfId="29727" xr:uid="{E8B1019E-CBE1-4863-B932-50405B70C6DF}"/>
    <cellStyle name="Normal 21 2 4 2 4 2" xfId="29728" xr:uid="{910B00D3-F293-4662-8F46-6D8000AFF056}"/>
    <cellStyle name="Normal 21 2 4 2 5" xfId="29729" xr:uid="{C9489A7F-78B0-41F4-B79A-C6DEA3BD3052}"/>
    <cellStyle name="Normal 21 2 4 2 5 2" xfId="29730" xr:uid="{D2F8233D-EE98-42C6-994A-354854D71906}"/>
    <cellStyle name="Normal 21 2 4 2 6" xfId="29731" xr:uid="{60184581-57C4-4382-A813-E07343D1299F}"/>
    <cellStyle name="Normal 21 2 4 3" xfId="29732" xr:uid="{61B26E3A-6082-43B9-BDFF-D838192AB213}"/>
    <cellStyle name="Normal 21 2 4 3 2" xfId="29733" xr:uid="{49196C26-41B6-49AE-93E3-ACBBE03BD5D7}"/>
    <cellStyle name="Normal 21 2 4 3 2 2" xfId="29734" xr:uid="{C03F103C-909F-47B5-877A-D3FE005A6398}"/>
    <cellStyle name="Normal 21 2 4 3 2 2 2" xfId="29735" xr:uid="{33BDBC25-5D48-48CC-85FE-458FD1F82ED3}"/>
    <cellStyle name="Normal 21 2 4 3 2 3" xfId="29736" xr:uid="{5B0D11D2-603B-40B3-AC82-960A4E41F57B}"/>
    <cellStyle name="Normal 21 2 4 3 3" xfId="29737" xr:uid="{CA949C4B-2407-4A59-B8A0-61539D40DB8C}"/>
    <cellStyle name="Normal 21 2 4 3 3 2" xfId="29738" xr:uid="{B87C2BDC-EEAE-4833-9761-53E111CF8B6E}"/>
    <cellStyle name="Normal 21 2 4 3 4" xfId="29739" xr:uid="{DB08D1BF-CDFD-4C00-BC46-7EF044D33794}"/>
    <cellStyle name="Normal 21 2 4 3 4 2" xfId="29740" xr:uid="{E96E1E77-F6C2-449A-9FD4-A612380E5182}"/>
    <cellStyle name="Normal 21 2 4 3 5" xfId="29741" xr:uid="{278787D6-EF79-4F55-8EE9-81D9461EE803}"/>
    <cellStyle name="Normal 21 2 4 4" xfId="29742" xr:uid="{E00CD4FA-FD80-41FB-99BC-F32602DBD12C}"/>
    <cellStyle name="Normal 21 2 4 4 2" xfId="29743" xr:uid="{CE160F00-A926-4532-B8E0-5A586A69A2D0}"/>
    <cellStyle name="Normal 21 2 4 4 2 2" xfId="29744" xr:uid="{5D031C33-FF17-4077-99A6-2754D411CD45}"/>
    <cellStyle name="Normal 21 2 4 4 3" xfId="29745" xr:uid="{7B1D5E31-AA73-42DD-86D6-792AE003DD94}"/>
    <cellStyle name="Normal 21 2 4 5" xfId="29746" xr:uid="{3FAA6ECC-776A-4CCD-9FE4-22CBC33703D1}"/>
    <cellStyle name="Normal 21 2 4 5 2" xfId="29747" xr:uid="{2D15AD1B-3CEA-439C-9702-14149471A175}"/>
    <cellStyle name="Normal 21 2 4 6" xfId="29748" xr:uid="{BA3D8471-360F-47DA-91BE-B094FA7326E6}"/>
    <cellStyle name="Normal 21 2 4 6 2" xfId="29749" xr:uid="{55A35965-6857-4352-9E34-CA3DFE1C86EA}"/>
    <cellStyle name="Normal 21 2 4 7" xfId="29750" xr:uid="{C58EBF39-4A5C-4919-AA4F-0FA1E02D01C3}"/>
    <cellStyle name="Normal 21 2 5" xfId="29751" xr:uid="{8E7668B8-DC73-4E1A-8B9D-DBB0A84D38EC}"/>
    <cellStyle name="Normal 21 2 5 2" xfId="29752" xr:uid="{75DE4F63-84E2-4B58-B29E-AD8BEF14FCF0}"/>
    <cellStyle name="Normal 21 2 5 2 2" xfId="29753" xr:uid="{8C13EE17-ED7B-41BE-A1B6-AD79813CE640}"/>
    <cellStyle name="Normal 21 2 5 2 2 2" xfId="29754" xr:uid="{88054E11-CA88-42A6-A1D8-CCB34B98BB04}"/>
    <cellStyle name="Normal 21 2 5 2 2 2 2" xfId="29755" xr:uid="{E5F3B4A0-CE34-4498-896F-1EDD6E8AB65F}"/>
    <cellStyle name="Normal 21 2 5 2 2 3" xfId="29756" xr:uid="{939169D0-7263-4807-9890-B657B0C6F555}"/>
    <cellStyle name="Normal 21 2 5 2 3" xfId="29757" xr:uid="{4264657A-92E9-41FF-9B89-7C25C1370B41}"/>
    <cellStyle name="Normal 21 2 5 2 3 2" xfId="29758" xr:uid="{50D97E39-4CE3-482D-88CF-95EB2F70D243}"/>
    <cellStyle name="Normal 21 2 5 2 4" xfId="29759" xr:uid="{8FACAA3E-3136-41BC-B263-40A8BFDD6835}"/>
    <cellStyle name="Normal 21 2 5 2 4 2" xfId="29760" xr:uid="{4634E651-5C45-47BC-9856-D8ACA8F3C613}"/>
    <cellStyle name="Normal 21 2 5 2 5" xfId="29761" xr:uid="{349FDAEB-4072-4E3F-A538-4F4C2A0F99F5}"/>
    <cellStyle name="Normal 21 2 5 3" xfId="29762" xr:uid="{0A651B18-6A12-4431-B49C-872341F1D205}"/>
    <cellStyle name="Normal 21 2 5 3 2" xfId="29763" xr:uid="{C7DE4FC9-7058-433A-9125-915A53D51D48}"/>
    <cellStyle name="Normal 21 2 5 3 2 2" xfId="29764" xr:uid="{A7B5A1CD-E782-47CA-B318-CCBB86BAD56A}"/>
    <cellStyle name="Normal 21 2 5 3 3" xfId="29765" xr:uid="{5C3A6141-6532-4A6C-AFA0-FCFB6C3DDAE6}"/>
    <cellStyle name="Normal 21 2 5 4" xfId="29766" xr:uid="{D61597CF-34D6-4D3D-9FF3-915C0DC9D43C}"/>
    <cellStyle name="Normal 21 2 5 4 2" xfId="29767" xr:uid="{CF3D8202-911C-430E-97EB-C3272217B2C9}"/>
    <cellStyle name="Normal 21 2 5 5" xfId="29768" xr:uid="{C2879C64-50F8-423D-B3F2-8F13CAC924FC}"/>
    <cellStyle name="Normal 21 2 5 5 2" xfId="29769" xr:uid="{AB406526-D927-4502-AA41-52F7421450B0}"/>
    <cellStyle name="Normal 21 2 5 6" xfId="29770" xr:uid="{7AB3FA9F-F81B-4A3F-AE00-3A0AE0EBC7F9}"/>
    <cellStyle name="Normal 21 2 6" xfId="29771" xr:uid="{7E950743-CCFD-4F9A-83D1-3478C92A677A}"/>
    <cellStyle name="Normal 21 2 6 2" xfId="29772" xr:uid="{CA5F0743-3AD4-4AE1-9734-4FADD524CD49}"/>
    <cellStyle name="Normal 21 2 6 2 2" xfId="29773" xr:uid="{28809ADA-3413-4DC7-A62C-60D627DA63BB}"/>
    <cellStyle name="Normal 21 2 6 2 2 2" xfId="29774" xr:uid="{C89B9CD0-B309-4C14-9DAC-3F2BBF8A8F1C}"/>
    <cellStyle name="Normal 21 2 6 2 3" xfId="29775" xr:uid="{5091354F-1C7A-4F05-8A63-4DCAF13EEC6E}"/>
    <cellStyle name="Normal 21 2 6 3" xfId="29776" xr:uid="{34269DCE-95D5-4C66-A00C-37FEE0656CA1}"/>
    <cellStyle name="Normal 21 2 6 3 2" xfId="29777" xr:uid="{E1772AF7-A53F-4FA5-BA25-B791611AA485}"/>
    <cellStyle name="Normal 21 2 6 4" xfId="29778" xr:uid="{9574A4E0-6584-4DA2-B1E4-765AB00562BD}"/>
    <cellStyle name="Normal 21 2 6 4 2" xfId="29779" xr:uid="{A8EB623B-A35D-4C5F-9B47-98275EB5EA16}"/>
    <cellStyle name="Normal 21 2 6 5" xfId="29780" xr:uid="{547B816D-2F2B-4061-AC89-AB6194C6FE9C}"/>
    <cellStyle name="Normal 21 2 7" xfId="29781" xr:uid="{4C914626-3410-42AC-98DA-B16D2FFCA079}"/>
    <cellStyle name="Normal 21 2 7 2" xfId="29782" xr:uid="{B96E3BFB-3608-4440-B42F-656728AB09BA}"/>
    <cellStyle name="Normal 21 2 7 2 2" xfId="29783" xr:uid="{6F5E421D-99B4-47B7-852C-75F2E9F525B0}"/>
    <cellStyle name="Normal 21 2 7 2 2 2" xfId="29784" xr:uid="{C5D46997-FA40-4E7F-AD13-B998B3F40368}"/>
    <cellStyle name="Normal 21 2 7 2 3" xfId="29785" xr:uid="{8A3DE55A-91CF-4253-9547-A52A4DCA96E8}"/>
    <cellStyle name="Normal 21 2 7 3" xfId="29786" xr:uid="{72B08E6F-A5C7-4D0F-8EAF-E81A93AF6059}"/>
    <cellStyle name="Normal 21 2 7 3 2" xfId="29787" xr:uid="{16007959-52CE-4478-9DED-09B211F120E8}"/>
    <cellStyle name="Normal 21 2 7 4" xfId="29788" xr:uid="{3DEA4975-4C20-42C9-BA97-90CDADD3DB54}"/>
    <cellStyle name="Normal 21 2 7 4 2" xfId="29789" xr:uid="{23EF6815-0559-438B-96D0-C1F3BE6B77E9}"/>
    <cellStyle name="Normal 21 2 7 5" xfId="29790" xr:uid="{B86389A4-1D01-431A-A416-E22D9A0CE1DF}"/>
    <cellStyle name="Normal 21 2 8" xfId="29791" xr:uid="{2C3F4134-46EA-439F-A9ED-B0B68794AEFE}"/>
    <cellStyle name="Normal 21 2 8 2" xfId="29792" xr:uid="{4B1BA8B0-F029-46A2-A16C-9110415BD29F}"/>
    <cellStyle name="Normal 21 2 8 2 2" xfId="29793" xr:uid="{5629A329-6A41-4ED9-949A-1E9956960FE9}"/>
    <cellStyle name="Normal 21 2 8 3" xfId="29794" xr:uid="{80820039-48E5-40B4-9B2B-71ACBCECDFDC}"/>
    <cellStyle name="Normal 21 2 9" xfId="29795" xr:uid="{2E07FAB1-DE82-41CD-96F1-498DEA09C70A}"/>
    <cellStyle name="Normal 21 2 9 2" xfId="29796" xr:uid="{8AE27A95-E2E7-45F0-A4CA-07EAABC8F813}"/>
    <cellStyle name="Normal 21 3" xfId="29797" xr:uid="{087ECBA0-0BBB-446D-A73A-826F3CA27C91}"/>
    <cellStyle name="Normal 21 3 10" xfId="29798" xr:uid="{DC4D6C22-B08D-4B27-9AB5-CC0450C77149}"/>
    <cellStyle name="Normal 21 3 2" xfId="29799" xr:uid="{8DDE8E48-00A1-47D6-A793-709BA41CC9CD}"/>
    <cellStyle name="Normal 21 3 2 2" xfId="29800" xr:uid="{FE40EF8F-BED1-47CF-94C5-FD103D4BD127}"/>
    <cellStyle name="Normal 21 3 2 2 2" xfId="29801" xr:uid="{1EE45A4F-1CFC-456B-A4FB-E9AE4F5AB5F6}"/>
    <cellStyle name="Normal 21 3 2 2 2 2" xfId="29802" xr:uid="{753EDE2C-37F7-48E7-A28F-834A650859B8}"/>
    <cellStyle name="Normal 21 3 2 2 2 2 2" xfId="29803" xr:uid="{95F5576F-2C82-47A4-A0A5-7B444049E976}"/>
    <cellStyle name="Normal 21 3 2 2 2 2 2 2" xfId="29804" xr:uid="{73AFB70A-D996-491B-99CA-CF542F0ECEF2}"/>
    <cellStyle name="Normal 21 3 2 2 2 2 3" xfId="29805" xr:uid="{89579B22-D6BF-4E46-9405-B0B07E174BA8}"/>
    <cellStyle name="Normal 21 3 2 2 2 3" xfId="29806" xr:uid="{6F82AAAB-AF89-4267-94E5-98CFC6EF74CC}"/>
    <cellStyle name="Normal 21 3 2 2 2 3 2" xfId="29807" xr:uid="{C0BBE367-C1AA-4567-B453-33C9A618C4E4}"/>
    <cellStyle name="Normal 21 3 2 2 2 4" xfId="29808" xr:uid="{98204E10-66AC-4254-9E27-B35BB4C6CE4B}"/>
    <cellStyle name="Normal 21 3 2 2 2 4 2" xfId="29809" xr:uid="{40257E4E-BB60-4481-ADB3-ED32D6258C8E}"/>
    <cellStyle name="Normal 21 3 2 2 2 5" xfId="29810" xr:uid="{DF0506B8-0ADF-4959-8863-67D0CDFEDA72}"/>
    <cellStyle name="Normal 21 3 2 2 3" xfId="29811" xr:uid="{2FECC708-4F62-4869-BD1A-CC419B4E35B8}"/>
    <cellStyle name="Normal 21 3 2 2 3 2" xfId="29812" xr:uid="{B5DE0EE6-5C14-471F-A85E-0E23AD5EB10B}"/>
    <cellStyle name="Normal 21 3 2 2 3 2 2" xfId="29813" xr:uid="{3304D76C-3616-4F7B-90D6-DE13FF74DBAB}"/>
    <cellStyle name="Normal 21 3 2 2 3 3" xfId="29814" xr:uid="{7B7F4591-7BA7-4867-B29C-1F2F13440CD9}"/>
    <cellStyle name="Normal 21 3 2 2 4" xfId="29815" xr:uid="{90CCA670-E2BF-4222-8E00-E92CBA12D7E8}"/>
    <cellStyle name="Normal 21 3 2 2 4 2" xfId="29816" xr:uid="{54B27900-8F15-42AF-A746-8A2266ED0079}"/>
    <cellStyle name="Normal 21 3 2 2 5" xfId="29817" xr:uid="{5CCD8C1D-6EFF-459C-BF30-9F1DD0F157A7}"/>
    <cellStyle name="Normal 21 3 2 2 5 2" xfId="29818" xr:uid="{17586901-31A6-40F9-A252-952AA0C7DDE0}"/>
    <cellStyle name="Normal 21 3 2 2 6" xfId="29819" xr:uid="{795184A1-686C-44C7-BBB7-FAD09C951CAE}"/>
    <cellStyle name="Normal 21 3 2 3" xfId="29820" xr:uid="{2C4BE1ED-A825-47A0-A911-E8F33BBC5CC5}"/>
    <cellStyle name="Normal 21 3 2 3 2" xfId="29821" xr:uid="{C472698B-A4B0-49C2-A731-F6EAC094D144}"/>
    <cellStyle name="Normal 21 3 2 3 2 2" xfId="29822" xr:uid="{24BC3893-DE4B-41EB-AD8C-25974D1EB141}"/>
    <cellStyle name="Normal 21 3 2 3 2 2 2" xfId="29823" xr:uid="{2E897330-2761-45A7-B274-5EADE199E1B1}"/>
    <cellStyle name="Normal 21 3 2 3 2 3" xfId="29824" xr:uid="{C82F5C79-034B-4828-A5BB-7DA5F495CF26}"/>
    <cellStyle name="Normal 21 3 2 3 3" xfId="29825" xr:uid="{A5725203-BEE7-4F42-A232-D73DB48165EF}"/>
    <cellStyle name="Normal 21 3 2 3 3 2" xfId="29826" xr:uid="{2E16675F-1334-4083-BDE3-3F227FAF85BA}"/>
    <cellStyle name="Normal 21 3 2 3 4" xfId="29827" xr:uid="{C7B58035-2A0A-4594-9948-867CA819795F}"/>
    <cellStyle name="Normal 21 3 2 3 4 2" xfId="29828" xr:uid="{170AE479-1631-47D4-9AD7-5835A7D1BEA9}"/>
    <cellStyle name="Normal 21 3 2 3 5" xfId="29829" xr:uid="{0DAFBEE9-279F-4574-B4A5-8915991DF76C}"/>
    <cellStyle name="Normal 21 3 2 4" xfId="29830" xr:uid="{318F32A3-4906-4FFE-8021-3284993F5EE4}"/>
    <cellStyle name="Normal 21 3 2 4 2" xfId="29831" xr:uid="{DD169930-273F-4E86-91AB-501FD40D216F}"/>
    <cellStyle name="Normal 21 3 2 4 2 2" xfId="29832" xr:uid="{E1655FD1-3883-401C-89A4-EBE9DF75B844}"/>
    <cellStyle name="Normal 21 3 2 4 3" xfId="29833" xr:uid="{83F13A2C-2EFF-4C41-A8C9-596449A70CF7}"/>
    <cellStyle name="Normal 21 3 2 5" xfId="29834" xr:uid="{5665C788-E33B-4CEB-8E08-9E770B8DF483}"/>
    <cellStyle name="Normal 21 3 2 5 2" xfId="29835" xr:uid="{195FE807-ACB3-43D6-A8C3-3A974D835DD7}"/>
    <cellStyle name="Normal 21 3 2 6" xfId="29836" xr:uid="{2E113176-F68C-4BEF-A686-F21B5EEAC3A6}"/>
    <cellStyle name="Normal 21 3 2 6 2" xfId="29837" xr:uid="{482283EA-0343-4DF4-A006-F707A2C7B20E}"/>
    <cellStyle name="Normal 21 3 2 7" xfId="29838" xr:uid="{4B1C411D-1C70-48E3-8AB8-5443B0A9C8D8}"/>
    <cellStyle name="Normal 21 3 3" xfId="29839" xr:uid="{8ADEAC47-3983-4569-8C81-D0193BE79DDB}"/>
    <cellStyle name="Normal 21 3 3 2" xfId="29840" xr:uid="{3AED5A1D-582A-4AF1-8647-2531F0405F18}"/>
    <cellStyle name="Normal 21 3 3 2 2" xfId="29841" xr:uid="{73E2FE38-44F9-4615-A884-A973EA686E1D}"/>
    <cellStyle name="Normal 21 3 3 2 2 2" xfId="29842" xr:uid="{163EFA14-D714-4ED5-A319-C1B1DE991D19}"/>
    <cellStyle name="Normal 21 3 3 2 2 2 2" xfId="29843" xr:uid="{C0F1F027-8CFA-4653-8DA2-FDF26D3D0171}"/>
    <cellStyle name="Normal 21 3 3 2 2 2 2 2" xfId="29844" xr:uid="{28F9FE42-5A06-4762-B1B3-3FA94A17CC53}"/>
    <cellStyle name="Normal 21 3 3 2 2 2 3" xfId="29845" xr:uid="{1CBE10B4-48ED-4987-8F1B-CB247AB9E30F}"/>
    <cellStyle name="Normal 21 3 3 2 2 3" xfId="29846" xr:uid="{0E00729C-F3F3-46EA-A400-0EF66D1958EE}"/>
    <cellStyle name="Normal 21 3 3 2 2 3 2" xfId="29847" xr:uid="{8D10A4B5-4238-4E90-B0A2-8CECE61A14E4}"/>
    <cellStyle name="Normal 21 3 3 2 2 4" xfId="29848" xr:uid="{9E00EEAB-C1CE-441A-A3B8-0FDA1122B167}"/>
    <cellStyle name="Normal 21 3 3 2 2 4 2" xfId="29849" xr:uid="{C5A468BF-2B8B-4E50-B954-8DDF21C9B8D2}"/>
    <cellStyle name="Normal 21 3 3 2 2 5" xfId="29850" xr:uid="{70B4B815-64D0-457D-9E98-679044959C45}"/>
    <cellStyle name="Normal 21 3 3 2 3" xfId="29851" xr:uid="{DB68FEC6-3F38-460A-BD01-E6122C83485D}"/>
    <cellStyle name="Normal 21 3 3 2 3 2" xfId="29852" xr:uid="{8917741A-F545-4ADA-9562-8813B2BC1AFF}"/>
    <cellStyle name="Normal 21 3 3 2 3 2 2" xfId="29853" xr:uid="{44C622EC-CB80-43AE-9A58-FA54AC76B22C}"/>
    <cellStyle name="Normal 21 3 3 2 3 3" xfId="29854" xr:uid="{1C0965F4-2F3E-4C97-AB09-2BCFDE4C3564}"/>
    <cellStyle name="Normal 21 3 3 2 4" xfId="29855" xr:uid="{705556FF-9CA0-4880-923B-93320EBF5209}"/>
    <cellStyle name="Normal 21 3 3 2 4 2" xfId="29856" xr:uid="{BB45CE51-B49E-42C3-8CB8-F6C5C543804B}"/>
    <cellStyle name="Normal 21 3 3 2 5" xfId="29857" xr:uid="{2C1F672A-564C-4689-AC21-4EB492D988B7}"/>
    <cellStyle name="Normal 21 3 3 2 5 2" xfId="29858" xr:uid="{5638C68C-2DA4-4527-860C-43FEA6077CD3}"/>
    <cellStyle name="Normal 21 3 3 2 6" xfId="29859" xr:uid="{8DB6B52E-6748-456B-A21F-52644AD2073D}"/>
    <cellStyle name="Normal 21 3 3 3" xfId="29860" xr:uid="{9AAA1A55-72B0-4242-A5E9-84C150291F34}"/>
    <cellStyle name="Normal 21 3 3 3 2" xfId="29861" xr:uid="{79298360-3D8B-4BA0-B633-BC9C81D96C7E}"/>
    <cellStyle name="Normal 21 3 3 3 2 2" xfId="29862" xr:uid="{761B28FC-121F-4132-8969-91C9D955998A}"/>
    <cellStyle name="Normal 21 3 3 3 2 2 2" xfId="29863" xr:uid="{7B89B9FF-1A41-4EF9-AF86-8E0465FBE65C}"/>
    <cellStyle name="Normal 21 3 3 3 2 3" xfId="29864" xr:uid="{5263C317-338B-4493-9417-60AD30225D5A}"/>
    <cellStyle name="Normal 21 3 3 3 3" xfId="29865" xr:uid="{931ECDD7-3516-46CB-93C2-C71078C79B02}"/>
    <cellStyle name="Normal 21 3 3 3 3 2" xfId="29866" xr:uid="{1A9CC4E5-D961-4FA0-B98E-331B5D9131E2}"/>
    <cellStyle name="Normal 21 3 3 3 4" xfId="29867" xr:uid="{9B23D4AA-E003-4796-B390-A6A6A528CE44}"/>
    <cellStyle name="Normal 21 3 3 3 4 2" xfId="29868" xr:uid="{7E12A59E-9343-450D-AA05-7BA1D1243CD4}"/>
    <cellStyle name="Normal 21 3 3 3 5" xfId="29869" xr:uid="{3C8F263F-B168-4B13-955C-76110BB0F453}"/>
    <cellStyle name="Normal 21 3 3 4" xfId="29870" xr:uid="{A058C585-E1B6-4FE6-BA92-88CF3DA058B4}"/>
    <cellStyle name="Normal 21 3 3 4 2" xfId="29871" xr:uid="{801B8ADD-25DD-49EA-8899-65F4081E0262}"/>
    <cellStyle name="Normal 21 3 3 4 2 2" xfId="29872" xr:uid="{8797E703-20A4-4FA2-9F3C-073FBB426319}"/>
    <cellStyle name="Normal 21 3 3 4 3" xfId="29873" xr:uid="{9E245FA1-E7F6-43A2-85EA-DF06FB24136A}"/>
    <cellStyle name="Normal 21 3 3 5" xfId="29874" xr:uid="{2A55D6B4-70C5-4BA9-BE3B-18D120C47275}"/>
    <cellStyle name="Normal 21 3 3 5 2" xfId="29875" xr:uid="{6B230F22-4C5F-4103-9329-6059AC6CCBED}"/>
    <cellStyle name="Normal 21 3 3 6" xfId="29876" xr:uid="{8F02262A-8420-49F8-9D1B-B80858B74E6F}"/>
    <cellStyle name="Normal 21 3 3 6 2" xfId="29877" xr:uid="{2A28B02E-B21E-4B4A-8E86-565988F0239F}"/>
    <cellStyle name="Normal 21 3 3 7" xfId="29878" xr:uid="{9218FAE4-729D-4D84-8605-8BD9DF64BDFD}"/>
    <cellStyle name="Normal 21 3 4" xfId="29879" xr:uid="{715F553B-A25E-4F81-962F-DABD7C32CC58}"/>
    <cellStyle name="Normal 21 3 4 2" xfId="29880" xr:uid="{873907F6-F528-42F0-9628-2B2B52B211DE}"/>
    <cellStyle name="Normal 21 3 4 2 2" xfId="29881" xr:uid="{48F226A9-E93E-49E2-A0D2-33EE995799A6}"/>
    <cellStyle name="Normal 21 3 4 2 2 2" xfId="29882" xr:uid="{D29073F4-9411-44F0-95DC-546774798615}"/>
    <cellStyle name="Normal 21 3 4 2 2 2 2" xfId="29883" xr:uid="{6273EFCE-50A1-48B4-A890-80FE2872E4BD}"/>
    <cellStyle name="Normal 21 3 4 2 2 3" xfId="29884" xr:uid="{1147F653-D49D-4E49-A86D-DC98444EB83F}"/>
    <cellStyle name="Normal 21 3 4 2 3" xfId="29885" xr:uid="{99AAA5E7-A5E7-47C9-AA88-A9A685E625C3}"/>
    <cellStyle name="Normal 21 3 4 2 3 2" xfId="29886" xr:uid="{C7AEE047-7882-404A-9D90-8CE11A54B579}"/>
    <cellStyle name="Normal 21 3 4 2 4" xfId="29887" xr:uid="{D4A4BF9A-5053-40ED-84AD-C4AF78FD0A2E}"/>
    <cellStyle name="Normal 21 3 4 2 4 2" xfId="29888" xr:uid="{D6A7B30B-F299-4835-9081-C762A91221DB}"/>
    <cellStyle name="Normal 21 3 4 2 5" xfId="29889" xr:uid="{B8AA48E3-206A-49F1-A59A-5182DB5E2D3D}"/>
    <cellStyle name="Normal 21 3 4 3" xfId="29890" xr:uid="{8EB2F5EB-B8DE-4977-A015-873D0FF5A97F}"/>
    <cellStyle name="Normal 21 3 4 3 2" xfId="29891" xr:uid="{63B4E452-0214-400D-8291-2264340703EC}"/>
    <cellStyle name="Normal 21 3 4 3 2 2" xfId="29892" xr:uid="{2C93086C-7EF0-4C11-915B-D96CC21D0464}"/>
    <cellStyle name="Normal 21 3 4 3 3" xfId="29893" xr:uid="{DD1C3C2D-31C3-4E30-9C04-C7554FB2936F}"/>
    <cellStyle name="Normal 21 3 4 4" xfId="29894" xr:uid="{C238AD54-A493-4DB4-B7AD-191E7BBA45A3}"/>
    <cellStyle name="Normal 21 3 4 4 2" xfId="29895" xr:uid="{04D96C67-BF66-4ABC-9B69-79FD8FF69D57}"/>
    <cellStyle name="Normal 21 3 4 5" xfId="29896" xr:uid="{E8B01CF0-DAA8-4637-8F91-76483D94EC67}"/>
    <cellStyle name="Normal 21 3 4 5 2" xfId="29897" xr:uid="{9C760C92-5BA4-45DC-9861-E93E7B95DC8A}"/>
    <cellStyle name="Normal 21 3 4 6" xfId="29898" xr:uid="{5267CD02-8D30-443B-AA1A-CE7877981654}"/>
    <cellStyle name="Normal 21 3 5" xfId="29899" xr:uid="{5E511737-810A-4C02-9B4B-C0191DE03C38}"/>
    <cellStyle name="Normal 21 3 5 2" xfId="29900" xr:uid="{5ABAE242-D253-4854-BE2F-818A251AABF2}"/>
    <cellStyle name="Normal 21 3 5 2 2" xfId="29901" xr:uid="{62310CE6-8D4D-4537-97D3-4D958C00EF12}"/>
    <cellStyle name="Normal 21 3 5 2 2 2" xfId="29902" xr:uid="{1DFA4D58-7A73-40D0-973C-F9BED0364F6A}"/>
    <cellStyle name="Normal 21 3 5 2 3" xfId="29903" xr:uid="{C644F041-9DEB-4617-BDB0-1CD9999B259A}"/>
    <cellStyle name="Normal 21 3 5 3" xfId="29904" xr:uid="{C0788B7D-EC81-4E9A-95BD-332A9EF0762E}"/>
    <cellStyle name="Normal 21 3 5 3 2" xfId="29905" xr:uid="{3BF8C3AD-C52B-490C-92EE-0BE47A9C6C68}"/>
    <cellStyle name="Normal 21 3 5 4" xfId="29906" xr:uid="{57A74A54-34CA-46D5-8722-0C7B1E48DDC7}"/>
    <cellStyle name="Normal 21 3 5 4 2" xfId="29907" xr:uid="{54ADF974-C80C-46F4-B43F-DB0DF40851AC}"/>
    <cellStyle name="Normal 21 3 5 5" xfId="29908" xr:uid="{C7BC1350-D209-4A2E-9234-F96163CD513D}"/>
    <cellStyle name="Normal 21 3 6" xfId="29909" xr:uid="{53868A7A-9B8A-4846-92D9-E970843BE473}"/>
    <cellStyle name="Normal 21 3 6 2" xfId="29910" xr:uid="{C2B76440-35CD-4BD5-8A5A-544B3D7211F0}"/>
    <cellStyle name="Normal 21 3 6 2 2" xfId="29911" xr:uid="{F6DF8E99-7E39-498C-9B51-E81060736B02}"/>
    <cellStyle name="Normal 21 3 6 2 2 2" xfId="29912" xr:uid="{369BB50C-AD05-4D9D-B7BA-434BF4442620}"/>
    <cellStyle name="Normal 21 3 6 2 3" xfId="29913" xr:uid="{7AF3DF46-DDDE-440C-9B30-2912B583EC9A}"/>
    <cellStyle name="Normal 21 3 6 3" xfId="29914" xr:uid="{DF6B83CA-63D4-4364-A792-035983CE46CD}"/>
    <cellStyle name="Normal 21 3 6 3 2" xfId="29915" xr:uid="{C8EBFC03-7B56-4839-B1FB-DE5D82B4007A}"/>
    <cellStyle name="Normal 21 3 6 4" xfId="29916" xr:uid="{3D2CC3F2-0F9F-497C-B1C2-0CC2478CA688}"/>
    <cellStyle name="Normal 21 3 6 4 2" xfId="29917" xr:uid="{9B17E917-52FF-4232-8416-69DC7580D216}"/>
    <cellStyle name="Normal 21 3 6 5" xfId="29918" xr:uid="{B88146C4-1B40-4633-B574-E792B199493B}"/>
    <cellStyle name="Normal 21 3 7" xfId="29919" xr:uid="{A741E61E-947E-4667-833B-CE2553EB14D9}"/>
    <cellStyle name="Normal 21 3 7 2" xfId="29920" xr:uid="{30B56BC3-9F80-4248-B764-449A6C4AFC23}"/>
    <cellStyle name="Normal 21 3 7 2 2" xfId="29921" xr:uid="{7E4C6E39-879B-4E87-B775-EE39E45341AF}"/>
    <cellStyle name="Normal 21 3 7 3" xfId="29922" xr:uid="{7993B592-B5F2-4FF1-8709-7F417B9F624D}"/>
    <cellStyle name="Normal 21 3 8" xfId="29923" xr:uid="{96AD0912-44F3-480F-8C9D-B366834B5D5D}"/>
    <cellStyle name="Normal 21 3 8 2" xfId="29924" xr:uid="{C0F77D96-2CB4-471E-BA3C-E3F08DE6B8B4}"/>
    <cellStyle name="Normal 21 3 9" xfId="29925" xr:uid="{99870D19-E714-4ACC-8185-7792986E8914}"/>
    <cellStyle name="Normal 21 3 9 2" xfId="29926" xr:uid="{E7D2CC80-7C93-44C7-8418-62F559621B00}"/>
    <cellStyle name="Normal 21 4" xfId="29927" xr:uid="{55E36522-1354-49EE-9AD6-B82BF30506EB}"/>
    <cellStyle name="Normal 21 4 2" xfId="29928" xr:uid="{B86DEF30-19A1-416B-B513-72DE08E747A1}"/>
    <cellStyle name="Normal 21 4 2 2" xfId="29929" xr:uid="{FD2CC3FC-5F5B-4C62-92CD-511FDC948462}"/>
    <cellStyle name="Normal 21 4 2 2 2" xfId="29930" xr:uid="{09191DD3-DBD0-40A6-A17B-B9F43458CEF2}"/>
    <cellStyle name="Normal 21 4 2 2 2 2" xfId="29931" xr:uid="{1780368B-B9D1-46D7-8C41-B61936055F51}"/>
    <cellStyle name="Normal 21 4 2 2 2 2 2" xfId="29932" xr:uid="{E1432370-D8E7-49C5-8C2F-B3FF8A5EFD9B}"/>
    <cellStyle name="Normal 21 4 2 2 2 3" xfId="29933" xr:uid="{3A0B142F-E2D1-40B3-A390-8EE60A35C2BE}"/>
    <cellStyle name="Normal 21 4 2 2 3" xfId="29934" xr:uid="{556E42E3-91E5-4E38-9EF0-34FA94FB3ED9}"/>
    <cellStyle name="Normal 21 4 2 2 3 2" xfId="29935" xr:uid="{99B5D790-B265-4913-855A-BCA0D7AC9C31}"/>
    <cellStyle name="Normal 21 4 2 2 4" xfId="29936" xr:uid="{82632C9F-6CEC-4E54-B14A-4AFDE061C2E6}"/>
    <cellStyle name="Normal 21 4 2 2 4 2" xfId="29937" xr:uid="{B6B2524A-EE22-4615-84F0-776E4249E36D}"/>
    <cellStyle name="Normal 21 4 2 2 5" xfId="29938" xr:uid="{756A80BC-86B4-4534-A626-32676A89C886}"/>
    <cellStyle name="Normal 21 4 2 3" xfId="29939" xr:uid="{DFB19545-47C7-4000-999F-16C6B12F4F26}"/>
    <cellStyle name="Normal 21 4 2 3 2" xfId="29940" xr:uid="{FF6B3F5D-7517-4C81-8512-631B79986A4F}"/>
    <cellStyle name="Normal 21 4 2 3 2 2" xfId="29941" xr:uid="{330DD013-7D58-41DF-A862-16E8A9CB6657}"/>
    <cellStyle name="Normal 21 4 2 3 3" xfId="29942" xr:uid="{FADE3E33-39F5-4273-9CD9-487C3CAE9318}"/>
    <cellStyle name="Normal 21 4 2 4" xfId="29943" xr:uid="{4687A292-0E42-4C4B-9519-3E2DDB947264}"/>
    <cellStyle name="Normal 21 4 2 4 2" xfId="29944" xr:uid="{E3932F56-7DF4-4044-8AFA-EC28347CA986}"/>
    <cellStyle name="Normal 21 4 2 5" xfId="29945" xr:uid="{38E8C8A0-D500-4241-9CCE-DEAF03D47B61}"/>
    <cellStyle name="Normal 21 4 2 5 2" xfId="29946" xr:uid="{AA0F77B8-430E-4AC8-A764-5122F22F872F}"/>
    <cellStyle name="Normal 21 4 2 6" xfId="29947" xr:uid="{CDB6B975-839B-4DE0-AB6C-39D4D9C96094}"/>
    <cellStyle name="Normal 21 4 3" xfId="29948" xr:uid="{0CC68717-5128-4500-9D30-B83B75692859}"/>
    <cellStyle name="Normal 21 4 3 2" xfId="29949" xr:uid="{B6E3D754-00B4-4A17-A5E9-5A702180B73C}"/>
    <cellStyle name="Normal 21 4 3 2 2" xfId="29950" xr:uid="{A587CA1A-4202-43A8-8163-BB83652933C6}"/>
    <cellStyle name="Normal 21 4 3 2 2 2" xfId="29951" xr:uid="{A5F7ECD3-A783-465F-B287-876D28316A79}"/>
    <cellStyle name="Normal 21 4 3 2 3" xfId="29952" xr:uid="{205F5DE4-E40C-40B1-AAA2-1749553E6605}"/>
    <cellStyle name="Normal 21 4 3 3" xfId="29953" xr:uid="{E5DEAFF5-FCA9-4C3F-8BBE-2C0067D3B3E6}"/>
    <cellStyle name="Normal 21 4 3 3 2" xfId="29954" xr:uid="{1195BBD3-3290-4A44-99BD-7E1392D0FBFF}"/>
    <cellStyle name="Normal 21 4 3 4" xfId="29955" xr:uid="{D9521795-C08C-4CB2-A2B8-10120A2BC2F9}"/>
    <cellStyle name="Normal 21 4 3 4 2" xfId="29956" xr:uid="{DCB19A19-A672-41E6-8351-1A87BE3AE3C4}"/>
    <cellStyle name="Normal 21 4 3 5" xfId="29957" xr:uid="{54C69714-CE1F-4165-8F77-7CF1DE89D635}"/>
    <cellStyle name="Normal 21 4 4" xfId="29958" xr:uid="{444DBA41-D4C3-4808-9634-3B5846E93696}"/>
    <cellStyle name="Normal 21 4 4 2" xfId="29959" xr:uid="{49ECE80A-8517-4800-BB2B-4966038A66B6}"/>
    <cellStyle name="Normal 21 4 4 2 2" xfId="29960" xr:uid="{1719847F-1F73-4F23-82FD-2F93B0B6C830}"/>
    <cellStyle name="Normal 21 4 4 2 2 2" xfId="29961" xr:uid="{01A47740-44E0-4924-B355-3B9D4756FDC1}"/>
    <cellStyle name="Normal 21 4 4 2 3" xfId="29962" xr:uid="{D3C0B831-4D6C-43C9-94B5-40CCD9708A9C}"/>
    <cellStyle name="Normal 21 4 4 3" xfId="29963" xr:uid="{C7500740-1CDB-48A1-B15B-EE897DCA9AEC}"/>
    <cellStyle name="Normal 21 4 4 3 2" xfId="29964" xr:uid="{E29518D8-860A-4CD8-98E4-694B4D0324F4}"/>
    <cellStyle name="Normal 21 4 4 4" xfId="29965" xr:uid="{7455725F-CA91-4AD8-9B09-C5FF471E9CA7}"/>
    <cellStyle name="Normal 21 4 4 4 2" xfId="29966" xr:uid="{D52900C8-22E9-40E8-BEB9-793FD659DC1D}"/>
    <cellStyle name="Normal 21 4 4 5" xfId="29967" xr:uid="{971CD861-7D25-47FA-A5D9-C43F02B160CC}"/>
    <cellStyle name="Normal 21 4 5" xfId="29968" xr:uid="{3EDF398B-1DE1-465C-9243-3F68203BC128}"/>
    <cellStyle name="Normal 21 4 5 2" xfId="29969" xr:uid="{C8C6666D-76B8-47BC-9F99-9AEAAD953817}"/>
    <cellStyle name="Normal 21 4 5 2 2" xfId="29970" xr:uid="{A6A7F2DB-0644-47E1-BAE2-FA5D73E45FF5}"/>
    <cellStyle name="Normal 21 4 5 3" xfId="29971" xr:uid="{7D3C832D-53AC-4132-B392-F78663C92D6C}"/>
    <cellStyle name="Normal 21 4 6" xfId="29972" xr:uid="{57B79CDA-CB17-4DDB-BB6A-E41BAD3ECCA7}"/>
    <cellStyle name="Normal 21 4 6 2" xfId="29973" xr:uid="{A8D3FDA7-4926-4FFB-9486-446C43075997}"/>
    <cellStyle name="Normal 21 4 7" xfId="29974" xr:uid="{7A9F9412-A187-48AB-B4E6-4B52679D2284}"/>
    <cellStyle name="Normal 21 4 7 2" xfId="29975" xr:uid="{10744C65-1A64-478E-837B-DAA91B99CB00}"/>
    <cellStyle name="Normal 21 4 8" xfId="29976" xr:uid="{598CDB2C-6B8A-4533-AF60-B19C5C621EDB}"/>
    <cellStyle name="Normal 21 5" xfId="29977" xr:uid="{6CE35665-350C-4436-9D85-D3C6E77226C5}"/>
    <cellStyle name="Normal 21 5 2" xfId="29978" xr:uid="{A33BFB00-E2CE-46A0-BA5E-4EFF0770A86B}"/>
    <cellStyle name="Normal 21 5 2 2" xfId="29979" xr:uid="{DACF351C-204B-48AC-80BB-7FEF789B3D18}"/>
    <cellStyle name="Normal 21 5 2 2 2" xfId="29980" xr:uid="{1008646F-20BF-471B-9B2A-08A17D4A267E}"/>
    <cellStyle name="Normal 21 5 2 2 2 2" xfId="29981" xr:uid="{342254A8-828E-4A3D-94F7-24597946B17B}"/>
    <cellStyle name="Normal 21 5 2 2 2 2 2" xfId="29982" xr:uid="{85B2BC12-5268-4EE1-9570-F9C86B7DC758}"/>
    <cellStyle name="Normal 21 5 2 2 2 3" xfId="29983" xr:uid="{F4403D39-0515-4081-847F-3428AFF958E9}"/>
    <cellStyle name="Normal 21 5 2 2 3" xfId="29984" xr:uid="{7E26F3CF-446F-415C-81AE-B55941D3B226}"/>
    <cellStyle name="Normal 21 5 2 2 3 2" xfId="29985" xr:uid="{6B94B4DA-9946-4A35-B0B9-4D5BA842FF36}"/>
    <cellStyle name="Normal 21 5 2 2 4" xfId="29986" xr:uid="{8ADDD9A4-2AC4-47C4-A4B1-B626F4E88511}"/>
    <cellStyle name="Normal 21 5 2 2 4 2" xfId="29987" xr:uid="{919537CB-26CF-41E7-8390-B77D4FC116B5}"/>
    <cellStyle name="Normal 21 5 2 2 5" xfId="29988" xr:uid="{CF79D7B9-BD61-4AC6-BD7D-9125604EB8A2}"/>
    <cellStyle name="Normal 21 5 2 3" xfId="29989" xr:uid="{0260A79B-7560-492B-9166-7DA384E5B599}"/>
    <cellStyle name="Normal 21 5 2 3 2" xfId="29990" xr:uid="{90EFB7E8-A854-4FB3-8132-57217AAFBB5F}"/>
    <cellStyle name="Normal 21 5 2 3 2 2" xfId="29991" xr:uid="{416534B8-1772-4767-8EC7-690F16379B7E}"/>
    <cellStyle name="Normal 21 5 2 3 3" xfId="29992" xr:uid="{9E1CDA33-A15C-4F1A-BF3E-6C556E58D3D9}"/>
    <cellStyle name="Normal 21 5 2 4" xfId="29993" xr:uid="{F115F17D-BC22-47EC-A5A2-0B1DB0A83C19}"/>
    <cellStyle name="Normal 21 5 2 4 2" xfId="29994" xr:uid="{91A559E7-135D-4D1C-AC4A-4C66285F4B4B}"/>
    <cellStyle name="Normal 21 5 2 5" xfId="29995" xr:uid="{65D3250C-3A9A-42BD-B944-51FF7090DECE}"/>
    <cellStyle name="Normal 21 5 2 5 2" xfId="29996" xr:uid="{4F006D52-48F5-4F0E-BB26-D7DB87001D33}"/>
    <cellStyle name="Normal 21 5 2 6" xfId="29997" xr:uid="{EFB71B7C-474F-45FA-BBEA-9687504A25BD}"/>
    <cellStyle name="Normal 21 5 3" xfId="29998" xr:uid="{85A88455-B4AF-47CE-AE52-8D45FF1D4687}"/>
    <cellStyle name="Normal 21 5 3 2" xfId="29999" xr:uid="{8BF386E1-21DE-4DE8-9189-CC0F68DAB5B5}"/>
    <cellStyle name="Normal 21 5 3 2 2" xfId="30000" xr:uid="{C883C12D-814C-461C-B37E-646A4634A1B8}"/>
    <cellStyle name="Normal 21 5 3 2 2 2" xfId="30001" xr:uid="{ACC52F35-F1B8-4BB0-AF98-15F67514A564}"/>
    <cellStyle name="Normal 21 5 3 2 3" xfId="30002" xr:uid="{4A8C58FD-B0D4-4821-9835-CFA556F81F1F}"/>
    <cellStyle name="Normal 21 5 3 3" xfId="30003" xr:uid="{C19B58F8-042E-4CC5-AF26-9DABCA275F1C}"/>
    <cellStyle name="Normal 21 5 3 3 2" xfId="30004" xr:uid="{0A224FE2-AFF4-484C-A809-E0CFBD1B44BA}"/>
    <cellStyle name="Normal 21 5 3 4" xfId="30005" xr:uid="{EB5C74D0-A41B-4169-A898-7B3999EE1084}"/>
    <cellStyle name="Normal 21 5 3 4 2" xfId="30006" xr:uid="{547051A2-0222-4050-873D-0E782C54D133}"/>
    <cellStyle name="Normal 21 5 3 5" xfId="30007" xr:uid="{9D81F828-402A-42E7-A8FD-1B7DD7E3B1A9}"/>
    <cellStyle name="Normal 21 5 4" xfId="30008" xr:uid="{FE4AA70A-3039-4B3F-9CCF-C515F0ED2747}"/>
    <cellStyle name="Normal 21 5 4 2" xfId="30009" xr:uid="{82B3AF5A-DA7E-4D7B-BA47-94D75519B2E7}"/>
    <cellStyle name="Normal 21 5 4 2 2" xfId="30010" xr:uid="{3D726E64-A888-4254-AC87-EFA1FF174B8B}"/>
    <cellStyle name="Normal 21 5 4 3" xfId="30011" xr:uid="{52BB24CE-C056-439C-ABFA-CADDD04BDD45}"/>
    <cellStyle name="Normal 21 5 5" xfId="30012" xr:uid="{27896E73-578A-4FAD-9784-BF6F132804D4}"/>
    <cellStyle name="Normal 21 5 5 2" xfId="30013" xr:uid="{E98D535F-3C99-4533-9510-6D413D215295}"/>
    <cellStyle name="Normal 21 5 6" xfId="30014" xr:uid="{0D5D1ED2-08A9-4422-A6F6-138BDC1E4407}"/>
    <cellStyle name="Normal 21 5 6 2" xfId="30015" xr:uid="{3A4A6B7C-11A2-49EC-9628-3E8A92143D48}"/>
    <cellStyle name="Normal 21 5 7" xfId="30016" xr:uid="{89BFB3CC-FACA-4951-A6B6-7246873D35A8}"/>
    <cellStyle name="Normal 21 6" xfId="30017" xr:uid="{8AD8ADB3-83BC-40E0-BB1A-C2C983CB39E1}"/>
    <cellStyle name="Normal 21 6 2" xfId="30018" xr:uid="{667C8E86-3732-4A31-8C44-E39CB29A51CC}"/>
    <cellStyle name="Normal 21 6 2 2" xfId="30019" xr:uid="{F1FE3383-1BA9-4122-ADCD-A90CC9F3720B}"/>
    <cellStyle name="Normal 21 6 2 2 2" xfId="30020" xr:uid="{F25E25BD-7E75-4B79-9F33-C358E4499A63}"/>
    <cellStyle name="Normal 21 6 2 2 2 2" xfId="30021" xr:uid="{D8135807-F414-4CCF-B5E7-F43E636F56C7}"/>
    <cellStyle name="Normal 21 6 2 2 2 2 2" xfId="30022" xr:uid="{2D040AC6-7771-4841-A7D8-824B0525CA09}"/>
    <cellStyle name="Normal 21 6 2 2 2 3" xfId="30023" xr:uid="{FC07191F-D5B2-4EC2-B0F3-C6AEAD7535E0}"/>
    <cellStyle name="Normal 21 6 2 2 3" xfId="30024" xr:uid="{1A67E714-D96C-4E1D-94EB-8F5A74E07B7D}"/>
    <cellStyle name="Normal 21 6 2 2 3 2" xfId="30025" xr:uid="{3DC2D1B9-1DE7-4A84-8CC9-EDF3CE36971C}"/>
    <cellStyle name="Normal 21 6 2 2 4" xfId="30026" xr:uid="{48894F84-A1E2-40E4-AA66-6BD2DBA3C401}"/>
    <cellStyle name="Normal 21 6 2 2 4 2" xfId="30027" xr:uid="{BA03701B-0534-43C5-B9F2-937CBDE9098B}"/>
    <cellStyle name="Normal 21 6 2 2 5" xfId="30028" xr:uid="{C133727D-EE01-4FF3-94B4-2F5F84D47A99}"/>
    <cellStyle name="Normal 21 6 2 3" xfId="30029" xr:uid="{0000558B-B733-4C01-AD53-A1F9D1B9A525}"/>
    <cellStyle name="Normal 21 6 2 3 2" xfId="30030" xr:uid="{455412B3-7A81-4D12-B177-E3674903D742}"/>
    <cellStyle name="Normal 21 6 2 3 2 2" xfId="30031" xr:uid="{7F0085CE-9345-4000-A783-A245A626A35F}"/>
    <cellStyle name="Normal 21 6 2 3 3" xfId="30032" xr:uid="{76BC3E29-544D-40E3-8FC9-34C1F50586A9}"/>
    <cellStyle name="Normal 21 6 2 4" xfId="30033" xr:uid="{803E9D68-69CA-4B30-A076-3FBE1BD302AD}"/>
    <cellStyle name="Normal 21 6 2 4 2" xfId="30034" xr:uid="{7225DF4C-A854-449F-B171-A89354B4075B}"/>
    <cellStyle name="Normal 21 6 2 5" xfId="30035" xr:uid="{6FC3140D-F11B-457C-801B-8ADCF56809A7}"/>
    <cellStyle name="Normal 21 6 2 5 2" xfId="30036" xr:uid="{8EBE1E5E-6875-4F49-B42C-454D872A4BDF}"/>
    <cellStyle name="Normal 21 6 2 6" xfId="30037" xr:uid="{EADBACF9-A1C5-4389-8F51-0EF02754455F}"/>
    <cellStyle name="Normal 21 6 3" xfId="30038" xr:uid="{AFE7FA31-BE4D-4883-8F2A-B25259676BD1}"/>
    <cellStyle name="Normal 21 6 3 2" xfId="30039" xr:uid="{595CC811-222F-4E54-B211-35BCECFB5ADB}"/>
    <cellStyle name="Normal 21 6 3 2 2" xfId="30040" xr:uid="{CF3C27B9-76BE-4F7B-AA82-7AB5E7B1EF68}"/>
    <cellStyle name="Normal 21 6 3 2 2 2" xfId="30041" xr:uid="{ACF906EF-DA17-43B3-8770-8E3DD3AE0201}"/>
    <cellStyle name="Normal 21 6 3 2 3" xfId="30042" xr:uid="{909A1EFA-AC35-4A48-8126-556F2FB24B52}"/>
    <cellStyle name="Normal 21 6 3 3" xfId="30043" xr:uid="{111F725E-8E47-4233-9D84-0107B9148496}"/>
    <cellStyle name="Normal 21 6 3 3 2" xfId="30044" xr:uid="{4273ACEE-E2C0-44C9-A438-8772CBC7DC79}"/>
    <cellStyle name="Normal 21 6 3 4" xfId="30045" xr:uid="{3967ED3D-DA19-4F36-9CB3-C7591912E604}"/>
    <cellStyle name="Normal 21 6 3 4 2" xfId="30046" xr:uid="{81B00AF7-602F-4781-978D-3BB8442E0D7A}"/>
    <cellStyle name="Normal 21 6 3 5" xfId="30047" xr:uid="{FB2355ED-9F45-48E0-B238-745AEEE29A39}"/>
    <cellStyle name="Normal 21 6 4" xfId="30048" xr:uid="{E993AE6C-1754-4D3E-B5C8-2190DC93CB7D}"/>
    <cellStyle name="Normal 21 6 4 2" xfId="30049" xr:uid="{0C823FBD-7E7F-4669-89CF-341DA671919A}"/>
    <cellStyle name="Normal 21 6 4 2 2" xfId="30050" xr:uid="{ED95E839-75B0-4F6E-B27E-521BD2BAE60B}"/>
    <cellStyle name="Normal 21 6 4 3" xfId="30051" xr:uid="{D8AAA87C-FD2C-4549-9401-E4E9087A66B7}"/>
    <cellStyle name="Normal 21 6 5" xfId="30052" xr:uid="{5F110608-3BC1-49D8-86AB-9654212F4BB5}"/>
    <cellStyle name="Normal 21 6 5 2" xfId="30053" xr:uid="{4339B654-3380-43E7-A124-B87DAF3BFB80}"/>
    <cellStyle name="Normal 21 6 6" xfId="30054" xr:uid="{FE3523E5-C76F-438F-BD37-8A48CC017B7C}"/>
    <cellStyle name="Normal 21 6 6 2" xfId="30055" xr:uid="{397ABA7A-8B7A-4AD9-AD9E-7508BD4BABFD}"/>
    <cellStyle name="Normal 21 6 7" xfId="30056" xr:uid="{03F1B19B-8B89-471B-B0A1-AD1D4239F211}"/>
    <cellStyle name="Normal 21 7" xfId="30057" xr:uid="{375D98A4-9F68-4C56-B0D8-B64FA640ED2E}"/>
    <cellStyle name="Normal 21 7 2" xfId="30058" xr:uid="{D1E00D4E-47A3-435E-BD38-76E579BB7592}"/>
    <cellStyle name="Normal 21 7 2 2" xfId="30059" xr:uid="{C6961E07-3D38-489E-B102-02F5EECE6A1A}"/>
    <cellStyle name="Normal 21 7 2 2 2" xfId="30060" xr:uid="{506559C1-6881-4C31-84F5-16F69BB1784F}"/>
    <cellStyle name="Normal 21 7 2 2 2 2" xfId="30061" xr:uid="{35682E2B-3879-4000-9385-1FA17C807878}"/>
    <cellStyle name="Normal 21 7 2 2 3" xfId="30062" xr:uid="{C7601FED-758A-4A5F-866E-9D9D2AF42964}"/>
    <cellStyle name="Normal 21 7 2 3" xfId="30063" xr:uid="{990B16C2-9FB5-4E5E-A8B5-4B6488591C08}"/>
    <cellStyle name="Normal 21 7 2 3 2" xfId="30064" xr:uid="{A87B9581-AE8C-4CD1-A624-8E54FE11C462}"/>
    <cellStyle name="Normal 21 7 2 4" xfId="30065" xr:uid="{5C02EBAD-24FB-4D3F-A7C7-3D3D83E11581}"/>
    <cellStyle name="Normal 21 7 2 4 2" xfId="30066" xr:uid="{3CBD5315-A1F4-490A-9756-CA7C1F53A551}"/>
    <cellStyle name="Normal 21 7 2 5" xfId="30067" xr:uid="{86EFCBFE-170F-404D-BB92-5F26286FB116}"/>
    <cellStyle name="Normal 21 7 3" xfId="30068" xr:uid="{D0DB6B78-F3B7-40BB-83A2-B999E8FE24B7}"/>
    <cellStyle name="Normal 21 7 3 2" xfId="30069" xr:uid="{29CC90C0-7F12-402B-8C07-7D381731C824}"/>
    <cellStyle name="Normal 21 7 3 2 2" xfId="30070" xr:uid="{B8B2C37D-84CE-46FE-9A78-5B57D716B33B}"/>
    <cellStyle name="Normal 21 7 3 3" xfId="30071" xr:uid="{380CFF93-4B51-4286-9679-30FE87AC7E58}"/>
    <cellStyle name="Normal 21 7 4" xfId="30072" xr:uid="{D80487DA-0D4D-4EBD-940D-C42BB37FDBA0}"/>
    <cellStyle name="Normal 21 7 4 2" xfId="30073" xr:uid="{2ED7E490-E14C-4E76-9BDE-DD63DC82D33F}"/>
    <cellStyle name="Normal 21 7 5" xfId="30074" xr:uid="{9EEAABA7-BC1D-4830-9BCC-A510F93BBF7B}"/>
    <cellStyle name="Normal 21 7 5 2" xfId="30075" xr:uid="{7E81B266-3B50-430F-B29A-4A0508739FC1}"/>
    <cellStyle name="Normal 21 7 6" xfId="30076" xr:uid="{F83D15AC-0CD6-4C6A-920D-DFFE5254285E}"/>
    <cellStyle name="Normal 21 8" xfId="30077" xr:uid="{3DFC5E24-D77D-4DB4-A566-E802F58EF766}"/>
    <cellStyle name="Normal 21 8 2" xfId="30078" xr:uid="{B53C1BF2-171B-4C67-B660-4E1A864FDB1D}"/>
    <cellStyle name="Normal 21 8 2 2" xfId="30079" xr:uid="{9F28414F-AB6F-4FDF-80E6-32A13937A053}"/>
    <cellStyle name="Normal 21 8 2 2 2" xfId="30080" xr:uid="{B16D107E-1404-4F90-8DC2-294746C31DE1}"/>
    <cellStyle name="Normal 21 8 2 3" xfId="30081" xr:uid="{664AA10F-4CC1-48F9-A5F6-D9CF8091F3D8}"/>
    <cellStyle name="Normal 21 8 3" xfId="30082" xr:uid="{178E3778-CC98-42CC-AB02-70C7BB914C48}"/>
    <cellStyle name="Normal 21 8 3 2" xfId="30083" xr:uid="{8A8DC0D6-1FBF-40B0-A7C6-22F8982888FB}"/>
    <cellStyle name="Normal 21 8 4" xfId="30084" xr:uid="{4FCF2E81-A71B-4ABE-9198-7E3A54D7639C}"/>
    <cellStyle name="Normal 21 8 4 2" xfId="30085" xr:uid="{B21A9BDE-AF0F-406C-B1CC-611061A37B75}"/>
    <cellStyle name="Normal 21 8 5" xfId="30086" xr:uid="{7F5474DA-317C-4187-88AF-32CF48AA14B5}"/>
    <cellStyle name="Normal 21 9" xfId="30087" xr:uid="{162E595E-2470-4BF2-B3ED-FAF654F2FE0D}"/>
    <cellStyle name="Normal 21 9 2" xfId="30088" xr:uid="{4D01FD9D-B93D-4E63-B82D-37B12DB5A5F3}"/>
    <cellStyle name="Normal 21 9 2 2" xfId="30089" xr:uid="{E563FE13-206F-4DC3-AEE0-F4B70005421E}"/>
    <cellStyle name="Normal 21 9 2 2 2" xfId="30090" xr:uid="{04566A1D-6BD2-4DB1-8BAF-588326618A20}"/>
    <cellStyle name="Normal 21 9 2 3" xfId="30091" xr:uid="{42154086-9BB4-4636-B439-81F0B8D6579E}"/>
    <cellStyle name="Normal 21 9 3" xfId="30092" xr:uid="{9B7F96FA-6265-44A4-A3F9-7732563F8368}"/>
    <cellStyle name="Normal 21 9 3 2" xfId="30093" xr:uid="{5CE85F66-BCED-4938-A7F1-5FDE289F1DA4}"/>
    <cellStyle name="Normal 21 9 4" xfId="30094" xr:uid="{8812A58A-6B21-4D31-BEBA-5D16FBC79252}"/>
    <cellStyle name="Normal 21 9 4 2" xfId="30095" xr:uid="{8E0F83A0-9213-41CD-B645-EE8B9173CF30}"/>
    <cellStyle name="Normal 21 9 5" xfId="30096" xr:uid="{BE2674CE-AE6B-45BB-AB71-E54CB644F7A8}"/>
    <cellStyle name="Normal 22" xfId="813" xr:uid="{0653F094-D5F2-4616-B524-B2D4D0997647}"/>
    <cellStyle name="Normal 22 10" xfId="30097" xr:uid="{BD8A7B97-7CD8-4243-958D-FD418BABDB53}"/>
    <cellStyle name="Normal 22 10 2" xfId="30098" xr:uid="{312116ED-9468-4B1C-8DF6-4E6586189E7F}"/>
    <cellStyle name="Normal 22 10 2 2" xfId="30099" xr:uid="{FC11908C-8DEE-4796-AD7F-654659307C11}"/>
    <cellStyle name="Normal 22 10 3" xfId="30100" xr:uid="{18E5413B-9A91-4BF4-BECD-A4EC78D5B35F}"/>
    <cellStyle name="Normal 22 11" xfId="30101" xr:uid="{B56795E8-2853-413C-A989-4606A2E801E1}"/>
    <cellStyle name="Normal 22 11 2" xfId="30102" xr:uid="{41F907DA-9A76-413C-807B-F43871952107}"/>
    <cellStyle name="Normal 22 12" xfId="30103" xr:uid="{A5443423-5243-4592-AB3D-FA371541345A}"/>
    <cellStyle name="Normal 22 13" xfId="30104" xr:uid="{755C9184-33FC-4669-B902-9052B50EA975}"/>
    <cellStyle name="Normal 22 13 2" xfId="30105" xr:uid="{130A2300-CCA6-4728-BD91-2DC473084C89}"/>
    <cellStyle name="Normal 22 14" xfId="30106" xr:uid="{B5B57421-C992-47FB-9356-33C425B2F379}"/>
    <cellStyle name="Normal 22 2" xfId="30107" xr:uid="{812600DB-1D2A-4C69-A9C6-6AE17C038B6A}"/>
    <cellStyle name="Normal 22 2 10" xfId="30108" xr:uid="{D9FDF709-68F9-4B1E-B85A-E2E8E9A770A5}"/>
    <cellStyle name="Normal 22 2 10 2" xfId="30109" xr:uid="{1B752E89-92B0-4547-A7AA-E26DF02B004A}"/>
    <cellStyle name="Normal 22 2 11" xfId="30110" xr:uid="{7A087C21-A8B6-4D3F-A797-72FEF1C0FFE6}"/>
    <cellStyle name="Normal 22 2 2" xfId="30111" xr:uid="{0879AE4D-B849-499F-BB65-07CB49F7CBA1}"/>
    <cellStyle name="Normal 22 2 2 10" xfId="30112" xr:uid="{48209DFB-49C6-4481-B9C5-94DD949016EE}"/>
    <cellStyle name="Normal 22 2 2 2" xfId="30113" xr:uid="{D73D1A3E-3578-4DD9-BD6C-38D95DD2CC9D}"/>
    <cellStyle name="Normal 22 2 2 2 2" xfId="30114" xr:uid="{412FEF62-4A55-4C29-80B8-99B55E9986FF}"/>
    <cellStyle name="Normal 22 2 2 2 2 2" xfId="30115" xr:uid="{76CB4505-C092-4A92-A6E3-9CDEC9423F88}"/>
    <cellStyle name="Normal 22 2 2 2 2 2 2" xfId="30116" xr:uid="{9F22298C-4801-4E8D-AAAA-AF9AB35F62BF}"/>
    <cellStyle name="Normal 22 2 2 2 2 2 2 2" xfId="30117" xr:uid="{50104E6B-12C0-436C-B10B-FE57C6578650}"/>
    <cellStyle name="Normal 22 2 2 2 2 2 2 2 2" xfId="30118" xr:uid="{BDA7A24B-6CAF-47DC-8BFF-6A76B2AC2FBB}"/>
    <cellStyle name="Normal 22 2 2 2 2 2 2 3" xfId="30119" xr:uid="{C1FE3297-1EAC-49E1-9C5A-3A3110DC5837}"/>
    <cellStyle name="Normal 22 2 2 2 2 2 3" xfId="30120" xr:uid="{D96B2773-2323-46DF-B14F-0388A24C0BB2}"/>
    <cellStyle name="Normal 22 2 2 2 2 2 3 2" xfId="30121" xr:uid="{86544ABF-EAC1-4C13-94DC-D7B657092BE7}"/>
    <cellStyle name="Normal 22 2 2 2 2 2 4" xfId="30122" xr:uid="{52BB694C-B8D8-4293-B142-BF4C8D02CBB4}"/>
    <cellStyle name="Normal 22 2 2 2 2 2 4 2" xfId="30123" xr:uid="{927346FA-72C2-4D14-926D-8426658EDD63}"/>
    <cellStyle name="Normal 22 2 2 2 2 2 5" xfId="30124" xr:uid="{407DA0E9-BD21-44CB-AD46-0CEA9C7AB06F}"/>
    <cellStyle name="Normal 22 2 2 2 2 3" xfId="30125" xr:uid="{6FD25682-4FA8-4CEF-ADCF-64F7E52A0CD5}"/>
    <cellStyle name="Normal 22 2 2 2 2 3 2" xfId="30126" xr:uid="{9804B752-9F57-48A9-977C-8A71BE243EC7}"/>
    <cellStyle name="Normal 22 2 2 2 2 3 2 2" xfId="30127" xr:uid="{329804A1-0A1E-428C-845B-875B176F2C3F}"/>
    <cellStyle name="Normal 22 2 2 2 2 3 3" xfId="30128" xr:uid="{6140E0C5-5BCB-4E42-824D-EE73DD1B2E2F}"/>
    <cellStyle name="Normal 22 2 2 2 2 4" xfId="30129" xr:uid="{8429B86F-32FD-4CF2-BF4A-B9DA72D51678}"/>
    <cellStyle name="Normal 22 2 2 2 2 4 2" xfId="30130" xr:uid="{3DBE6792-3CF2-491A-B92D-CCA5F6243AF0}"/>
    <cellStyle name="Normal 22 2 2 2 2 5" xfId="30131" xr:uid="{FA3BE692-E8FA-4648-8430-67C35C375B36}"/>
    <cellStyle name="Normal 22 2 2 2 2 5 2" xfId="30132" xr:uid="{0FAD740C-CE57-451B-A5FB-C3335FEA70FB}"/>
    <cellStyle name="Normal 22 2 2 2 2 6" xfId="30133" xr:uid="{E58F0813-7335-4D07-AFE8-8C63F18D6599}"/>
    <cellStyle name="Normal 22 2 2 2 3" xfId="30134" xr:uid="{DD9F0CA8-AB03-4144-9238-16B4E28ADFC9}"/>
    <cellStyle name="Normal 22 2 2 2 3 2" xfId="30135" xr:uid="{B8A7AB7B-7EB7-41FB-B5D1-A4DC3831CAE9}"/>
    <cellStyle name="Normal 22 2 2 2 3 2 2" xfId="30136" xr:uid="{73101BFB-F56E-4644-9D2B-61003220A2E7}"/>
    <cellStyle name="Normal 22 2 2 2 3 2 2 2" xfId="30137" xr:uid="{161B9737-C88A-44D4-9942-4C3F4198C022}"/>
    <cellStyle name="Normal 22 2 2 2 3 2 3" xfId="30138" xr:uid="{336D6292-EF78-440F-B13B-0A3C1AC095B4}"/>
    <cellStyle name="Normal 22 2 2 2 3 3" xfId="30139" xr:uid="{B5AB6209-C35E-444B-8DF4-B45A0F15F010}"/>
    <cellStyle name="Normal 22 2 2 2 3 3 2" xfId="30140" xr:uid="{F8F1B8EB-B7B2-40E9-9239-004105DDF9FB}"/>
    <cellStyle name="Normal 22 2 2 2 3 4" xfId="30141" xr:uid="{DF4F47A3-620C-4455-8BC6-1CB4DDA66165}"/>
    <cellStyle name="Normal 22 2 2 2 3 4 2" xfId="30142" xr:uid="{BB942BA7-4A2C-449A-B379-80775A78C147}"/>
    <cellStyle name="Normal 22 2 2 2 3 5" xfId="30143" xr:uid="{DD2A7D87-1470-4375-9BF1-84D55F337E9E}"/>
    <cellStyle name="Normal 22 2 2 2 4" xfId="30144" xr:uid="{F48E1D0F-4CBA-45EA-BEFA-1F296A703545}"/>
    <cellStyle name="Normal 22 2 2 2 4 2" xfId="30145" xr:uid="{C14CCD9E-C7F0-4CD8-8636-6DD7A4B8B6E6}"/>
    <cellStyle name="Normal 22 2 2 2 4 2 2" xfId="30146" xr:uid="{8BF58CB8-734A-406C-8CA5-5F306AB5CD32}"/>
    <cellStyle name="Normal 22 2 2 2 4 3" xfId="30147" xr:uid="{25F4C2F7-E8A1-4F24-AFEB-F8A6B974747C}"/>
    <cellStyle name="Normal 22 2 2 2 5" xfId="30148" xr:uid="{D95FD665-1290-4A3B-ADEA-C27E9334120F}"/>
    <cellStyle name="Normal 22 2 2 2 5 2" xfId="30149" xr:uid="{0754D917-DC57-4A68-AE20-49387C90DDD0}"/>
    <cellStyle name="Normal 22 2 2 2 6" xfId="30150" xr:uid="{151CCED8-A745-4A9D-AFA5-D0BC8A1C9073}"/>
    <cellStyle name="Normal 22 2 2 2 6 2" xfId="30151" xr:uid="{E1887840-8356-4394-B968-23D3AF821473}"/>
    <cellStyle name="Normal 22 2 2 2 7" xfId="30152" xr:uid="{13C02955-10F8-464B-B913-1EED7A9578A6}"/>
    <cellStyle name="Normal 22 2 2 3" xfId="30153" xr:uid="{5810FEBB-F589-41AE-ABD8-FB1B02DDF458}"/>
    <cellStyle name="Normal 22 2 2 3 2" xfId="30154" xr:uid="{F8FA39D2-3436-48C2-A3A8-09618F862B46}"/>
    <cellStyle name="Normal 22 2 2 3 2 2" xfId="30155" xr:uid="{8F77DD35-B5FD-4D7F-8757-0D6E734D7D3A}"/>
    <cellStyle name="Normal 22 2 2 3 2 2 2" xfId="30156" xr:uid="{E2E292B2-695D-4847-870E-300F79599A2F}"/>
    <cellStyle name="Normal 22 2 2 3 2 2 2 2" xfId="30157" xr:uid="{A1B4885D-3C40-40E5-B870-092CBAAD47D5}"/>
    <cellStyle name="Normal 22 2 2 3 2 2 2 2 2" xfId="30158" xr:uid="{79BFB783-8F3C-4A94-BB73-2426D2FB24A4}"/>
    <cellStyle name="Normal 22 2 2 3 2 2 2 3" xfId="30159" xr:uid="{29366D63-61A3-499A-9713-CE68A0DA0218}"/>
    <cellStyle name="Normal 22 2 2 3 2 2 3" xfId="30160" xr:uid="{25808F02-7A07-4FE8-BCA5-38D3E832C709}"/>
    <cellStyle name="Normal 22 2 2 3 2 2 3 2" xfId="30161" xr:uid="{F11FDB42-A809-41D5-816F-5F01C08B51F4}"/>
    <cellStyle name="Normal 22 2 2 3 2 2 4" xfId="30162" xr:uid="{73FFF14F-7A33-4486-B89D-6CDFC9C6CDA5}"/>
    <cellStyle name="Normal 22 2 2 3 2 2 4 2" xfId="30163" xr:uid="{CD2BC201-19A6-4700-AF1F-12D8E7064864}"/>
    <cellStyle name="Normal 22 2 2 3 2 2 5" xfId="30164" xr:uid="{E9AE91DB-463A-49C1-A6DA-200FBF3EB5F3}"/>
    <cellStyle name="Normal 22 2 2 3 2 3" xfId="30165" xr:uid="{4C669C22-781D-4EBC-BE12-5B3DA4F727D7}"/>
    <cellStyle name="Normal 22 2 2 3 2 3 2" xfId="30166" xr:uid="{292B3EE7-F06D-4B3A-B18D-837DA82A1C99}"/>
    <cellStyle name="Normal 22 2 2 3 2 3 2 2" xfId="30167" xr:uid="{C2AA11B1-5467-4DFD-BA6A-C8E83754A2EE}"/>
    <cellStyle name="Normal 22 2 2 3 2 3 3" xfId="30168" xr:uid="{D062584C-3117-4663-B384-6EA67D2742CC}"/>
    <cellStyle name="Normal 22 2 2 3 2 4" xfId="30169" xr:uid="{2DDD9FC3-FBC4-41DB-AFCE-BE30F7DC5636}"/>
    <cellStyle name="Normal 22 2 2 3 2 4 2" xfId="30170" xr:uid="{07D272E9-0840-4804-8325-EB32FE875895}"/>
    <cellStyle name="Normal 22 2 2 3 2 5" xfId="30171" xr:uid="{DA5D4EC8-75C6-4E3A-8800-AB55FB8B6098}"/>
    <cellStyle name="Normal 22 2 2 3 2 5 2" xfId="30172" xr:uid="{6F442DCD-0B3C-4CAD-826A-809593A8CE10}"/>
    <cellStyle name="Normal 22 2 2 3 2 6" xfId="30173" xr:uid="{9C509631-5B98-4221-85F8-3C92AD65E937}"/>
    <cellStyle name="Normal 22 2 2 3 3" xfId="30174" xr:uid="{C5DA3399-7C0C-4298-BAFE-2128F6E3DA9E}"/>
    <cellStyle name="Normal 22 2 2 3 3 2" xfId="30175" xr:uid="{8ADD47C5-3873-4832-B0ED-841C58FF04CD}"/>
    <cellStyle name="Normal 22 2 2 3 3 2 2" xfId="30176" xr:uid="{F7AC80DD-6BA5-44DE-B95E-4DACAB5514AD}"/>
    <cellStyle name="Normal 22 2 2 3 3 2 2 2" xfId="30177" xr:uid="{AC6F976D-A129-4638-ACB8-0C71367C3433}"/>
    <cellStyle name="Normal 22 2 2 3 3 2 3" xfId="30178" xr:uid="{02162D86-324C-4C35-9EDD-5408EC629D19}"/>
    <cellStyle name="Normal 22 2 2 3 3 3" xfId="30179" xr:uid="{FD7D9133-1A7C-428C-B19E-CB6E470AA752}"/>
    <cellStyle name="Normal 22 2 2 3 3 3 2" xfId="30180" xr:uid="{D02FF0F6-16A8-4AA5-A7E4-2069B78BDCEA}"/>
    <cellStyle name="Normal 22 2 2 3 3 4" xfId="30181" xr:uid="{D90D71AA-828E-4531-B302-33A32DE5358E}"/>
    <cellStyle name="Normal 22 2 2 3 3 4 2" xfId="30182" xr:uid="{EE805502-5FB6-472D-A4C5-851501A64591}"/>
    <cellStyle name="Normal 22 2 2 3 3 5" xfId="30183" xr:uid="{84228191-391A-408D-AD96-F0FF6A18DE0B}"/>
    <cellStyle name="Normal 22 2 2 3 4" xfId="30184" xr:uid="{E53BEDDB-0D42-4307-B5F6-20CB47A9501B}"/>
    <cellStyle name="Normal 22 2 2 3 4 2" xfId="30185" xr:uid="{BE1B661A-BB5C-4E59-8468-EBC599D16381}"/>
    <cellStyle name="Normal 22 2 2 3 4 2 2" xfId="30186" xr:uid="{9106C084-CBE2-435C-999C-4821A4A84BC2}"/>
    <cellStyle name="Normal 22 2 2 3 4 3" xfId="30187" xr:uid="{82260C4D-91DF-4133-855B-C693D86A002A}"/>
    <cellStyle name="Normal 22 2 2 3 5" xfId="30188" xr:uid="{B2D439BE-10F9-4E6C-AF03-9BFB080572CE}"/>
    <cellStyle name="Normal 22 2 2 3 5 2" xfId="30189" xr:uid="{7951C561-5794-4AB2-B801-6CAE6FBAF113}"/>
    <cellStyle name="Normal 22 2 2 3 6" xfId="30190" xr:uid="{55B21171-2522-4AB3-A55E-E30CB9A7BB93}"/>
    <cellStyle name="Normal 22 2 2 3 6 2" xfId="30191" xr:uid="{D7BF3390-9707-42C9-8FD4-74D395B07CE0}"/>
    <cellStyle name="Normal 22 2 2 3 7" xfId="30192" xr:uid="{73F5298E-FF2F-4D00-AB1D-267A2E5B56F8}"/>
    <cellStyle name="Normal 22 2 2 4" xfId="30193" xr:uid="{D93CCE96-99C1-4C31-9337-6EF71EA7B468}"/>
    <cellStyle name="Normal 22 2 2 4 2" xfId="30194" xr:uid="{BC1C0650-6CE0-49D1-9705-2BAB696D1825}"/>
    <cellStyle name="Normal 22 2 2 4 2 2" xfId="30195" xr:uid="{333BF33A-F7B5-4780-8721-B6B54859E77C}"/>
    <cellStyle name="Normal 22 2 2 4 2 2 2" xfId="30196" xr:uid="{9971701A-3A93-4C02-9D81-000732B2F296}"/>
    <cellStyle name="Normal 22 2 2 4 2 2 2 2" xfId="30197" xr:uid="{11F638CB-22CA-44BE-BD88-BA85594CC40A}"/>
    <cellStyle name="Normal 22 2 2 4 2 2 3" xfId="30198" xr:uid="{24979624-B153-40B6-827C-10FF1090815E}"/>
    <cellStyle name="Normal 22 2 2 4 2 3" xfId="30199" xr:uid="{BEA417F6-1A45-43AE-AB35-93ECB616A240}"/>
    <cellStyle name="Normal 22 2 2 4 2 3 2" xfId="30200" xr:uid="{42934499-69A7-4C59-BE34-4413DBB74C02}"/>
    <cellStyle name="Normal 22 2 2 4 2 4" xfId="30201" xr:uid="{0C92FBE8-5E15-4CC9-8EB7-87B30F12C097}"/>
    <cellStyle name="Normal 22 2 2 4 2 4 2" xfId="30202" xr:uid="{B0113DAB-CB2B-4150-8230-446579B8D145}"/>
    <cellStyle name="Normal 22 2 2 4 2 5" xfId="30203" xr:uid="{CD3A9814-1853-46F3-A9C6-AE0A3A2FB996}"/>
    <cellStyle name="Normal 22 2 2 4 3" xfId="30204" xr:uid="{429D998B-5C93-4173-A33A-C7400B02D1B2}"/>
    <cellStyle name="Normal 22 2 2 4 3 2" xfId="30205" xr:uid="{8D1882A2-DB1C-423A-BB2D-AE0853EE8376}"/>
    <cellStyle name="Normal 22 2 2 4 3 2 2" xfId="30206" xr:uid="{B32C7892-2DCD-4553-90F9-2FA433761845}"/>
    <cellStyle name="Normal 22 2 2 4 3 3" xfId="30207" xr:uid="{E965360B-7D9E-41DE-A59B-C036145C719B}"/>
    <cellStyle name="Normal 22 2 2 4 4" xfId="30208" xr:uid="{04FBC56B-78CD-4D2C-8981-316EFFCBBEE7}"/>
    <cellStyle name="Normal 22 2 2 4 4 2" xfId="30209" xr:uid="{0D2088D9-5560-47DE-86AE-49ED6D36CA01}"/>
    <cellStyle name="Normal 22 2 2 4 5" xfId="30210" xr:uid="{7C3A6FF4-1C0F-465A-8D2A-26E037F0C34C}"/>
    <cellStyle name="Normal 22 2 2 4 5 2" xfId="30211" xr:uid="{2229E124-DABD-4220-98EA-08CE56346E06}"/>
    <cellStyle name="Normal 22 2 2 4 6" xfId="30212" xr:uid="{DE68E826-1A6F-4814-B65F-75332B2239BC}"/>
    <cellStyle name="Normal 22 2 2 5" xfId="30213" xr:uid="{4588D8D3-7840-40EF-AECE-166F52FDA906}"/>
    <cellStyle name="Normal 22 2 2 5 2" xfId="30214" xr:uid="{E26D7E86-485B-4F97-AED2-EEC53915AA90}"/>
    <cellStyle name="Normal 22 2 2 5 2 2" xfId="30215" xr:uid="{277D4461-9FA5-4108-B0BE-305F2D15B2BD}"/>
    <cellStyle name="Normal 22 2 2 5 2 2 2" xfId="30216" xr:uid="{2C33121D-6C4A-4B19-A384-073AD54B2472}"/>
    <cellStyle name="Normal 22 2 2 5 2 3" xfId="30217" xr:uid="{7042503B-E2A2-469E-887A-21609E056FB9}"/>
    <cellStyle name="Normal 22 2 2 5 3" xfId="30218" xr:uid="{A1478D14-D3A0-4BFE-8B4E-D1811B912ABB}"/>
    <cellStyle name="Normal 22 2 2 5 3 2" xfId="30219" xr:uid="{F13D381A-88B8-4781-8376-EBAF66405248}"/>
    <cellStyle name="Normal 22 2 2 5 4" xfId="30220" xr:uid="{312DBA81-9C43-4DC5-8261-1141C36A5AC9}"/>
    <cellStyle name="Normal 22 2 2 5 4 2" xfId="30221" xr:uid="{91091B44-7D97-46E3-9E8F-654AC5F1B352}"/>
    <cellStyle name="Normal 22 2 2 5 5" xfId="30222" xr:uid="{47CFAE5B-2354-46B6-9183-A7FFC8C4F728}"/>
    <cellStyle name="Normal 22 2 2 6" xfId="30223" xr:uid="{D1E27000-310D-4C15-825B-5F9F057B845D}"/>
    <cellStyle name="Normal 22 2 2 6 2" xfId="30224" xr:uid="{57081658-E9A9-4420-BAB0-D1AFAF694430}"/>
    <cellStyle name="Normal 22 2 2 6 2 2" xfId="30225" xr:uid="{A3B1B36B-370D-438B-B386-0398775ABC67}"/>
    <cellStyle name="Normal 22 2 2 6 2 2 2" xfId="30226" xr:uid="{1DEC22D7-6683-4098-A0DA-75C084375874}"/>
    <cellStyle name="Normal 22 2 2 6 2 3" xfId="30227" xr:uid="{7FAE92A1-5814-4674-9D25-DF5DAA53BA02}"/>
    <cellStyle name="Normal 22 2 2 6 3" xfId="30228" xr:uid="{AB563193-5CD6-4D7D-BB9F-CF55DE89CE44}"/>
    <cellStyle name="Normal 22 2 2 6 3 2" xfId="30229" xr:uid="{6C67EBA0-804F-4C23-9A16-F1A2982B47F8}"/>
    <cellStyle name="Normal 22 2 2 6 4" xfId="30230" xr:uid="{6EAC0720-9FCD-4B77-B11B-32FE86AADD2B}"/>
    <cellStyle name="Normal 22 2 2 6 4 2" xfId="30231" xr:uid="{7DA518E8-83F4-4F12-B37F-8E15812B0157}"/>
    <cellStyle name="Normal 22 2 2 6 5" xfId="30232" xr:uid="{D57F617A-96AA-4967-9881-CF1F86688DA4}"/>
    <cellStyle name="Normal 22 2 2 7" xfId="30233" xr:uid="{D14ACA1A-DCB3-4C85-B6C8-10DD09F9E6A1}"/>
    <cellStyle name="Normal 22 2 2 7 2" xfId="30234" xr:uid="{AAB1298B-5701-4EB8-B86C-EE54E52570A1}"/>
    <cellStyle name="Normal 22 2 2 7 2 2" xfId="30235" xr:uid="{518CED11-D900-4725-B42E-D655C72BBF64}"/>
    <cellStyle name="Normal 22 2 2 7 3" xfId="30236" xr:uid="{086ACB5E-B1A0-4077-9591-F345719ADB44}"/>
    <cellStyle name="Normal 22 2 2 8" xfId="30237" xr:uid="{B9BE73E2-59EF-4A89-B4D0-63FFCD4019EF}"/>
    <cellStyle name="Normal 22 2 2 8 2" xfId="30238" xr:uid="{195555AA-7119-43CD-8565-BAA0250F3127}"/>
    <cellStyle name="Normal 22 2 2 9" xfId="30239" xr:uid="{56E03C5F-5336-4788-9E25-DAE9CC5ED58F}"/>
    <cellStyle name="Normal 22 2 2 9 2" xfId="30240" xr:uid="{547AD174-0F58-4D1A-8316-6787E8723805}"/>
    <cellStyle name="Normal 22 2 3" xfId="30241" xr:uid="{56A8D5B7-0AF4-4E89-AC2C-E46C3941B120}"/>
    <cellStyle name="Normal 22 2 3 2" xfId="30242" xr:uid="{2FAC169D-1420-47B9-92CC-62C3E8911B24}"/>
    <cellStyle name="Normal 22 2 3 2 2" xfId="30243" xr:uid="{849C2FB9-F15D-4228-958E-3821108D007C}"/>
    <cellStyle name="Normal 22 2 3 2 2 2" xfId="30244" xr:uid="{4389ABDC-8C9D-471F-B752-B650017849B4}"/>
    <cellStyle name="Normal 22 2 3 2 2 2 2" xfId="30245" xr:uid="{DBC13235-D9C0-459B-B8DA-EB7319E0F01B}"/>
    <cellStyle name="Normal 22 2 3 2 2 2 2 2" xfId="30246" xr:uid="{178E57BD-9AEF-4A22-AEA6-53382E0B054C}"/>
    <cellStyle name="Normal 22 2 3 2 2 2 3" xfId="30247" xr:uid="{8AFE87F6-7505-42E5-AFBF-0D74642A8730}"/>
    <cellStyle name="Normal 22 2 3 2 2 3" xfId="30248" xr:uid="{512810CF-CCF2-4FA8-855C-F56C0CE7579E}"/>
    <cellStyle name="Normal 22 2 3 2 2 3 2" xfId="30249" xr:uid="{AD3A9962-B2A4-4E1E-AD1C-FA502CD5E4AC}"/>
    <cellStyle name="Normal 22 2 3 2 2 4" xfId="30250" xr:uid="{8A4C50B6-AFF4-4486-A28C-182AFBCCAD3E}"/>
    <cellStyle name="Normal 22 2 3 2 2 4 2" xfId="30251" xr:uid="{1D542A88-31DF-4329-9455-69D6244F5C07}"/>
    <cellStyle name="Normal 22 2 3 2 2 5" xfId="30252" xr:uid="{A7A33310-39D4-4200-AD7C-AE867243971C}"/>
    <cellStyle name="Normal 22 2 3 2 3" xfId="30253" xr:uid="{FF0BFAA0-CA2D-4A86-B5E6-5FF14DC7AC3B}"/>
    <cellStyle name="Normal 22 2 3 2 3 2" xfId="30254" xr:uid="{C196AF9B-2462-40D1-8B4A-9AEA371B3187}"/>
    <cellStyle name="Normal 22 2 3 2 3 2 2" xfId="30255" xr:uid="{36270CAB-9A2E-4D95-8A2F-63CC6CF093BC}"/>
    <cellStyle name="Normal 22 2 3 2 3 3" xfId="30256" xr:uid="{E846AC15-6DE0-4278-92DC-5962B3B8A210}"/>
    <cellStyle name="Normal 22 2 3 2 4" xfId="30257" xr:uid="{9EEDAC11-99B2-4A8B-80BC-A5D089876C7B}"/>
    <cellStyle name="Normal 22 2 3 2 4 2" xfId="30258" xr:uid="{9591EA7D-DF4F-4A65-8EF3-ED3DC87AA209}"/>
    <cellStyle name="Normal 22 2 3 2 5" xfId="30259" xr:uid="{6AB4EBC1-8EE2-4FA3-AD66-DB49CCF77C26}"/>
    <cellStyle name="Normal 22 2 3 2 5 2" xfId="30260" xr:uid="{EA7A5EF8-E349-4348-B773-09985E28DA04}"/>
    <cellStyle name="Normal 22 2 3 2 6" xfId="30261" xr:uid="{6409DBF3-82BD-4F59-82F0-0B26064AF5BC}"/>
    <cellStyle name="Normal 22 2 3 3" xfId="30262" xr:uid="{A488A070-DA59-48E5-AA11-024F6DB166CA}"/>
    <cellStyle name="Normal 22 2 3 3 2" xfId="30263" xr:uid="{F0C6280F-F3A7-4B43-AA16-C32CE16652AC}"/>
    <cellStyle name="Normal 22 2 3 3 2 2" xfId="30264" xr:uid="{7299387E-6988-4F1F-B2F0-5CE9E2436943}"/>
    <cellStyle name="Normal 22 2 3 3 2 2 2" xfId="30265" xr:uid="{8C8688F1-EC73-4528-A7A4-B848D273CB28}"/>
    <cellStyle name="Normal 22 2 3 3 2 3" xfId="30266" xr:uid="{F8859F2B-6303-4E28-AAE2-D730373D7C6D}"/>
    <cellStyle name="Normal 22 2 3 3 3" xfId="30267" xr:uid="{70969E98-B033-47CA-BB99-5207218ED169}"/>
    <cellStyle name="Normal 22 2 3 3 3 2" xfId="30268" xr:uid="{F4AEE892-5B75-4FB0-9B45-AE6F18750792}"/>
    <cellStyle name="Normal 22 2 3 3 4" xfId="30269" xr:uid="{8812B359-9DA6-4629-96D5-443EDEC62253}"/>
    <cellStyle name="Normal 22 2 3 3 4 2" xfId="30270" xr:uid="{341D5598-68DC-4C76-9AE5-DB974164DD86}"/>
    <cellStyle name="Normal 22 2 3 3 5" xfId="30271" xr:uid="{E42B1BCA-DCED-4E4E-815D-D06D46F4A6BA}"/>
    <cellStyle name="Normal 22 2 3 4" xfId="30272" xr:uid="{2D62F239-32EB-43E2-A365-FBE6CDFA8CD3}"/>
    <cellStyle name="Normal 22 2 3 4 2" xfId="30273" xr:uid="{5A64F9A8-75F4-47AE-AB98-72AA919D6163}"/>
    <cellStyle name="Normal 22 2 3 4 2 2" xfId="30274" xr:uid="{574F5CFE-FBC5-4FE1-84B8-FF61AB550662}"/>
    <cellStyle name="Normal 22 2 3 4 3" xfId="30275" xr:uid="{F1F8E986-8609-445A-9246-476D44FB165B}"/>
    <cellStyle name="Normal 22 2 3 5" xfId="30276" xr:uid="{47644860-44AB-440D-AD0F-51BAC634A607}"/>
    <cellStyle name="Normal 22 2 3 5 2" xfId="30277" xr:uid="{15E44D82-7042-4703-BEE8-C9938E593925}"/>
    <cellStyle name="Normal 22 2 3 6" xfId="30278" xr:uid="{D13D6942-19C5-45DB-ADA8-3D1D58B5C465}"/>
    <cellStyle name="Normal 22 2 3 6 2" xfId="30279" xr:uid="{6320F1D9-66A7-4F66-B3C5-F7AE80E8FCB8}"/>
    <cellStyle name="Normal 22 2 3 7" xfId="30280" xr:uid="{129DF3DD-DB31-46C5-9239-17AEE18772B2}"/>
    <cellStyle name="Normal 22 2 4" xfId="30281" xr:uid="{4BBD85FD-9B09-4351-88D9-DDECB66137C6}"/>
    <cellStyle name="Normal 22 2 4 2" xfId="30282" xr:uid="{4685EE6F-27EB-4921-B70A-7EAC22B00A8B}"/>
    <cellStyle name="Normal 22 2 4 2 2" xfId="30283" xr:uid="{0A081C7E-58B9-43D3-A521-61038D43CE0A}"/>
    <cellStyle name="Normal 22 2 4 2 2 2" xfId="30284" xr:uid="{42A06FD9-1CFA-4645-9352-A4D2124443E1}"/>
    <cellStyle name="Normal 22 2 4 2 2 2 2" xfId="30285" xr:uid="{27012574-6DEB-4B5F-9B8C-0CBEAB1B3641}"/>
    <cellStyle name="Normal 22 2 4 2 2 2 2 2" xfId="30286" xr:uid="{A90FF59A-13A1-4F7C-AAB3-FAB5837E7C31}"/>
    <cellStyle name="Normal 22 2 4 2 2 2 3" xfId="30287" xr:uid="{60433DA6-F6C9-4DBB-9648-746AE0636956}"/>
    <cellStyle name="Normal 22 2 4 2 2 3" xfId="30288" xr:uid="{72C2D526-6B89-4ADE-AD4C-C46833668BDD}"/>
    <cellStyle name="Normal 22 2 4 2 2 3 2" xfId="30289" xr:uid="{0A92352D-2EEB-4BD5-B8EE-B268ADAE451B}"/>
    <cellStyle name="Normal 22 2 4 2 2 4" xfId="30290" xr:uid="{F2FDDA08-41F2-4321-ADE2-8DA96FFD7BE2}"/>
    <cellStyle name="Normal 22 2 4 2 2 4 2" xfId="30291" xr:uid="{04BF4738-2474-4691-84DD-0933CFA04A5E}"/>
    <cellStyle name="Normal 22 2 4 2 2 5" xfId="30292" xr:uid="{052D4987-13E0-45BF-A551-3DA06C3BF89D}"/>
    <cellStyle name="Normal 22 2 4 2 3" xfId="30293" xr:uid="{E46E6C3C-630C-438A-8543-6790BF0688B9}"/>
    <cellStyle name="Normal 22 2 4 2 3 2" xfId="30294" xr:uid="{59A43278-5CE3-45B0-A6D3-93A70AF57CA6}"/>
    <cellStyle name="Normal 22 2 4 2 3 2 2" xfId="30295" xr:uid="{750378C3-A7B6-43AD-A2F3-B8529E66CC04}"/>
    <cellStyle name="Normal 22 2 4 2 3 3" xfId="30296" xr:uid="{6D2E89E7-1AA8-4D38-909D-183377501027}"/>
    <cellStyle name="Normal 22 2 4 2 4" xfId="30297" xr:uid="{EC3D4BFF-2A89-4DF1-B2CF-44ECE65DBDAF}"/>
    <cellStyle name="Normal 22 2 4 2 4 2" xfId="30298" xr:uid="{95705199-29BA-4404-9646-89EB88F7A820}"/>
    <cellStyle name="Normal 22 2 4 2 5" xfId="30299" xr:uid="{BAA8AE78-9801-4CD2-BADD-CB817A13C547}"/>
    <cellStyle name="Normal 22 2 4 2 5 2" xfId="30300" xr:uid="{35F3A746-5380-4411-A3BA-371E831F64C7}"/>
    <cellStyle name="Normal 22 2 4 2 6" xfId="30301" xr:uid="{4E06569F-5A10-410A-8AB5-7129736FAB71}"/>
    <cellStyle name="Normal 22 2 4 3" xfId="30302" xr:uid="{16883A86-0ECC-420F-A7B4-A055EA1DFA93}"/>
    <cellStyle name="Normal 22 2 4 3 2" xfId="30303" xr:uid="{BC4E271B-6AC4-4F95-98D5-BD0D0C5D6CB9}"/>
    <cellStyle name="Normal 22 2 4 3 2 2" xfId="30304" xr:uid="{D7D827D2-FE34-4853-8D8A-547BC80D0C64}"/>
    <cellStyle name="Normal 22 2 4 3 2 2 2" xfId="30305" xr:uid="{62C472BF-C4D9-4CE8-B302-D0D4499961C9}"/>
    <cellStyle name="Normal 22 2 4 3 2 3" xfId="30306" xr:uid="{A2C5F8EF-D039-4ADC-9909-17C0D061BADD}"/>
    <cellStyle name="Normal 22 2 4 3 3" xfId="30307" xr:uid="{3DC1C4BA-8EF0-4A6A-BA45-F202BE295D1F}"/>
    <cellStyle name="Normal 22 2 4 3 3 2" xfId="30308" xr:uid="{29DF3C15-A315-4476-BE20-16A76B040293}"/>
    <cellStyle name="Normal 22 2 4 3 4" xfId="30309" xr:uid="{69FDFF6C-77EA-4200-B515-15CC7AA16758}"/>
    <cellStyle name="Normal 22 2 4 3 4 2" xfId="30310" xr:uid="{1CC82102-8290-4D04-A0CC-85E07D32D882}"/>
    <cellStyle name="Normal 22 2 4 3 5" xfId="30311" xr:uid="{1FC047AA-53D1-4B59-A4EB-CDC3A8A27CEA}"/>
    <cellStyle name="Normal 22 2 4 4" xfId="30312" xr:uid="{710FBC67-83DF-4DC2-86C5-4E3B0AA9A7C0}"/>
    <cellStyle name="Normal 22 2 4 4 2" xfId="30313" xr:uid="{C460BE85-2904-4D63-9CE2-2694F13FD6AF}"/>
    <cellStyle name="Normal 22 2 4 4 2 2" xfId="30314" xr:uid="{8509FF18-77AC-43DA-87F9-E354A0405FB7}"/>
    <cellStyle name="Normal 22 2 4 4 3" xfId="30315" xr:uid="{F7FC5995-A01B-41AC-9847-89E767552282}"/>
    <cellStyle name="Normal 22 2 4 5" xfId="30316" xr:uid="{AEF3FF89-2EA0-4C4F-9643-CF6A350D5228}"/>
    <cellStyle name="Normal 22 2 4 5 2" xfId="30317" xr:uid="{26C3A32F-F62B-4138-84CB-07DF8FA85D55}"/>
    <cellStyle name="Normal 22 2 4 6" xfId="30318" xr:uid="{A1E8ADF8-A37C-4EE1-807D-89618F366A8F}"/>
    <cellStyle name="Normal 22 2 4 6 2" xfId="30319" xr:uid="{934EFED7-2202-44BA-BB81-C14ADD5CBE69}"/>
    <cellStyle name="Normal 22 2 4 7" xfId="30320" xr:uid="{C0290D75-7A67-4668-AB69-338C543665F2}"/>
    <cellStyle name="Normal 22 2 5" xfId="30321" xr:uid="{BBDF0BDA-1863-4384-9C21-F25F8228B57F}"/>
    <cellStyle name="Normal 22 2 5 2" xfId="30322" xr:uid="{F4B6E1FB-5994-48BE-9EC1-0486B6B8AE2B}"/>
    <cellStyle name="Normal 22 2 5 2 2" xfId="30323" xr:uid="{2626B346-0A4C-4DDC-A62D-24320464A0FC}"/>
    <cellStyle name="Normal 22 2 5 2 2 2" xfId="30324" xr:uid="{A6FFFC94-6FA4-486B-B32C-F4CE358FAF9E}"/>
    <cellStyle name="Normal 22 2 5 2 2 2 2" xfId="30325" xr:uid="{796F3B7B-5B3B-4FD6-91A1-ABD48A9A46FD}"/>
    <cellStyle name="Normal 22 2 5 2 2 3" xfId="30326" xr:uid="{4C795BDC-4CC6-4A69-B8CB-1F2D15F7130B}"/>
    <cellStyle name="Normal 22 2 5 2 3" xfId="30327" xr:uid="{79F33C8C-623A-4840-A1E0-3AD15D962418}"/>
    <cellStyle name="Normal 22 2 5 2 3 2" xfId="30328" xr:uid="{62DD157C-AEB5-460B-8657-FE2BC571825E}"/>
    <cellStyle name="Normal 22 2 5 2 4" xfId="30329" xr:uid="{7A2D4D49-3972-4F6B-B1F6-F727D9E22039}"/>
    <cellStyle name="Normal 22 2 5 2 4 2" xfId="30330" xr:uid="{F5E681A9-F85D-4BAE-B3AD-E8099BEDB8F7}"/>
    <cellStyle name="Normal 22 2 5 2 5" xfId="30331" xr:uid="{10ABD6FA-CB0E-4CFD-897D-7AAE6C5831F2}"/>
    <cellStyle name="Normal 22 2 5 3" xfId="30332" xr:uid="{E094709F-072C-4B6A-823B-B208CC9B32B9}"/>
    <cellStyle name="Normal 22 2 5 3 2" xfId="30333" xr:uid="{FAE4011E-932C-42DC-8301-FE76B2A8DE82}"/>
    <cellStyle name="Normal 22 2 5 3 2 2" xfId="30334" xr:uid="{FD537206-BDD1-45FD-BF97-39AABF4CBF2D}"/>
    <cellStyle name="Normal 22 2 5 3 3" xfId="30335" xr:uid="{EA8B22E5-A1FC-45C8-A04C-DEA9C68BD006}"/>
    <cellStyle name="Normal 22 2 5 4" xfId="30336" xr:uid="{0D3A398D-834E-4CAF-9D85-73AECAA940E3}"/>
    <cellStyle name="Normal 22 2 5 4 2" xfId="30337" xr:uid="{1856E5EE-F19D-4285-A73A-72DB8C991B1B}"/>
    <cellStyle name="Normal 22 2 5 5" xfId="30338" xr:uid="{A58BFBE6-A4E5-49A5-80F6-57D9FD74D4FD}"/>
    <cellStyle name="Normal 22 2 5 5 2" xfId="30339" xr:uid="{0F554394-6B30-42A3-A52F-346C343F708E}"/>
    <cellStyle name="Normal 22 2 5 6" xfId="30340" xr:uid="{B7F88A1A-D846-4DB0-897E-248432C35494}"/>
    <cellStyle name="Normal 22 2 6" xfId="30341" xr:uid="{D69952A6-E867-401E-AD78-CCE761200047}"/>
    <cellStyle name="Normal 22 2 6 2" xfId="30342" xr:uid="{31FE052C-09F5-4502-B40C-CFE0F64ACEEB}"/>
    <cellStyle name="Normal 22 2 6 2 2" xfId="30343" xr:uid="{D329D9E3-3874-49C2-ACCC-533E42048B3E}"/>
    <cellStyle name="Normal 22 2 6 2 2 2" xfId="30344" xr:uid="{A343CCCB-2500-46D6-AF73-C5AAC1AB6A41}"/>
    <cellStyle name="Normal 22 2 6 2 3" xfId="30345" xr:uid="{0CC082E3-0072-4096-91CF-AD99487F1B81}"/>
    <cellStyle name="Normal 22 2 6 3" xfId="30346" xr:uid="{B7FEEE00-4F22-43CF-B47C-335D3B44A776}"/>
    <cellStyle name="Normal 22 2 6 3 2" xfId="30347" xr:uid="{109E8244-3DD7-4F63-8702-14905EFE113D}"/>
    <cellStyle name="Normal 22 2 6 4" xfId="30348" xr:uid="{6D7DBDD4-C6C6-4606-AEE3-BCF054D38CDB}"/>
    <cellStyle name="Normal 22 2 6 4 2" xfId="30349" xr:uid="{351DCEFC-3391-4325-A086-92257C24226D}"/>
    <cellStyle name="Normal 22 2 6 5" xfId="30350" xr:uid="{6FE0D8A8-FA5A-467C-B583-CA94BCD0F832}"/>
    <cellStyle name="Normal 22 2 7" xfId="30351" xr:uid="{2FC0DF17-42C7-4FA1-ADDE-4102B243BC3A}"/>
    <cellStyle name="Normal 22 2 7 2" xfId="30352" xr:uid="{59C7FA3C-5297-44A9-A573-A7A95D1E596D}"/>
    <cellStyle name="Normal 22 2 7 2 2" xfId="30353" xr:uid="{13FA4CBF-828C-4762-8B50-A08DAC5E1621}"/>
    <cellStyle name="Normal 22 2 7 2 2 2" xfId="30354" xr:uid="{3C89C497-CE2D-43B8-BA71-283D5DC813B4}"/>
    <cellStyle name="Normal 22 2 7 2 3" xfId="30355" xr:uid="{2E38CA0D-62ED-48AE-9E23-A687A5A1580A}"/>
    <cellStyle name="Normal 22 2 7 3" xfId="30356" xr:uid="{785B2D8A-E6CF-43FE-947B-F25BC177C172}"/>
    <cellStyle name="Normal 22 2 7 3 2" xfId="30357" xr:uid="{E75F9E45-7BC1-4936-A8BC-9DCEC671806A}"/>
    <cellStyle name="Normal 22 2 7 4" xfId="30358" xr:uid="{CB922B7C-5FC9-4979-9A5F-C295C2641A26}"/>
    <cellStyle name="Normal 22 2 7 4 2" xfId="30359" xr:uid="{CE612BE7-3AAB-4106-85CA-774D08EA3D19}"/>
    <cellStyle name="Normal 22 2 7 5" xfId="30360" xr:uid="{F234E964-B67F-45E0-806C-950AB505FEDD}"/>
    <cellStyle name="Normal 22 2 8" xfId="30361" xr:uid="{0CB49310-F95D-44BC-97BC-FEACEAD9E1A0}"/>
    <cellStyle name="Normal 22 2 8 2" xfId="30362" xr:uid="{5A817E73-E734-4909-82A5-8438B757111B}"/>
    <cellStyle name="Normal 22 2 8 2 2" xfId="30363" xr:uid="{8B877BCB-6769-46E9-A77A-A910B382ABEE}"/>
    <cellStyle name="Normal 22 2 8 3" xfId="30364" xr:uid="{9BC15F51-7949-44E3-8012-98D370D40D3D}"/>
    <cellStyle name="Normal 22 2 9" xfId="30365" xr:uid="{2C354DE1-AB5C-4E7B-BB5C-287B3C01E712}"/>
    <cellStyle name="Normal 22 2 9 2" xfId="30366" xr:uid="{0EAE10D1-A1A4-4710-BD49-006146771A7A}"/>
    <cellStyle name="Normal 22 3" xfId="30367" xr:uid="{BF8960D7-8AEC-49EF-8DE1-D82445473687}"/>
    <cellStyle name="Normal 22 3 10" xfId="30368" xr:uid="{B19B122E-287E-4139-AA49-B7B5ED88297C}"/>
    <cellStyle name="Normal 22 3 2" xfId="30369" xr:uid="{DD1554C9-BD96-40BF-BDD9-7D230E9596F9}"/>
    <cellStyle name="Normal 22 3 2 2" xfId="30370" xr:uid="{8995BFC6-5111-4235-A517-8DC444B5F4B2}"/>
    <cellStyle name="Normal 22 3 2 2 2" xfId="30371" xr:uid="{56D07903-05F9-49FE-BA7D-32DF8B140047}"/>
    <cellStyle name="Normal 22 3 2 2 2 2" xfId="30372" xr:uid="{E07E98A2-0BF7-46FA-85D1-824D84EBB950}"/>
    <cellStyle name="Normal 22 3 2 2 2 2 2" xfId="30373" xr:uid="{9A9733F2-E8AC-457A-8F96-476FE0E4022E}"/>
    <cellStyle name="Normal 22 3 2 2 2 2 2 2" xfId="30374" xr:uid="{5780AD9E-91B0-450F-A857-23F82A1E61CF}"/>
    <cellStyle name="Normal 22 3 2 2 2 2 3" xfId="30375" xr:uid="{05BFD9AE-B1DC-4E24-9356-5F6562C809DF}"/>
    <cellStyle name="Normal 22 3 2 2 2 3" xfId="30376" xr:uid="{6B0D3FE6-8CF8-48F1-B731-A6E73F4A7D08}"/>
    <cellStyle name="Normal 22 3 2 2 2 3 2" xfId="30377" xr:uid="{92B2DB7E-9BEF-48AE-A283-46DDFD9710CD}"/>
    <cellStyle name="Normal 22 3 2 2 2 4" xfId="30378" xr:uid="{468604EB-8F74-4824-B900-3721CF9B3B54}"/>
    <cellStyle name="Normal 22 3 2 2 2 4 2" xfId="30379" xr:uid="{DDA19666-AEEA-4291-8AAC-B923B8DF6811}"/>
    <cellStyle name="Normal 22 3 2 2 2 5" xfId="30380" xr:uid="{AD68679F-D0E2-4790-AEF4-E0DF71F3D843}"/>
    <cellStyle name="Normal 22 3 2 2 3" xfId="30381" xr:uid="{EB8963AB-87EC-4DA4-BDE4-17856D474DA0}"/>
    <cellStyle name="Normal 22 3 2 2 3 2" xfId="30382" xr:uid="{331C69EA-5182-4628-A9D0-F4F05A7C1696}"/>
    <cellStyle name="Normal 22 3 2 2 3 2 2" xfId="30383" xr:uid="{75927DFD-A04A-409D-953E-734DB54499E8}"/>
    <cellStyle name="Normal 22 3 2 2 3 3" xfId="30384" xr:uid="{4D48A44D-199D-4220-AF80-654563C5E5B7}"/>
    <cellStyle name="Normal 22 3 2 2 4" xfId="30385" xr:uid="{7D02669E-6487-4057-B976-0963EC78E895}"/>
    <cellStyle name="Normal 22 3 2 2 4 2" xfId="30386" xr:uid="{BA42791C-3D90-43F4-BD29-6416EF766C9E}"/>
    <cellStyle name="Normal 22 3 2 2 5" xfId="30387" xr:uid="{D3A2F3F2-CF57-422A-9E04-DFE1EFFB9A40}"/>
    <cellStyle name="Normal 22 3 2 2 5 2" xfId="30388" xr:uid="{4552BAE6-F1CF-4898-BB8F-C962F21CE56A}"/>
    <cellStyle name="Normal 22 3 2 2 6" xfId="30389" xr:uid="{FCE13F38-B2D5-46A5-AEFD-070F1BB0B9BA}"/>
    <cellStyle name="Normal 22 3 2 3" xfId="30390" xr:uid="{00D816AD-1D19-45D1-BAAB-9D4CCBE845A7}"/>
    <cellStyle name="Normal 22 3 2 3 2" xfId="30391" xr:uid="{3BF3355E-CC32-440C-B2BB-FA0A19A836EB}"/>
    <cellStyle name="Normal 22 3 2 3 2 2" xfId="30392" xr:uid="{EC05C354-967F-4C3D-83F8-D9989801A7E3}"/>
    <cellStyle name="Normal 22 3 2 3 2 2 2" xfId="30393" xr:uid="{8B96A752-B2E0-48F2-BBD8-D08B5BC75387}"/>
    <cellStyle name="Normal 22 3 2 3 2 3" xfId="30394" xr:uid="{F2889664-C26C-4DE6-BEB0-CA22F25D1C29}"/>
    <cellStyle name="Normal 22 3 2 3 3" xfId="30395" xr:uid="{F9BF9022-F8E5-484F-9A30-58E0CF2D73F6}"/>
    <cellStyle name="Normal 22 3 2 3 3 2" xfId="30396" xr:uid="{1F948732-8B6E-4521-B1EA-922BC5C3FDE0}"/>
    <cellStyle name="Normal 22 3 2 3 4" xfId="30397" xr:uid="{DA41E95E-4E3D-4654-BF75-9C5761D46533}"/>
    <cellStyle name="Normal 22 3 2 3 4 2" xfId="30398" xr:uid="{802668F2-69AC-4E11-A02F-43E38CB0F1DD}"/>
    <cellStyle name="Normal 22 3 2 3 5" xfId="30399" xr:uid="{9076621F-4FAE-4D66-A47C-58F7977AD31E}"/>
    <cellStyle name="Normal 22 3 2 4" xfId="30400" xr:uid="{DC5A0302-6D0F-450F-A8EB-9214E96D68A0}"/>
    <cellStyle name="Normal 22 3 2 4 2" xfId="30401" xr:uid="{8E15EF11-FA0C-4252-AAD8-CCFD035B65EB}"/>
    <cellStyle name="Normal 22 3 2 4 2 2" xfId="30402" xr:uid="{2B97C8D5-460D-467F-8DC0-B8183D481521}"/>
    <cellStyle name="Normal 22 3 2 4 3" xfId="30403" xr:uid="{D1305AE5-2297-488B-8E6D-EC3352CE5E3A}"/>
    <cellStyle name="Normal 22 3 2 5" xfId="30404" xr:uid="{7B0CA0E3-D287-45DA-91BF-6862DDDAEF2C}"/>
    <cellStyle name="Normal 22 3 2 5 2" xfId="30405" xr:uid="{C58BB3B5-6923-4E11-ADFE-EE0969DA3458}"/>
    <cellStyle name="Normal 22 3 2 6" xfId="30406" xr:uid="{9F924DBB-2B54-4304-8F0D-CEBADEA031D9}"/>
    <cellStyle name="Normal 22 3 2 6 2" xfId="30407" xr:uid="{80E393F9-67C5-4FA0-AA95-5515D9F21D3F}"/>
    <cellStyle name="Normal 22 3 2 7" xfId="30408" xr:uid="{06B022E8-1C7C-4994-B5FA-11E9DA2D0C83}"/>
    <cellStyle name="Normal 22 3 3" xfId="30409" xr:uid="{0F140EE2-59D5-4CA1-BE0B-975D6B37A559}"/>
    <cellStyle name="Normal 22 3 3 2" xfId="30410" xr:uid="{F2460076-1843-4BA4-92B2-3F73DBC656FB}"/>
    <cellStyle name="Normal 22 3 3 2 2" xfId="30411" xr:uid="{DC305F8F-EBBD-463B-931A-E104C901EAA6}"/>
    <cellStyle name="Normal 22 3 3 2 2 2" xfId="30412" xr:uid="{66EFA0BE-905A-46A8-9B0E-7210F76DBBC5}"/>
    <cellStyle name="Normal 22 3 3 2 2 2 2" xfId="30413" xr:uid="{6209F71D-E15A-4D2D-B18E-F50B82BB6C1C}"/>
    <cellStyle name="Normal 22 3 3 2 2 2 2 2" xfId="30414" xr:uid="{E6BEAA66-ECF9-41CB-B57F-F4FC4FAD4B98}"/>
    <cellStyle name="Normal 22 3 3 2 2 2 3" xfId="30415" xr:uid="{18B7B94B-8E4D-4FD8-91B6-30EFBC2C73D7}"/>
    <cellStyle name="Normal 22 3 3 2 2 3" xfId="30416" xr:uid="{2E5E763D-77DC-409D-9EF6-EBC023F4E077}"/>
    <cellStyle name="Normal 22 3 3 2 2 3 2" xfId="30417" xr:uid="{83D8EFB6-B1B9-4857-937A-AE22D03997F2}"/>
    <cellStyle name="Normal 22 3 3 2 2 4" xfId="30418" xr:uid="{CCD79A18-87A7-4C68-BACB-85975A3DA0DC}"/>
    <cellStyle name="Normal 22 3 3 2 2 4 2" xfId="30419" xr:uid="{E4A54A29-2D4B-4E30-BB1F-7E27D7A06849}"/>
    <cellStyle name="Normal 22 3 3 2 2 5" xfId="30420" xr:uid="{7884E056-3DE7-45C4-9273-CB5EB024D5E9}"/>
    <cellStyle name="Normal 22 3 3 2 3" xfId="30421" xr:uid="{1F9E08D8-1948-4772-9CD9-5FD4DC92F55A}"/>
    <cellStyle name="Normal 22 3 3 2 3 2" xfId="30422" xr:uid="{CA45F49D-E362-4077-9101-CE1566C2161C}"/>
    <cellStyle name="Normal 22 3 3 2 3 2 2" xfId="30423" xr:uid="{D15CED69-5417-4F1F-8362-67E8699934A9}"/>
    <cellStyle name="Normal 22 3 3 2 3 3" xfId="30424" xr:uid="{37526791-2AEC-43D1-9F95-AE3EE9A03335}"/>
    <cellStyle name="Normal 22 3 3 2 4" xfId="30425" xr:uid="{94B4996B-5905-452E-B08C-CFC62526C3E7}"/>
    <cellStyle name="Normal 22 3 3 2 4 2" xfId="30426" xr:uid="{12505D54-C0D4-4E8E-896B-D9E0A3A07CEB}"/>
    <cellStyle name="Normal 22 3 3 2 5" xfId="30427" xr:uid="{09611C35-C0B7-4668-B80C-BA2CA8D4D320}"/>
    <cellStyle name="Normal 22 3 3 2 5 2" xfId="30428" xr:uid="{044D7914-AAFE-4430-BB0F-5BB345F67C62}"/>
    <cellStyle name="Normal 22 3 3 2 6" xfId="30429" xr:uid="{2442C4A2-F9E8-4587-B85C-54A0B10E58BB}"/>
    <cellStyle name="Normal 22 3 3 3" xfId="30430" xr:uid="{0E7B48E3-06F6-4C84-A24B-CE09C885962F}"/>
    <cellStyle name="Normal 22 3 3 3 2" xfId="30431" xr:uid="{94B6D788-E3F6-4201-AEB2-8E2AC3A0DF33}"/>
    <cellStyle name="Normal 22 3 3 3 2 2" xfId="30432" xr:uid="{2B216D33-0045-491F-B6D5-F73A4CC06906}"/>
    <cellStyle name="Normal 22 3 3 3 2 2 2" xfId="30433" xr:uid="{6E804F9B-ED5F-42D9-95E2-BF1AA09649C9}"/>
    <cellStyle name="Normal 22 3 3 3 2 3" xfId="30434" xr:uid="{0625EAE6-28C0-4C63-AF78-9A132F652409}"/>
    <cellStyle name="Normal 22 3 3 3 3" xfId="30435" xr:uid="{DCB00F80-1A03-4492-AB02-415EC059A229}"/>
    <cellStyle name="Normal 22 3 3 3 3 2" xfId="30436" xr:uid="{B746B83A-9E82-4C28-B81A-2E323D9D8C88}"/>
    <cellStyle name="Normal 22 3 3 3 4" xfId="30437" xr:uid="{44DDBC8E-F2B0-46E6-A7D1-DF613F191541}"/>
    <cellStyle name="Normal 22 3 3 3 4 2" xfId="30438" xr:uid="{F381C72E-FDFA-4A59-B0C7-F3F4743E449A}"/>
    <cellStyle name="Normal 22 3 3 3 5" xfId="30439" xr:uid="{558BB40E-CD55-49FB-9F5F-2CACACD3E367}"/>
    <cellStyle name="Normal 22 3 3 4" xfId="30440" xr:uid="{45749573-ED91-4245-8705-F1612A5053DA}"/>
    <cellStyle name="Normal 22 3 3 4 2" xfId="30441" xr:uid="{3023006C-B53F-40A5-9BEB-C3DB3CD2793E}"/>
    <cellStyle name="Normal 22 3 3 4 2 2" xfId="30442" xr:uid="{AB84F6F6-DFA0-44C0-A7A7-12733EF1930C}"/>
    <cellStyle name="Normal 22 3 3 4 3" xfId="30443" xr:uid="{5C142692-2109-4AF9-B56A-F7102C4463D4}"/>
    <cellStyle name="Normal 22 3 3 5" xfId="30444" xr:uid="{485B0409-648A-4443-BC1F-0B11133DE331}"/>
    <cellStyle name="Normal 22 3 3 5 2" xfId="30445" xr:uid="{209112A3-3986-4027-83CD-E8F87A343C02}"/>
    <cellStyle name="Normal 22 3 3 6" xfId="30446" xr:uid="{806B8614-EF21-417B-9241-BE90908CAD8B}"/>
    <cellStyle name="Normal 22 3 3 6 2" xfId="30447" xr:uid="{D5DF3BDF-DBC6-4A07-AFEC-273E90C0412C}"/>
    <cellStyle name="Normal 22 3 3 7" xfId="30448" xr:uid="{63D74A8B-F254-4559-A027-057E462B0497}"/>
    <cellStyle name="Normal 22 3 4" xfId="30449" xr:uid="{2C93B955-2958-404F-BA42-D93701B26DD3}"/>
    <cellStyle name="Normal 22 3 4 2" xfId="30450" xr:uid="{64E91545-0427-4A22-A78A-2ADCD0FC2C1C}"/>
    <cellStyle name="Normal 22 3 4 2 2" xfId="30451" xr:uid="{2F4B0ACA-ED05-45E7-84EC-B5FE89606156}"/>
    <cellStyle name="Normal 22 3 4 2 2 2" xfId="30452" xr:uid="{6A138B15-6497-4128-80A8-4112AA39B082}"/>
    <cellStyle name="Normal 22 3 4 2 2 2 2" xfId="30453" xr:uid="{1BCA9EAC-B6B2-4AF1-831A-C318E905ECC6}"/>
    <cellStyle name="Normal 22 3 4 2 2 3" xfId="30454" xr:uid="{D9FC75EE-3489-46C3-BC91-11A309336E8D}"/>
    <cellStyle name="Normal 22 3 4 2 3" xfId="30455" xr:uid="{63FC8DF5-98D9-4FED-A1BC-B6B849D8BCF1}"/>
    <cellStyle name="Normal 22 3 4 2 3 2" xfId="30456" xr:uid="{9C92975F-89B2-49BA-A63F-8B8462F48752}"/>
    <cellStyle name="Normal 22 3 4 2 4" xfId="30457" xr:uid="{ADFE6BF8-6998-4F5D-8799-B6D35F765D87}"/>
    <cellStyle name="Normal 22 3 4 2 4 2" xfId="30458" xr:uid="{7361B891-FD62-48F6-98F0-3BC0CCEAB6B3}"/>
    <cellStyle name="Normal 22 3 4 2 5" xfId="30459" xr:uid="{8B8F4075-F1EE-439C-96F5-901153ACB93D}"/>
    <cellStyle name="Normal 22 3 4 3" xfId="30460" xr:uid="{50F7FB4C-1EA9-47AC-AC64-E06090EA043C}"/>
    <cellStyle name="Normal 22 3 4 3 2" xfId="30461" xr:uid="{7D202248-D7A9-4A0B-8BAB-DF4B688E79FB}"/>
    <cellStyle name="Normal 22 3 4 3 2 2" xfId="30462" xr:uid="{CE1DC559-7DC0-4A8F-8F68-E0189DC507EA}"/>
    <cellStyle name="Normal 22 3 4 3 3" xfId="30463" xr:uid="{4B3682A5-3D95-4D0F-A319-9BEFFA24F136}"/>
    <cellStyle name="Normal 22 3 4 4" xfId="30464" xr:uid="{44F3F4F6-CD05-46F7-A981-AFE0933F7B3D}"/>
    <cellStyle name="Normal 22 3 4 4 2" xfId="30465" xr:uid="{7A3CC9D9-EA47-45AE-819F-1AA05B1F0097}"/>
    <cellStyle name="Normal 22 3 4 5" xfId="30466" xr:uid="{F7B79DC9-8E84-42F3-AF6E-453D3EBAC2F9}"/>
    <cellStyle name="Normal 22 3 4 5 2" xfId="30467" xr:uid="{AB55CF48-56E2-4018-8664-A52F5A3CBD32}"/>
    <cellStyle name="Normal 22 3 4 6" xfId="30468" xr:uid="{C1047BA4-2AF2-4F8E-888F-E33C0031B63A}"/>
    <cellStyle name="Normal 22 3 5" xfId="30469" xr:uid="{2BEC2ABD-A035-4013-AA8D-6ABB4D500460}"/>
    <cellStyle name="Normal 22 3 5 2" xfId="30470" xr:uid="{F179DF85-71B1-497B-8784-6EAC82F47CF6}"/>
    <cellStyle name="Normal 22 3 5 2 2" xfId="30471" xr:uid="{5B8A66B5-44D8-45E1-9FB8-01D6F0597AB1}"/>
    <cellStyle name="Normal 22 3 5 2 2 2" xfId="30472" xr:uid="{87FAA3D2-39E1-423A-AACE-5CEDB2856431}"/>
    <cellStyle name="Normal 22 3 5 2 3" xfId="30473" xr:uid="{DA6169B8-F00B-43BB-87BA-19A28D922B25}"/>
    <cellStyle name="Normal 22 3 5 3" xfId="30474" xr:uid="{147381E7-5B0A-4424-8083-9578FFF710D1}"/>
    <cellStyle name="Normal 22 3 5 3 2" xfId="30475" xr:uid="{9867F6EF-57FD-442F-B13D-3DE7F787668B}"/>
    <cellStyle name="Normal 22 3 5 4" xfId="30476" xr:uid="{3212712A-B66F-41E8-8608-D4FC09A646B0}"/>
    <cellStyle name="Normal 22 3 5 4 2" xfId="30477" xr:uid="{1CCCAD6B-53C6-48E2-8F1B-F5A37A13E352}"/>
    <cellStyle name="Normal 22 3 5 5" xfId="30478" xr:uid="{8C5B2844-73AC-4A74-957A-F24AA719EDD8}"/>
    <cellStyle name="Normal 22 3 6" xfId="30479" xr:uid="{655D0500-6760-443C-8C03-F7CC51B9D9F8}"/>
    <cellStyle name="Normal 22 3 6 2" xfId="30480" xr:uid="{7ED68FDA-DA79-4DE3-8EFB-6A2BFECAF9EF}"/>
    <cellStyle name="Normal 22 3 6 2 2" xfId="30481" xr:uid="{FA109BBD-2051-4A6C-8225-FC4945102112}"/>
    <cellStyle name="Normal 22 3 6 2 2 2" xfId="30482" xr:uid="{1A26C58C-BAAB-45DD-A8B3-81E28308FCED}"/>
    <cellStyle name="Normal 22 3 6 2 3" xfId="30483" xr:uid="{5F0C5765-93FD-45CE-B6E1-FDE8E32745F8}"/>
    <cellStyle name="Normal 22 3 6 3" xfId="30484" xr:uid="{275329BB-66AB-4ADD-BA84-47FC1159EF29}"/>
    <cellStyle name="Normal 22 3 6 3 2" xfId="30485" xr:uid="{EA259C70-7052-470F-8381-B2D2402114BD}"/>
    <cellStyle name="Normal 22 3 6 4" xfId="30486" xr:uid="{3587864D-25DA-4677-B538-4EBE32F7610C}"/>
    <cellStyle name="Normal 22 3 6 4 2" xfId="30487" xr:uid="{855FD854-884E-499A-B217-DE67A0C2A6F3}"/>
    <cellStyle name="Normal 22 3 6 5" xfId="30488" xr:uid="{635C0DEC-65B0-4C8A-AB82-DBEAA02299C8}"/>
    <cellStyle name="Normal 22 3 7" xfId="30489" xr:uid="{0345C0B4-491F-4181-B3D0-B871DADDA665}"/>
    <cellStyle name="Normal 22 3 7 2" xfId="30490" xr:uid="{29FA37D8-E50C-42E9-A591-44C269158286}"/>
    <cellStyle name="Normal 22 3 7 2 2" xfId="30491" xr:uid="{BD4C04E0-F46D-4B45-B218-26FB91328828}"/>
    <cellStyle name="Normal 22 3 7 3" xfId="30492" xr:uid="{69CB6CFC-9499-4411-84E5-BF5E7D68901C}"/>
    <cellStyle name="Normal 22 3 8" xfId="30493" xr:uid="{321758DB-A4E7-49E9-9B5A-F22F053D1FEF}"/>
    <cellStyle name="Normal 22 3 8 2" xfId="30494" xr:uid="{ACCC8879-FE71-4A36-B4DB-3D748225B919}"/>
    <cellStyle name="Normal 22 3 9" xfId="30495" xr:uid="{7FF5A46D-BFDE-404B-A3D8-CB8399757908}"/>
    <cellStyle name="Normal 22 3 9 2" xfId="30496" xr:uid="{FDB5DD04-217A-486A-9189-89B21E698401}"/>
    <cellStyle name="Normal 22 4" xfId="30497" xr:uid="{6ACD5D40-1759-4FDE-9634-E7E924164A58}"/>
    <cellStyle name="Normal 22 4 2" xfId="30498" xr:uid="{6375723A-DE94-47F4-9855-B733A2420668}"/>
    <cellStyle name="Normal 22 4 2 2" xfId="30499" xr:uid="{2CC5CA16-36B4-491F-8A8E-1C7237D893BB}"/>
    <cellStyle name="Normal 22 4 2 2 2" xfId="30500" xr:uid="{9F50798D-17C6-4CFD-9263-FC007C570F7B}"/>
    <cellStyle name="Normal 22 4 2 2 2 2" xfId="30501" xr:uid="{DD11D8BB-833C-4077-B0B8-EBA98F37DC63}"/>
    <cellStyle name="Normal 22 4 2 2 2 2 2" xfId="30502" xr:uid="{62FAF988-6B77-4E32-9427-DAFF1728C06B}"/>
    <cellStyle name="Normal 22 4 2 2 2 3" xfId="30503" xr:uid="{5419FEC9-875D-47D7-AE70-43A2594DFAF7}"/>
    <cellStyle name="Normal 22 4 2 2 3" xfId="30504" xr:uid="{EA3CD89D-A393-4549-8C11-57CE6D6DD685}"/>
    <cellStyle name="Normal 22 4 2 2 3 2" xfId="30505" xr:uid="{528BCA48-9F18-40FE-A1DD-3303ED47EB41}"/>
    <cellStyle name="Normal 22 4 2 2 4" xfId="30506" xr:uid="{00EC9C6A-9C3A-4F43-BA8E-36567826925A}"/>
    <cellStyle name="Normal 22 4 2 2 4 2" xfId="30507" xr:uid="{A14A461B-42CF-4213-8CD3-EAAA322440F4}"/>
    <cellStyle name="Normal 22 4 2 2 5" xfId="30508" xr:uid="{C9F23F63-97F1-4508-A207-76BEB6F63132}"/>
    <cellStyle name="Normal 22 4 2 3" xfId="30509" xr:uid="{A982970E-A9E5-42E8-9537-183AB2D98363}"/>
    <cellStyle name="Normal 22 4 2 3 2" xfId="30510" xr:uid="{1446E9FE-4161-4CF8-A808-6BB6C70EA3FA}"/>
    <cellStyle name="Normal 22 4 2 3 2 2" xfId="30511" xr:uid="{79B5ECEB-1B39-4F47-AD8A-2EAE033396E1}"/>
    <cellStyle name="Normal 22 4 2 3 3" xfId="30512" xr:uid="{299B4317-0868-49AF-8FD6-BD0FEF8C08D6}"/>
    <cellStyle name="Normal 22 4 2 4" xfId="30513" xr:uid="{BE2B55BC-6261-47BB-95EF-3B8D62B85317}"/>
    <cellStyle name="Normal 22 4 2 4 2" xfId="30514" xr:uid="{E84693BB-8EDD-42B3-B63A-CDBC48F9E280}"/>
    <cellStyle name="Normal 22 4 2 5" xfId="30515" xr:uid="{EBDCA7DB-CBC1-44C7-AEA1-F4DF7BD265B8}"/>
    <cellStyle name="Normal 22 4 2 5 2" xfId="30516" xr:uid="{C7715883-29BB-4598-92CB-17F679116238}"/>
    <cellStyle name="Normal 22 4 2 6" xfId="30517" xr:uid="{5A31A033-7AC7-4975-A105-F9E432D6E0C0}"/>
    <cellStyle name="Normal 22 4 3" xfId="30518" xr:uid="{C0A50584-2F21-4DFB-BE47-4D6BB86878CD}"/>
    <cellStyle name="Normal 22 4 3 2" xfId="30519" xr:uid="{B5CBBE42-80FE-4F6A-9F10-08C6C247F9A9}"/>
    <cellStyle name="Normal 22 4 3 2 2" xfId="30520" xr:uid="{7BCB3627-2576-4C66-9B3D-FB29FA80CB6E}"/>
    <cellStyle name="Normal 22 4 3 2 2 2" xfId="30521" xr:uid="{C503E12A-11E2-4B18-AA04-89A99D07AC25}"/>
    <cellStyle name="Normal 22 4 3 2 3" xfId="30522" xr:uid="{4CE12718-C84C-44A8-8461-3D45ABBA5010}"/>
    <cellStyle name="Normal 22 4 3 3" xfId="30523" xr:uid="{6BEC4527-1213-4A94-820E-4A936FF900AA}"/>
    <cellStyle name="Normal 22 4 3 3 2" xfId="30524" xr:uid="{AF76127A-518C-4708-9681-BC28D211EE33}"/>
    <cellStyle name="Normal 22 4 3 4" xfId="30525" xr:uid="{2EE722C5-1472-4E66-9158-90520372CD08}"/>
    <cellStyle name="Normal 22 4 3 4 2" xfId="30526" xr:uid="{19F5F38E-534A-44DC-9176-AE206AA9B363}"/>
    <cellStyle name="Normal 22 4 3 5" xfId="30527" xr:uid="{CB5DD580-6DF4-4C43-8B0B-75F4542BD050}"/>
    <cellStyle name="Normal 22 4 4" xfId="30528" xr:uid="{236124F1-8C3B-4F17-A110-CCF5A6B8B7E9}"/>
    <cellStyle name="Normal 22 4 4 2" xfId="30529" xr:uid="{90C2DACF-18FA-46B1-99F8-D7812A61DF97}"/>
    <cellStyle name="Normal 22 4 4 2 2" xfId="30530" xr:uid="{C7F7D14A-CD04-4ADC-B6A2-53ED1072BD1F}"/>
    <cellStyle name="Normal 22 4 4 2 2 2" xfId="30531" xr:uid="{96EFA828-0AEC-4383-B6C0-603FA55EF509}"/>
    <cellStyle name="Normal 22 4 4 2 3" xfId="30532" xr:uid="{FB3736B3-4567-43D1-A05C-0AFBB10BC323}"/>
    <cellStyle name="Normal 22 4 4 3" xfId="30533" xr:uid="{760BACF9-9BC1-4D8B-929A-97759EC48356}"/>
    <cellStyle name="Normal 22 4 4 3 2" xfId="30534" xr:uid="{8BC80CF9-72E1-431B-8AD4-A9AFB17226D9}"/>
    <cellStyle name="Normal 22 4 4 4" xfId="30535" xr:uid="{48DAA489-6C06-4A27-AF10-F3319FA4EBE7}"/>
    <cellStyle name="Normal 22 4 4 4 2" xfId="30536" xr:uid="{C3A8F515-94F5-4451-8BF8-5CA2004DCEFD}"/>
    <cellStyle name="Normal 22 4 4 5" xfId="30537" xr:uid="{E480AC83-2D22-48D5-88BB-45A070581DD8}"/>
    <cellStyle name="Normal 22 4 5" xfId="30538" xr:uid="{92F5C110-7C12-46F0-BD48-40A78D6AD166}"/>
    <cellStyle name="Normal 22 4 5 2" xfId="30539" xr:uid="{FE80E7F6-8BB7-4508-B0F5-32044E1BCD2D}"/>
    <cellStyle name="Normal 22 4 5 2 2" xfId="30540" xr:uid="{B85C20F8-EDDD-4197-A24F-84338E737143}"/>
    <cellStyle name="Normal 22 4 5 3" xfId="30541" xr:uid="{17680008-70FD-4170-B96D-5D4693D6A36E}"/>
    <cellStyle name="Normal 22 4 6" xfId="30542" xr:uid="{1D299C8E-672E-47F0-9AD0-60A97EF82778}"/>
    <cellStyle name="Normal 22 4 6 2" xfId="30543" xr:uid="{9F417FAA-4B4A-4DD8-8487-501B8855E0D2}"/>
    <cellStyle name="Normal 22 4 7" xfId="30544" xr:uid="{6913FFBA-1F10-4AB0-9B94-5D2C10226F5F}"/>
    <cellStyle name="Normal 22 4 7 2" xfId="30545" xr:uid="{4C314541-B8C8-47B7-B98B-440C8F86C5E1}"/>
    <cellStyle name="Normal 22 4 8" xfId="30546" xr:uid="{148F0DE9-39BE-4F2E-BD4C-427FD8AEDBED}"/>
    <cellStyle name="Normal 22 5" xfId="30547" xr:uid="{7568ABF3-8126-4B06-BC95-8EB240103EF4}"/>
    <cellStyle name="Normal 22 5 2" xfId="30548" xr:uid="{9723A183-7780-47DD-9500-E117834C3808}"/>
    <cellStyle name="Normal 22 5 2 2" xfId="30549" xr:uid="{251BB926-182E-453A-BB62-B1AAD5786870}"/>
    <cellStyle name="Normal 22 5 2 2 2" xfId="30550" xr:uid="{CADCA009-5723-437F-9B64-672C913F7720}"/>
    <cellStyle name="Normal 22 5 2 2 2 2" xfId="30551" xr:uid="{ADC36490-B1A7-4AF1-87BC-3A3702A4BC66}"/>
    <cellStyle name="Normal 22 5 2 2 2 2 2" xfId="30552" xr:uid="{0655AE05-2F49-4F9E-8591-2E414067CD8F}"/>
    <cellStyle name="Normal 22 5 2 2 2 3" xfId="30553" xr:uid="{8E96A0A0-BACB-4B34-8702-30765C3219F9}"/>
    <cellStyle name="Normal 22 5 2 2 3" xfId="30554" xr:uid="{62017D42-E0DB-45FB-ACED-410256B92ADE}"/>
    <cellStyle name="Normal 22 5 2 2 3 2" xfId="30555" xr:uid="{0A1B3B7C-A7DC-4B1E-880C-BDC9E72DBD13}"/>
    <cellStyle name="Normal 22 5 2 2 4" xfId="30556" xr:uid="{8F46F7ED-7138-40A2-97DA-6DB916064F76}"/>
    <cellStyle name="Normal 22 5 2 2 4 2" xfId="30557" xr:uid="{1243CBDE-6164-48AF-A401-A84ADDA69DDE}"/>
    <cellStyle name="Normal 22 5 2 2 5" xfId="30558" xr:uid="{9306634F-4005-43A5-9E3E-DD47FD97D3F4}"/>
    <cellStyle name="Normal 22 5 2 3" xfId="30559" xr:uid="{067354B8-ED91-4D98-BD3F-04841FB5E80D}"/>
    <cellStyle name="Normal 22 5 2 3 2" xfId="30560" xr:uid="{184E57E9-E626-4EC0-91EB-2C2CC478F103}"/>
    <cellStyle name="Normal 22 5 2 3 2 2" xfId="30561" xr:uid="{9C0990A8-93C2-43C5-B03B-8991167827DC}"/>
    <cellStyle name="Normal 22 5 2 3 3" xfId="30562" xr:uid="{41C2893B-28FD-48F7-94D9-50CA16BE215D}"/>
    <cellStyle name="Normal 22 5 2 4" xfId="30563" xr:uid="{A650FBB9-CC05-4FAE-AC56-7691808EFF55}"/>
    <cellStyle name="Normal 22 5 2 4 2" xfId="30564" xr:uid="{5581D17C-5A57-44D1-A3E6-E6896AE5BA3C}"/>
    <cellStyle name="Normal 22 5 2 5" xfId="30565" xr:uid="{857617F6-A281-4690-B96F-E1802B75C6B6}"/>
    <cellStyle name="Normal 22 5 2 5 2" xfId="30566" xr:uid="{44F94F7F-19ED-4253-99C5-9155F101AAE8}"/>
    <cellStyle name="Normal 22 5 2 6" xfId="30567" xr:uid="{B03C03DE-F094-443F-8062-C7FA013BF2F6}"/>
    <cellStyle name="Normal 22 5 3" xfId="30568" xr:uid="{D1D2E130-27D1-46BA-B3C7-175E6A8E8FF8}"/>
    <cellStyle name="Normal 22 5 3 2" xfId="30569" xr:uid="{D3C5A6BA-A2F5-45B5-9586-AB2B2179F350}"/>
    <cellStyle name="Normal 22 5 3 2 2" xfId="30570" xr:uid="{5848C2AE-5428-4E27-B81B-CACAAB6E0F2D}"/>
    <cellStyle name="Normal 22 5 3 2 2 2" xfId="30571" xr:uid="{633C91B8-D2F9-4E30-B14A-FAB3FCE183EE}"/>
    <cellStyle name="Normal 22 5 3 2 3" xfId="30572" xr:uid="{2A135211-822C-4E6C-A570-A2BD29A22EED}"/>
    <cellStyle name="Normal 22 5 3 3" xfId="30573" xr:uid="{E5E40944-BBB6-4F3C-820D-CD8615AB34EC}"/>
    <cellStyle name="Normal 22 5 3 3 2" xfId="30574" xr:uid="{D679AEB1-8D73-4954-B61D-7F4DAA017CA8}"/>
    <cellStyle name="Normal 22 5 3 4" xfId="30575" xr:uid="{527AEE54-EE82-4B2D-86AE-112B73EBA4AF}"/>
    <cellStyle name="Normal 22 5 3 4 2" xfId="30576" xr:uid="{B7E9BEEB-1FFD-4F72-9DB6-FEB0727FC174}"/>
    <cellStyle name="Normal 22 5 3 5" xfId="30577" xr:uid="{DAABAF19-6F56-445D-B407-C0F04214C446}"/>
    <cellStyle name="Normal 22 5 4" xfId="30578" xr:uid="{848782C8-2D4D-41E1-A45B-0ACAC24149C2}"/>
    <cellStyle name="Normal 22 5 4 2" xfId="30579" xr:uid="{3EF7DDA8-807A-498E-A47B-9CC35AE05F93}"/>
    <cellStyle name="Normal 22 5 4 2 2" xfId="30580" xr:uid="{A4FEF600-F3D9-4175-9F8F-BA18711420AF}"/>
    <cellStyle name="Normal 22 5 4 3" xfId="30581" xr:uid="{3A22B14E-7D3E-4DEF-8FC8-CD6A1D7E0E00}"/>
    <cellStyle name="Normal 22 5 5" xfId="30582" xr:uid="{08B7F418-F5BC-4E0B-A1D6-1F638B3A331E}"/>
    <cellStyle name="Normal 22 5 5 2" xfId="30583" xr:uid="{AEBDB79C-4A18-426B-AAC7-AC6129367091}"/>
    <cellStyle name="Normal 22 5 6" xfId="30584" xr:uid="{3ABBE79B-1E8D-4A56-8101-C7EB005A1178}"/>
    <cellStyle name="Normal 22 5 6 2" xfId="30585" xr:uid="{7553F9AA-3980-4592-8EA3-0916EE74CC99}"/>
    <cellStyle name="Normal 22 5 7" xfId="30586" xr:uid="{E923FF95-5358-4BBD-B17B-277647C78E58}"/>
    <cellStyle name="Normal 22 6" xfId="30587" xr:uid="{0CB2A007-C1E8-4481-937D-8A03E351E60F}"/>
    <cellStyle name="Normal 22 6 2" xfId="30588" xr:uid="{702074BC-8954-4F4B-83E0-01A4D542B722}"/>
    <cellStyle name="Normal 22 6 2 2" xfId="30589" xr:uid="{A7BF6639-258B-4858-B48B-9EF851481251}"/>
    <cellStyle name="Normal 22 6 2 2 2" xfId="30590" xr:uid="{55382204-6764-4350-8FF1-51303798086D}"/>
    <cellStyle name="Normal 22 6 2 2 2 2" xfId="30591" xr:uid="{C3991FFD-928A-4DB3-A06D-FBA7CEACAB56}"/>
    <cellStyle name="Normal 22 6 2 2 2 2 2" xfId="30592" xr:uid="{6A015811-7A87-4668-8984-DCCBA38F53B3}"/>
    <cellStyle name="Normal 22 6 2 2 2 3" xfId="30593" xr:uid="{EF7EFE5F-DE54-4758-90F0-D40ACC5FE793}"/>
    <cellStyle name="Normal 22 6 2 2 3" xfId="30594" xr:uid="{0D3F17D1-2E21-4723-8B15-0CF9B8E4359E}"/>
    <cellStyle name="Normal 22 6 2 2 3 2" xfId="30595" xr:uid="{2D97F7E8-EE6B-4A96-AD4F-22A5CEF3693D}"/>
    <cellStyle name="Normal 22 6 2 2 4" xfId="30596" xr:uid="{1AEEC4D3-07A8-4451-9D6A-848F3819FEBA}"/>
    <cellStyle name="Normal 22 6 2 2 4 2" xfId="30597" xr:uid="{9C4E9B42-968E-49EB-A6F3-7AB88C6F0DA1}"/>
    <cellStyle name="Normal 22 6 2 2 5" xfId="30598" xr:uid="{CDA567CC-5700-4B67-93C9-D80C4523585E}"/>
    <cellStyle name="Normal 22 6 2 3" xfId="30599" xr:uid="{ABA2C0DB-7D0E-4FAE-8F4E-5D3E28CD085D}"/>
    <cellStyle name="Normal 22 6 2 3 2" xfId="30600" xr:uid="{9CC8518E-51C1-4A43-AA27-9D1BC4C4D1A8}"/>
    <cellStyle name="Normal 22 6 2 3 2 2" xfId="30601" xr:uid="{445B8E39-72B3-4FD4-A587-7352FA5062EB}"/>
    <cellStyle name="Normal 22 6 2 3 3" xfId="30602" xr:uid="{F4452F11-DC49-4112-856F-8773E5C43561}"/>
    <cellStyle name="Normal 22 6 2 4" xfId="30603" xr:uid="{3C4F2497-FE28-4042-ABCC-4527FD655BDA}"/>
    <cellStyle name="Normal 22 6 2 4 2" xfId="30604" xr:uid="{D483948F-952F-4F85-B178-38065F53E9A2}"/>
    <cellStyle name="Normal 22 6 2 5" xfId="30605" xr:uid="{9054B016-3E3D-40E9-9D60-DC877DF3E39A}"/>
    <cellStyle name="Normal 22 6 2 5 2" xfId="30606" xr:uid="{EC6F1C51-EAE7-480A-A286-76145F15DC61}"/>
    <cellStyle name="Normal 22 6 2 6" xfId="30607" xr:uid="{4C58F6FD-EB5F-456C-BEEB-1287A6317165}"/>
    <cellStyle name="Normal 22 6 3" xfId="30608" xr:uid="{154C9A4B-6463-471A-8676-E44C8D14FAAB}"/>
    <cellStyle name="Normal 22 6 3 2" xfId="30609" xr:uid="{27BF8E05-D89F-4A2F-B61F-AA607D1E6D2D}"/>
    <cellStyle name="Normal 22 6 3 2 2" xfId="30610" xr:uid="{1E95B57B-1769-4F29-994F-4FE53CC43284}"/>
    <cellStyle name="Normal 22 6 3 2 2 2" xfId="30611" xr:uid="{9FA51274-5BCB-4DEA-BC21-C8C3E4B119B1}"/>
    <cellStyle name="Normal 22 6 3 2 3" xfId="30612" xr:uid="{89BBDABF-F01C-4143-8E18-32757C628898}"/>
    <cellStyle name="Normal 22 6 3 3" xfId="30613" xr:uid="{D618C0DB-3B44-4498-884D-FEE0874F7EAA}"/>
    <cellStyle name="Normal 22 6 3 3 2" xfId="30614" xr:uid="{140A33F4-BB9C-4E92-866F-CCEB608A898D}"/>
    <cellStyle name="Normal 22 6 3 4" xfId="30615" xr:uid="{36F6A4DB-F5A9-4B77-AA25-DDB1FC0308CE}"/>
    <cellStyle name="Normal 22 6 3 4 2" xfId="30616" xr:uid="{A135A4E3-913F-4972-ADE2-100A622B1C50}"/>
    <cellStyle name="Normal 22 6 3 5" xfId="30617" xr:uid="{4B42CF53-6DBE-413D-BA04-B4E4F9134310}"/>
    <cellStyle name="Normal 22 6 4" xfId="30618" xr:uid="{2C7414BA-42C5-4EDD-AC0D-42533E600870}"/>
    <cellStyle name="Normal 22 6 4 2" xfId="30619" xr:uid="{DFAF5AAC-BAEF-48C8-91E9-2311DB9B0BE0}"/>
    <cellStyle name="Normal 22 6 4 2 2" xfId="30620" xr:uid="{C53052C1-DE93-454B-BEC7-606048856B9C}"/>
    <cellStyle name="Normal 22 6 4 3" xfId="30621" xr:uid="{A4EE9662-A488-4B5B-8EC5-8BA7A584BEDF}"/>
    <cellStyle name="Normal 22 6 5" xfId="30622" xr:uid="{A7D44B07-2471-4215-A730-3693C3F3E82E}"/>
    <cellStyle name="Normal 22 6 5 2" xfId="30623" xr:uid="{18FF1839-D1B2-4C1E-BD2C-1FDDA189925A}"/>
    <cellStyle name="Normal 22 6 6" xfId="30624" xr:uid="{4EE7073A-2BF4-4C3F-BAA7-5467C9A5A1F6}"/>
    <cellStyle name="Normal 22 6 6 2" xfId="30625" xr:uid="{193E0124-9431-41C7-A65D-0FC703B3CA65}"/>
    <cellStyle name="Normal 22 6 7" xfId="30626" xr:uid="{A0474759-3D68-47AE-BF1E-C786DC5F95A7}"/>
    <cellStyle name="Normal 22 7" xfId="30627" xr:uid="{FDF50E36-FFC7-4500-9474-429CC7BCBAE4}"/>
    <cellStyle name="Normal 22 7 2" xfId="30628" xr:uid="{D6DB622C-01E3-4516-B3D9-D544EDD2865D}"/>
    <cellStyle name="Normal 22 7 2 2" xfId="30629" xr:uid="{0CECC937-C534-4BAF-B39E-34950C25D05A}"/>
    <cellStyle name="Normal 22 7 2 2 2" xfId="30630" xr:uid="{686CC9FB-28E1-499A-B6F7-AE6B5C542FE8}"/>
    <cellStyle name="Normal 22 7 2 2 2 2" xfId="30631" xr:uid="{55C55627-E69E-4882-8A4E-F48F1CEB3013}"/>
    <cellStyle name="Normal 22 7 2 2 3" xfId="30632" xr:uid="{BC6B9977-4822-4AB4-A0C0-E1DBE8B79812}"/>
    <cellStyle name="Normal 22 7 2 3" xfId="30633" xr:uid="{89F27FA5-0626-4BFC-A86B-B9B974F38482}"/>
    <cellStyle name="Normal 22 7 2 3 2" xfId="30634" xr:uid="{8C05C6B9-6972-4930-AF77-182CF2359B78}"/>
    <cellStyle name="Normal 22 7 2 4" xfId="30635" xr:uid="{AA363BD8-0E28-443D-86B6-09AB13A832DA}"/>
    <cellStyle name="Normal 22 7 2 4 2" xfId="30636" xr:uid="{DEF944F4-F115-4CBD-BF9B-3B383E1D250D}"/>
    <cellStyle name="Normal 22 7 2 5" xfId="30637" xr:uid="{1DA5AE3F-245D-4C56-9639-01DD3F69F127}"/>
    <cellStyle name="Normal 22 7 3" xfId="30638" xr:uid="{739AFC42-4B46-494F-B44D-667804E78B92}"/>
    <cellStyle name="Normal 22 7 3 2" xfId="30639" xr:uid="{D4483A95-8523-4738-A5F2-A50CCB98CE75}"/>
    <cellStyle name="Normal 22 7 3 2 2" xfId="30640" xr:uid="{106D996D-2833-411A-ACCE-D04484E39D88}"/>
    <cellStyle name="Normal 22 7 3 3" xfId="30641" xr:uid="{357EE9CC-CAAE-473C-B259-35A1AD1E03D8}"/>
    <cellStyle name="Normal 22 7 4" xfId="30642" xr:uid="{DB0A2213-1A69-42DA-BFEF-8CA2E4C4E25B}"/>
    <cellStyle name="Normal 22 7 4 2" xfId="30643" xr:uid="{E3DCE79A-EEF3-4EB1-8961-24B2E18C0257}"/>
    <cellStyle name="Normal 22 7 5" xfId="30644" xr:uid="{9220F5E5-857E-42A5-918D-BFDADD6E9035}"/>
    <cellStyle name="Normal 22 7 5 2" xfId="30645" xr:uid="{0D8339F6-0DC2-46BD-B547-D57FAA6235C6}"/>
    <cellStyle name="Normal 22 7 6" xfId="30646" xr:uid="{2D259DDA-1755-4396-96C7-FE2433A12004}"/>
    <cellStyle name="Normal 22 8" xfId="30647" xr:uid="{AEC442EB-F992-497A-B029-1CEACA1B6949}"/>
    <cellStyle name="Normal 22 8 2" xfId="30648" xr:uid="{1EEB58D3-4B70-48EC-A4F1-08415ACDD751}"/>
    <cellStyle name="Normal 22 8 2 2" xfId="30649" xr:uid="{B61E2BE7-DA19-4680-821E-49A8F49ED4ED}"/>
    <cellStyle name="Normal 22 8 2 2 2" xfId="30650" xr:uid="{266AD5F4-F1DF-4A75-98DA-99A36C715E81}"/>
    <cellStyle name="Normal 22 8 2 3" xfId="30651" xr:uid="{22C80596-A1F3-4DC7-B869-45670CACEAA8}"/>
    <cellStyle name="Normal 22 8 3" xfId="30652" xr:uid="{C9FAED9F-7395-4B8D-8908-D8D99428C120}"/>
    <cellStyle name="Normal 22 8 3 2" xfId="30653" xr:uid="{C1A46A85-66A1-491A-A3EE-E1871E213EBB}"/>
    <cellStyle name="Normal 22 8 4" xfId="30654" xr:uid="{9A549DAF-9190-4FDD-B2DF-97EFC6162919}"/>
    <cellStyle name="Normal 22 8 4 2" xfId="30655" xr:uid="{DFAD2994-5CB3-4E23-88EC-48B83F92B7D8}"/>
    <cellStyle name="Normal 22 8 5" xfId="30656" xr:uid="{86135693-5A43-46E2-81C1-8D73E9D3307F}"/>
    <cellStyle name="Normal 22 9" xfId="30657" xr:uid="{45CA5585-1A2B-4C30-B0F6-45E4A15784BD}"/>
    <cellStyle name="Normal 22 9 2" xfId="30658" xr:uid="{8B403690-C903-4BCA-BDDA-CAB70911327B}"/>
    <cellStyle name="Normal 22 9 2 2" xfId="30659" xr:uid="{AA4DAE27-1DB5-4549-AA4D-C13E864A9877}"/>
    <cellStyle name="Normal 22 9 2 2 2" xfId="30660" xr:uid="{FA703A4B-1348-4671-91F8-3429A675E07A}"/>
    <cellStyle name="Normal 22 9 2 3" xfId="30661" xr:uid="{6CDCAD03-0F83-417C-B3AD-D266BA547754}"/>
    <cellStyle name="Normal 22 9 3" xfId="30662" xr:uid="{13672BD0-6086-4E38-994C-6DDBA36DC9A4}"/>
    <cellStyle name="Normal 22 9 3 2" xfId="30663" xr:uid="{E0DD0727-9030-4574-AB97-21C627A63EEC}"/>
    <cellStyle name="Normal 22 9 4" xfId="30664" xr:uid="{1BC73DA7-EEE1-4F5B-8B0F-90261542CE58}"/>
    <cellStyle name="Normal 22 9 4 2" xfId="30665" xr:uid="{9BC7D551-7513-43FD-96D8-7E72E1209B5F}"/>
    <cellStyle name="Normal 22 9 5" xfId="30666" xr:uid="{C05C1DC1-EBA6-4B6D-B157-611366DD4F7A}"/>
    <cellStyle name="Normal 23" xfId="814" xr:uid="{50A546A8-5969-45DF-90FF-775A8CC6B911}"/>
    <cellStyle name="Normal 23 10" xfId="30667" xr:uid="{29C33A4A-B8A1-43FF-8C81-C109C3F98A3C}"/>
    <cellStyle name="Normal 23 10 2" xfId="30668" xr:uid="{969E8BAC-DE2D-42E7-9562-7321C12612E4}"/>
    <cellStyle name="Normal 23 10 2 2" xfId="30669" xr:uid="{2396E78A-33E3-4003-8963-D22756BFE725}"/>
    <cellStyle name="Normal 23 10 3" xfId="30670" xr:uid="{F5006DB2-79E2-43F2-8EF8-77DA883D14B7}"/>
    <cellStyle name="Normal 23 11" xfId="30671" xr:uid="{184E0634-0446-475A-B776-2325300BB2EC}"/>
    <cellStyle name="Normal 23 11 2" xfId="30672" xr:uid="{91F6C2C4-1389-45A3-8D32-102A5727A059}"/>
    <cellStyle name="Normal 23 12" xfId="30673" xr:uid="{2B455C73-A893-4B9E-AF42-9D08B6C5E586}"/>
    <cellStyle name="Normal 23 13" xfId="30674" xr:uid="{AF710D44-28E9-4B9B-8B81-B032699101FF}"/>
    <cellStyle name="Normal 23 13 2" xfId="30675" xr:uid="{FB4DD9C8-1919-4638-A569-B081AC324F10}"/>
    <cellStyle name="Normal 23 14" xfId="30676" xr:uid="{5429FF69-D62B-49E6-8E70-010BC4B5BBC2}"/>
    <cellStyle name="Normal 23 2" xfId="30677" xr:uid="{F154750F-2C0F-4D60-A8E6-2FDAA5096719}"/>
    <cellStyle name="Normal 23 2 10" xfId="30678" xr:uid="{199C08D2-FDEE-4524-8F65-7416F9D2D5B5}"/>
    <cellStyle name="Normal 23 2 10 2" xfId="30679" xr:uid="{296213E6-F4CF-4088-BC59-9DB96D159D35}"/>
    <cellStyle name="Normal 23 2 11" xfId="30680" xr:uid="{CB80465C-7FA4-4A0D-B2F5-5BEE261C8370}"/>
    <cellStyle name="Normal 23 2 2" xfId="30681" xr:uid="{79BD6AA8-A8C9-4C56-B934-0606C1392AC4}"/>
    <cellStyle name="Normal 23 2 2 10" xfId="30682" xr:uid="{64C6F59F-94E7-4897-BE82-89509B91BB70}"/>
    <cellStyle name="Normal 23 2 2 2" xfId="30683" xr:uid="{0FCF5150-0DB8-4CF1-82B5-48C8212050B2}"/>
    <cellStyle name="Normal 23 2 2 2 2" xfId="30684" xr:uid="{354608B8-C46F-44A6-BFDA-963DA5A14563}"/>
    <cellStyle name="Normal 23 2 2 2 2 2" xfId="30685" xr:uid="{929BA399-1A24-494E-942A-A8B77860F6B1}"/>
    <cellStyle name="Normal 23 2 2 2 2 2 2" xfId="30686" xr:uid="{2F100D49-BEA8-405C-9380-8A0C92991AB4}"/>
    <cellStyle name="Normal 23 2 2 2 2 2 2 2" xfId="30687" xr:uid="{CB22D261-A0FF-45D1-8B7E-C6EF0568DE70}"/>
    <cellStyle name="Normal 23 2 2 2 2 2 2 2 2" xfId="30688" xr:uid="{52CB2948-700B-4D8B-88C1-457DFDAC0F3A}"/>
    <cellStyle name="Normal 23 2 2 2 2 2 2 3" xfId="30689" xr:uid="{7178FFC5-BAE4-46C4-8FFA-7B7CECB97E91}"/>
    <cellStyle name="Normal 23 2 2 2 2 2 3" xfId="30690" xr:uid="{145AB9B1-CF58-452F-A98B-528A1FAC4F45}"/>
    <cellStyle name="Normal 23 2 2 2 2 2 3 2" xfId="30691" xr:uid="{11A55A6C-E97F-4FE1-A58C-62E106841A0E}"/>
    <cellStyle name="Normal 23 2 2 2 2 2 4" xfId="30692" xr:uid="{1F8C21F9-F7F2-47AA-B108-E3319907D6C5}"/>
    <cellStyle name="Normal 23 2 2 2 2 2 4 2" xfId="30693" xr:uid="{CD9C8B9F-AE80-46D4-B90F-CBB1201F14C2}"/>
    <cellStyle name="Normal 23 2 2 2 2 2 5" xfId="30694" xr:uid="{ADF9383C-6332-41DA-8FF7-CADE75468F3A}"/>
    <cellStyle name="Normal 23 2 2 2 2 3" xfId="30695" xr:uid="{5ABDB041-0B0A-48D8-99D3-3966C4E3251A}"/>
    <cellStyle name="Normal 23 2 2 2 2 3 2" xfId="30696" xr:uid="{8B87492B-D197-4FD3-B250-9075EEAA8BAB}"/>
    <cellStyle name="Normal 23 2 2 2 2 3 2 2" xfId="30697" xr:uid="{126DDBFA-8CFA-4D46-9DD8-8441368BFC48}"/>
    <cellStyle name="Normal 23 2 2 2 2 3 3" xfId="30698" xr:uid="{CDD462D7-AC68-4F1E-8F17-32DAC055B35C}"/>
    <cellStyle name="Normal 23 2 2 2 2 4" xfId="30699" xr:uid="{A747B71D-0419-4A9C-9C45-2CE18AB01696}"/>
    <cellStyle name="Normal 23 2 2 2 2 4 2" xfId="30700" xr:uid="{8EFC7A31-673B-4D2B-A945-83D9E52BC807}"/>
    <cellStyle name="Normal 23 2 2 2 2 5" xfId="30701" xr:uid="{9DB999CA-26E1-4F3D-8D81-8E0D40758015}"/>
    <cellStyle name="Normal 23 2 2 2 2 5 2" xfId="30702" xr:uid="{21D5CEDC-4D21-446B-A834-E1B5F2E0DAEC}"/>
    <cellStyle name="Normal 23 2 2 2 2 6" xfId="30703" xr:uid="{0FBF5925-3A4D-4CDC-9F53-CF2E36F89ACF}"/>
    <cellStyle name="Normal 23 2 2 2 3" xfId="30704" xr:uid="{A08CE233-EA31-4E16-B7C8-78464888CB33}"/>
    <cellStyle name="Normal 23 2 2 2 3 2" xfId="30705" xr:uid="{0AEAB6D0-DED2-4285-A0CF-01B4200C1B5B}"/>
    <cellStyle name="Normal 23 2 2 2 3 2 2" xfId="30706" xr:uid="{F0B28E52-3CCE-4590-86CF-7A16205627DD}"/>
    <cellStyle name="Normal 23 2 2 2 3 2 2 2" xfId="30707" xr:uid="{F17A8B03-9894-4BE6-A425-D12CC7526953}"/>
    <cellStyle name="Normal 23 2 2 2 3 2 3" xfId="30708" xr:uid="{F34AF165-3F81-4DDB-A6C8-EA1618EEF614}"/>
    <cellStyle name="Normal 23 2 2 2 3 3" xfId="30709" xr:uid="{6EA78024-B564-4FB5-9CB3-F264B7C64490}"/>
    <cellStyle name="Normal 23 2 2 2 3 3 2" xfId="30710" xr:uid="{2600BC05-FB21-4BAA-BFBF-AFEA5C469B3C}"/>
    <cellStyle name="Normal 23 2 2 2 3 4" xfId="30711" xr:uid="{F68A9692-7F48-43A6-8159-4F4DF9961578}"/>
    <cellStyle name="Normal 23 2 2 2 3 4 2" xfId="30712" xr:uid="{762FA7F2-7825-469B-A8B2-A419FAE8FE8C}"/>
    <cellStyle name="Normal 23 2 2 2 3 5" xfId="30713" xr:uid="{502288D0-C4CE-4183-B368-947AD32C3B29}"/>
    <cellStyle name="Normal 23 2 2 2 4" xfId="30714" xr:uid="{E1E6AA03-4C99-4817-AFA9-315F85D630D1}"/>
    <cellStyle name="Normal 23 2 2 2 4 2" xfId="30715" xr:uid="{78CB8C53-B890-4699-A674-2ECFEBE37C40}"/>
    <cellStyle name="Normal 23 2 2 2 4 2 2" xfId="30716" xr:uid="{2C9B5F8A-069A-439F-B0BC-EC9B59D87E34}"/>
    <cellStyle name="Normal 23 2 2 2 4 3" xfId="30717" xr:uid="{C6BA3F40-8E9F-4B04-9604-B4D029E15A97}"/>
    <cellStyle name="Normal 23 2 2 2 5" xfId="30718" xr:uid="{E5ED429D-6CD3-4586-B95A-EBCDD1B3C786}"/>
    <cellStyle name="Normal 23 2 2 2 5 2" xfId="30719" xr:uid="{10662F3D-70BF-4C01-B271-01034956555C}"/>
    <cellStyle name="Normal 23 2 2 2 6" xfId="30720" xr:uid="{F90FCE8D-9151-451C-80D8-8C85EA3CC019}"/>
    <cellStyle name="Normal 23 2 2 2 6 2" xfId="30721" xr:uid="{EFA4D4C6-1502-464F-B720-7A8EDF2E4884}"/>
    <cellStyle name="Normal 23 2 2 2 7" xfId="30722" xr:uid="{84CFE00B-5483-437E-83F6-09E0F36FE3CB}"/>
    <cellStyle name="Normal 23 2 2 3" xfId="30723" xr:uid="{3F3CB7E5-7CD4-413B-AF26-0A042FFBCB22}"/>
    <cellStyle name="Normal 23 2 2 3 2" xfId="30724" xr:uid="{5BD6909C-60F5-471A-B51D-07F819663F2B}"/>
    <cellStyle name="Normal 23 2 2 3 2 2" xfId="30725" xr:uid="{95BCD10D-CF7A-4F41-B52B-B53CE3AAB8C1}"/>
    <cellStyle name="Normal 23 2 2 3 2 2 2" xfId="30726" xr:uid="{3C1F9C2F-1C55-4330-AAF3-16E830BB21C9}"/>
    <cellStyle name="Normal 23 2 2 3 2 2 2 2" xfId="30727" xr:uid="{DDABEA45-AF0A-4FA7-9580-4057F6241AF0}"/>
    <cellStyle name="Normal 23 2 2 3 2 2 2 2 2" xfId="30728" xr:uid="{7EF927A3-8CF6-4EEB-BE67-72274FE28EB2}"/>
    <cellStyle name="Normal 23 2 2 3 2 2 2 3" xfId="30729" xr:uid="{F5A24F92-1707-478E-8BDE-1AC82F5464E7}"/>
    <cellStyle name="Normal 23 2 2 3 2 2 3" xfId="30730" xr:uid="{1D17D06F-A7D6-421D-8FB9-601BC2321F58}"/>
    <cellStyle name="Normal 23 2 2 3 2 2 3 2" xfId="30731" xr:uid="{BCD82492-1018-43C7-B048-DF22F65EE18A}"/>
    <cellStyle name="Normal 23 2 2 3 2 2 4" xfId="30732" xr:uid="{C039EF29-02A5-4256-BF11-5F5F0B621D08}"/>
    <cellStyle name="Normal 23 2 2 3 2 2 4 2" xfId="30733" xr:uid="{BBD8FA59-858B-4572-90CD-46D6C5205F49}"/>
    <cellStyle name="Normal 23 2 2 3 2 2 5" xfId="30734" xr:uid="{0FBDFB3F-B1BE-4638-BD58-A2916F43E930}"/>
    <cellStyle name="Normal 23 2 2 3 2 3" xfId="30735" xr:uid="{A7C90F4F-A15D-47A9-A8EA-CEE060F67804}"/>
    <cellStyle name="Normal 23 2 2 3 2 3 2" xfId="30736" xr:uid="{8F615671-C857-496A-8553-AA9BBF9C7133}"/>
    <cellStyle name="Normal 23 2 2 3 2 3 2 2" xfId="30737" xr:uid="{EBEF1C9D-B553-4805-BD86-4E273126B577}"/>
    <cellStyle name="Normal 23 2 2 3 2 3 3" xfId="30738" xr:uid="{A3AD4AF4-F233-4E8C-9AE1-2055330B5190}"/>
    <cellStyle name="Normal 23 2 2 3 2 4" xfId="30739" xr:uid="{E069991A-1C4B-452B-82C9-3BF3370B26D4}"/>
    <cellStyle name="Normal 23 2 2 3 2 4 2" xfId="30740" xr:uid="{FE745B5C-287A-4BDA-922C-DB8857FD8C8D}"/>
    <cellStyle name="Normal 23 2 2 3 2 5" xfId="30741" xr:uid="{37BC14C8-23DF-4AB5-9FAA-008B30016172}"/>
    <cellStyle name="Normal 23 2 2 3 2 5 2" xfId="30742" xr:uid="{4C331105-C0DC-4A28-8A19-46FAB0A0BEA8}"/>
    <cellStyle name="Normal 23 2 2 3 2 6" xfId="30743" xr:uid="{8A20F026-BB5A-411E-AA4D-533B59B870B8}"/>
    <cellStyle name="Normal 23 2 2 3 3" xfId="30744" xr:uid="{026E91C3-2959-4DD6-BC67-15E4CBE53F8F}"/>
    <cellStyle name="Normal 23 2 2 3 3 2" xfId="30745" xr:uid="{6C89E7FD-D785-4952-B97B-127C258EDD26}"/>
    <cellStyle name="Normal 23 2 2 3 3 2 2" xfId="30746" xr:uid="{F95EDB2B-DE52-4C58-9C1D-DA06AE8FD365}"/>
    <cellStyle name="Normal 23 2 2 3 3 2 2 2" xfId="30747" xr:uid="{636F5881-12D8-4CAF-8822-0E6C8DD30A0F}"/>
    <cellStyle name="Normal 23 2 2 3 3 2 3" xfId="30748" xr:uid="{8521205E-AD48-4AE6-AC48-4D02977D3413}"/>
    <cellStyle name="Normal 23 2 2 3 3 3" xfId="30749" xr:uid="{91FA46F5-6E78-4F65-8130-054E494E8B0D}"/>
    <cellStyle name="Normal 23 2 2 3 3 3 2" xfId="30750" xr:uid="{A178BA1E-C3BF-44BC-B2F3-A9965BDDC7B4}"/>
    <cellStyle name="Normal 23 2 2 3 3 4" xfId="30751" xr:uid="{29DFA212-56E9-42C1-9CA9-F0A5DDD13E70}"/>
    <cellStyle name="Normal 23 2 2 3 3 4 2" xfId="30752" xr:uid="{489DB110-8338-48D6-B180-95D9253058FF}"/>
    <cellStyle name="Normal 23 2 2 3 3 5" xfId="30753" xr:uid="{FB410F07-314E-430F-B70F-07740F2BC539}"/>
    <cellStyle name="Normal 23 2 2 3 4" xfId="30754" xr:uid="{02997923-6077-4CAA-8DF9-1CBB6BF7906A}"/>
    <cellStyle name="Normal 23 2 2 3 4 2" xfId="30755" xr:uid="{A0B19320-BCD8-45A4-A6BA-821C2F1C59AC}"/>
    <cellStyle name="Normal 23 2 2 3 4 2 2" xfId="30756" xr:uid="{DE184C3B-AF2C-4DC8-9682-72F6FF27067C}"/>
    <cellStyle name="Normal 23 2 2 3 4 3" xfId="30757" xr:uid="{A5BF8269-8F83-49E3-91DC-25E7581E89EF}"/>
    <cellStyle name="Normal 23 2 2 3 5" xfId="30758" xr:uid="{81B3BF21-4798-4ABC-B939-2F0FF52BF9D7}"/>
    <cellStyle name="Normal 23 2 2 3 5 2" xfId="30759" xr:uid="{2E9F8EC1-31C6-425F-B598-C8B3EA53CCAE}"/>
    <cellStyle name="Normal 23 2 2 3 6" xfId="30760" xr:uid="{08294FA9-2A11-4215-B957-BCAE44B8F996}"/>
    <cellStyle name="Normal 23 2 2 3 6 2" xfId="30761" xr:uid="{3A0FE138-E7D2-4F03-8C9E-E45A8E8513F2}"/>
    <cellStyle name="Normal 23 2 2 3 7" xfId="30762" xr:uid="{20274807-9F93-45B9-A90F-7542DDCCAC4F}"/>
    <cellStyle name="Normal 23 2 2 4" xfId="30763" xr:uid="{68CBBF6B-6608-4D11-BF8F-A2B0C4FDD109}"/>
    <cellStyle name="Normal 23 2 2 4 2" xfId="30764" xr:uid="{147A2231-7606-452C-B145-7E6B40717C7D}"/>
    <cellStyle name="Normal 23 2 2 4 2 2" xfId="30765" xr:uid="{15596375-3AEC-49EC-BFCB-6DF1D6CFA114}"/>
    <cellStyle name="Normal 23 2 2 4 2 2 2" xfId="30766" xr:uid="{FF94FBC9-A47F-49F2-AB5E-ACD18E18DC31}"/>
    <cellStyle name="Normal 23 2 2 4 2 2 2 2" xfId="30767" xr:uid="{1233E108-95A1-4E1B-981C-2FEF9297A572}"/>
    <cellStyle name="Normal 23 2 2 4 2 2 3" xfId="30768" xr:uid="{56D12FA9-EBAC-4E1B-B6DF-22249E06DB2E}"/>
    <cellStyle name="Normal 23 2 2 4 2 3" xfId="30769" xr:uid="{454A53BD-44B9-41EB-8C18-234FFDE75E3C}"/>
    <cellStyle name="Normal 23 2 2 4 2 3 2" xfId="30770" xr:uid="{C986664F-1A3B-42BE-98FC-3D5E1A522408}"/>
    <cellStyle name="Normal 23 2 2 4 2 4" xfId="30771" xr:uid="{E35E99F4-51EF-4664-9B57-DD7014405ED6}"/>
    <cellStyle name="Normal 23 2 2 4 2 4 2" xfId="30772" xr:uid="{001F303B-FC82-4DC6-BA5A-17134E50919B}"/>
    <cellStyle name="Normal 23 2 2 4 2 5" xfId="30773" xr:uid="{11D16F99-FDE6-40C4-976E-11BE84CE2F25}"/>
    <cellStyle name="Normal 23 2 2 4 3" xfId="30774" xr:uid="{63948F95-5813-4DB0-A196-3C05C63211E3}"/>
    <cellStyle name="Normal 23 2 2 4 3 2" xfId="30775" xr:uid="{0C3F54ED-0DD5-46EE-98E4-CF6E4A9872F4}"/>
    <cellStyle name="Normal 23 2 2 4 3 2 2" xfId="30776" xr:uid="{3DC2CE94-DCDC-4E4B-96D8-17969206AB63}"/>
    <cellStyle name="Normal 23 2 2 4 3 3" xfId="30777" xr:uid="{B6AF80DE-BEA8-4AFC-8ED9-7F77FE26BAE2}"/>
    <cellStyle name="Normal 23 2 2 4 4" xfId="30778" xr:uid="{166FA7D7-C9D6-4417-9EE2-B0C6F59AA8F9}"/>
    <cellStyle name="Normal 23 2 2 4 4 2" xfId="30779" xr:uid="{563F8C74-D957-440E-BFF3-B87B25C7FA39}"/>
    <cellStyle name="Normal 23 2 2 4 5" xfId="30780" xr:uid="{4EBA7F27-2EC3-43B6-9C71-F2521E3A3375}"/>
    <cellStyle name="Normal 23 2 2 4 5 2" xfId="30781" xr:uid="{B70129B9-1DCD-4177-AF9E-A5A31731EE55}"/>
    <cellStyle name="Normal 23 2 2 4 6" xfId="30782" xr:uid="{12F0EE5E-29F2-45EB-A18A-7BA9E1295004}"/>
    <cellStyle name="Normal 23 2 2 5" xfId="30783" xr:uid="{47B8F1F4-FEDC-4937-B799-605AD09E9591}"/>
    <cellStyle name="Normal 23 2 2 5 2" xfId="30784" xr:uid="{A670E467-7FEE-42AC-8F77-C2CBBDD22D9B}"/>
    <cellStyle name="Normal 23 2 2 5 2 2" xfId="30785" xr:uid="{6D05371F-D6DD-471A-9E73-514C89E37AE5}"/>
    <cellStyle name="Normal 23 2 2 5 2 2 2" xfId="30786" xr:uid="{C7813D49-4064-415E-ABBC-81BE11CDD8FB}"/>
    <cellStyle name="Normal 23 2 2 5 2 3" xfId="30787" xr:uid="{871F5FED-57CB-4D32-AE4E-FA0953DB83F7}"/>
    <cellStyle name="Normal 23 2 2 5 3" xfId="30788" xr:uid="{2850DC59-BDD2-4388-A50B-F36ACE71D581}"/>
    <cellStyle name="Normal 23 2 2 5 3 2" xfId="30789" xr:uid="{8C3EBD99-2FE4-4EBD-9754-4F514FCF4C72}"/>
    <cellStyle name="Normal 23 2 2 5 4" xfId="30790" xr:uid="{E7AF71D9-BB6C-40F4-8824-531482186B54}"/>
    <cellStyle name="Normal 23 2 2 5 4 2" xfId="30791" xr:uid="{1306F7DC-CC31-498B-89AE-77213A6D89C2}"/>
    <cellStyle name="Normal 23 2 2 5 5" xfId="30792" xr:uid="{3F24C25E-1D26-4D87-8F58-BF6D660DDCFF}"/>
    <cellStyle name="Normal 23 2 2 6" xfId="30793" xr:uid="{2AF50700-97E7-400E-80C4-12ACE8FB3661}"/>
    <cellStyle name="Normal 23 2 2 6 2" xfId="30794" xr:uid="{8F986D9D-F26E-4DAA-999F-60A73288E003}"/>
    <cellStyle name="Normal 23 2 2 6 2 2" xfId="30795" xr:uid="{EC267A9F-6072-440F-933F-8BEADC9F28D1}"/>
    <cellStyle name="Normal 23 2 2 6 2 2 2" xfId="30796" xr:uid="{FD667094-1F93-4172-9F6D-0EACBBCE14A0}"/>
    <cellStyle name="Normal 23 2 2 6 2 3" xfId="30797" xr:uid="{24D0E829-DC6E-4334-9C52-81578C8EA3E3}"/>
    <cellStyle name="Normal 23 2 2 6 3" xfId="30798" xr:uid="{EC8D8CBA-8F0A-4C05-A065-7BC09D10CED8}"/>
    <cellStyle name="Normal 23 2 2 6 3 2" xfId="30799" xr:uid="{A6A26707-3DD7-4241-9D17-0B9D5362F2A4}"/>
    <cellStyle name="Normal 23 2 2 6 4" xfId="30800" xr:uid="{C638D9CF-5064-4ACC-A29D-F17271FADDB5}"/>
    <cellStyle name="Normal 23 2 2 6 4 2" xfId="30801" xr:uid="{3367BA5D-2983-44B6-91F3-9BDEC701B920}"/>
    <cellStyle name="Normal 23 2 2 6 5" xfId="30802" xr:uid="{352BDFCB-8345-493E-8A16-6F3E15336162}"/>
    <cellStyle name="Normal 23 2 2 7" xfId="30803" xr:uid="{0707895C-2F31-4352-9688-C62353E76722}"/>
    <cellStyle name="Normal 23 2 2 7 2" xfId="30804" xr:uid="{4E92EB09-834A-4769-A438-B74C4780C3D2}"/>
    <cellStyle name="Normal 23 2 2 7 2 2" xfId="30805" xr:uid="{78D090EA-4B20-4180-8F87-5EC016480987}"/>
    <cellStyle name="Normal 23 2 2 7 3" xfId="30806" xr:uid="{5121FBD2-0878-4D77-8813-3AF9E88A7AB5}"/>
    <cellStyle name="Normal 23 2 2 8" xfId="30807" xr:uid="{493456F3-A77E-40E0-9332-E4D5E54C1B11}"/>
    <cellStyle name="Normal 23 2 2 8 2" xfId="30808" xr:uid="{28B4C415-E0B2-4F1C-84C7-27E4AAEBF40B}"/>
    <cellStyle name="Normal 23 2 2 9" xfId="30809" xr:uid="{B1BC52E7-0553-4803-A5FE-A9D3C6A792AB}"/>
    <cellStyle name="Normal 23 2 2 9 2" xfId="30810" xr:uid="{5D471C2D-7BA0-4FF2-B345-B02570244553}"/>
    <cellStyle name="Normal 23 2 3" xfId="30811" xr:uid="{BDEA3883-0A0B-471D-ACDF-E4C3E5DB4A92}"/>
    <cellStyle name="Normal 23 2 3 2" xfId="30812" xr:uid="{1188CC76-B7B2-4521-9ED8-4F4FAFA53371}"/>
    <cellStyle name="Normal 23 2 3 2 2" xfId="30813" xr:uid="{446F7608-9128-4C4F-909C-02B02D7D2DEC}"/>
    <cellStyle name="Normal 23 2 3 2 2 2" xfId="30814" xr:uid="{42C2FB7D-05B2-4C4C-B254-7CFDCE18D97B}"/>
    <cellStyle name="Normal 23 2 3 2 2 2 2" xfId="30815" xr:uid="{DFABA945-1526-4C3A-AD53-D37000D48907}"/>
    <cellStyle name="Normal 23 2 3 2 2 2 2 2" xfId="30816" xr:uid="{D764B84D-F2B1-4369-ABFA-988697BC7281}"/>
    <cellStyle name="Normal 23 2 3 2 2 2 3" xfId="30817" xr:uid="{D9C34F37-B20C-4661-AA69-65A4D8C681A1}"/>
    <cellStyle name="Normal 23 2 3 2 2 3" xfId="30818" xr:uid="{E8495BA4-5770-4926-B970-577FB597F78B}"/>
    <cellStyle name="Normal 23 2 3 2 2 3 2" xfId="30819" xr:uid="{5DC533DB-CF26-47A7-AFD9-A36B051676B4}"/>
    <cellStyle name="Normal 23 2 3 2 2 4" xfId="30820" xr:uid="{55BCC966-7ACF-4A9E-AC8C-38228CBCDE31}"/>
    <cellStyle name="Normal 23 2 3 2 2 4 2" xfId="30821" xr:uid="{9DB8BFFA-C6EC-4F01-ABAE-4076A0564AC0}"/>
    <cellStyle name="Normal 23 2 3 2 2 5" xfId="30822" xr:uid="{B1A23822-0655-477A-B013-5C7ADABA581A}"/>
    <cellStyle name="Normal 23 2 3 2 3" xfId="30823" xr:uid="{0C7A961C-FCCD-4A16-B806-2FE484760827}"/>
    <cellStyle name="Normal 23 2 3 2 3 2" xfId="30824" xr:uid="{221C5C84-01DE-4D02-BCE6-26124997B38A}"/>
    <cellStyle name="Normal 23 2 3 2 3 2 2" xfId="30825" xr:uid="{BD7980DA-FB96-42CC-BA7F-0A6A28E3B98A}"/>
    <cellStyle name="Normal 23 2 3 2 3 3" xfId="30826" xr:uid="{C51D59F4-3B5B-4894-BE64-A3EF48C26B05}"/>
    <cellStyle name="Normal 23 2 3 2 4" xfId="30827" xr:uid="{655C9CA9-A911-4336-BCB4-2E69C0709A2D}"/>
    <cellStyle name="Normal 23 2 3 2 4 2" xfId="30828" xr:uid="{61B53BD7-90D6-4819-810E-7FB8106FCB92}"/>
    <cellStyle name="Normal 23 2 3 2 5" xfId="30829" xr:uid="{6CDE0D06-F3E6-4334-8F58-89E73EE59ABA}"/>
    <cellStyle name="Normal 23 2 3 2 5 2" xfId="30830" xr:uid="{FD85431B-5FED-4DEA-BC52-E78AC9FA4EA6}"/>
    <cellStyle name="Normal 23 2 3 2 6" xfId="30831" xr:uid="{AE56605A-26EB-4EB8-9D72-B932C203A539}"/>
    <cellStyle name="Normal 23 2 3 3" xfId="30832" xr:uid="{DDFD98D7-DCC4-4AD1-A280-AC3AC5D266F6}"/>
    <cellStyle name="Normal 23 2 3 3 2" xfId="30833" xr:uid="{E7AF3056-08FD-4BB2-9C26-E59A1B40474E}"/>
    <cellStyle name="Normal 23 2 3 3 2 2" xfId="30834" xr:uid="{79B72DB7-6D85-46C2-AADD-AFFD3F04F9B5}"/>
    <cellStyle name="Normal 23 2 3 3 2 2 2" xfId="30835" xr:uid="{95EE4858-0D4E-4C3A-9E64-6164C3D18A88}"/>
    <cellStyle name="Normal 23 2 3 3 2 3" xfId="30836" xr:uid="{5A57CE3D-6C36-442B-A037-1FF457B1D161}"/>
    <cellStyle name="Normal 23 2 3 3 3" xfId="30837" xr:uid="{4D4ECED5-D1A3-4352-991D-569396853D66}"/>
    <cellStyle name="Normal 23 2 3 3 3 2" xfId="30838" xr:uid="{F2315D1A-7C9D-4C03-82CD-3CFFAA802B38}"/>
    <cellStyle name="Normal 23 2 3 3 4" xfId="30839" xr:uid="{58BEB427-319A-4192-B831-3867EF97A422}"/>
    <cellStyle name="Normal 23 2 3 3 4 2" xfId="30840" xr:uid="{86DD4431-AF71-4A8B-904D-028B3D6DFA08}"/>
    <cellStyle name="Normal 23 2 3 3 5" xfId="30841" xr:uid="{38F8341D-80AF-4022-9CAC-1D7C561B1CFA}"/>
    <cellStyle name="Normal 23 2 3 4" xfId="30842" xr:uid="{B08BD83F-5A87-4CB2-A1C8-320828680064}"/>
    <cellStyle name="Normal 23 2 3 4 2" xfId="30843" xr:uid="{A0361A44-CB16-4C08-8112-F7EA8DAC238F}"/>
    <cellStyle name="Normal 23 2 3 4 2 2" xfId="30844" xr:uid="{01A61712-6ED1-4D2E-927B-21A47ECB85D3}"/>
    <cellStyle name="Normal 23 2 3 4 3" xfId="30845" xr:uid="{C1014F88-581F-4E3B-8666-7D9266C85AC4}"/>
    <cellStyle name="Normal 23 2 3 5" xfId="30846" xr:uid="{4CADE696-0F82-4634-880F-9B0EFAFD1FF0}"/>
    <cellStyle name="Normal 23 2 3 5 2" xfId="30847" xr:uid="{17633F24-7DF8-4838-847A-2C1B71766BB7}"/>
    <cellStyle name="Normal 23 2 3 6" xfId="30848" xr:uid="{4BD63709-E658-491C-B74D-E0B85265F932}"/>
    <cellStyle name="Normal 23 2 3 6 2" xfId="30849" xr:uid="{480FB8D6-C054-4FF7-86FA-1BD38B2B90A1}"/>
    <cellStyle name="Normal 23 2 3 7" xfId="30850" xr:uid="{FCEAC933-EE0A-4934-BC64-955512B799E3}"/>
    <cellStyle name="Normal 23 2 4" xfId="30851" xr:uid="{37257CAC-9E52-4134-A6FD-79522D3C756F}"/>
    <cellStyle name="Normal 23 2 4 2" xfId="30852" xr:uid="{905C63A1-E992-49FC-AD75-84BC6476CC38}"/>
    <cellStyle name="Normal 23 2 4 2 2" xfId="30853" xr:uid="{1FD3D39F-12B8-4616-94C7-C62297F7423E}"/>
    <cellStyle name="Normal 23 2 4 2 2 2" xfId="30854" xr:uid="{5F3FFABC-A48C-4CC3-A147-C276472353B3}"/>
    <cellStyle name="Normal 23 2 4 2 2 2 2" xfId="30855" xr:uid="{9ED1A480-F4F0-4C68-8135-895F8DFE6C20}"/>
    <cellStyle name="Normal 23 2 4 2 2 2 2 2" xfId="30856" xr:uid="{F5F5C791-B076-4CD0-A0A1-7AA57CE67C7D}"/>
    <cellStyle name="Normal 23 2 4 2 2 2 3" xfId="30857" xr:uid="{6F98683D-E486-4DA8-A2F7-2B3EEA6607D7}"/>
    <cellStyle name="Normal 23 2 4 2 2 3" xfId="30858" xr:uid="{3D7CD31E-B5E1-4253-8DE0-08F12E5E3563}"/>
    <cellStyle name="Normal 23 2 4 2 2 3 2" xfId="30859" xr:uid="{122F4315-714C-4AD4-AB44-914E3E2675B9}"/>
    <cellStyle name="Normal 23 2 4 2 2 4" xfId="30860" xr:uid="{E2448D5E-E091-4B46-9425-5D1F01B7C3F8}"/>
    <cellStyle name="Normal 23 2 4 2 2 4 2" xfId="30861" xr:uid="{EB068EF2-88F0-46E4-AD4A-4B5FE51DD511}"/>
    <cellStyle name="Normal 23 2 4 2 2 5" xfId="30862" xr:uid="{FF017395-8941-4D78-84F8-0533D1B690FE}"/>
    <cellStyle name="Normal 23 2 4 2 3" xfId="30863" xr:uid="{5830CC78-2EDC-4BEA-9885-BE1D8A71EB33}"/>
    <cellStyle name="Normal 23 2 4 2 3 2" xfId="30864" xr:uid="{FACFB6B1-B1DB-4352-9A0D-71EFF5129986}"/>
    <cellStyle name="Normal 23 2 4 2 3 2 2" xfId="30865" xr:uid="{04AD698C-2270-4969-9170-724507D441AF}"/>
    <cellStyle name="Normal 23 2 4 2 3 3" xfId="30866" xr:uid="{15D8B292-87AA-4CB8-842A-5A1013F7B0EE}"/>
    <cellStyle name="Normal 23 2 4 2 4" xfId="30867" xr:uid="{0BF9FA1B-9A94-489F-A38B-FCB78AAD2D35}"/>
    <cellStyle name="Normal 23 2 4 2 4 2" xfId="30868" xr:uid="{6A79B63B-EB10-44F0-98F3-0EF77988FDED}"/>
    <cellStyle name="Normal 23 2 4 2 5" xfId="30869" xr:uid="{65F55F17-9D63-4645-935E-4DF63B7CEF23}"/>
    <cellStyle name="Normal 23 2 4 2 5 2" xfId="30870" xr:uid="{681C991A-7F52-47B0-B9D8-DF2E6FE59F38}"/>
    <cellStyle name="Normal 23 2 4 2 6" xfId="30871" xr:uid="{90208E8B-1C19-4560-9975-528667683612}"/>
    <cellStyle name="Normal 23 2 4 3" xfId="30872" xr:uid="{3CCDE14C-7183-4599-B7E3-48AF98B48C92}"/>
    <cellStyle name="Normal 23 2 4 3 2" xfId="30873" xr:uid="{5D61C264-9B7D-4291-B767-06E392BA347C}"/>
    <cellStyle name="Normal 23 2 4 3 2 2" xfId="30874" xr:uid="{EBEF095B-AB27-45FD-A04F-5D0E0EB43971}"/>
    <cellStyle name="Normal 23 2 4 3 2 2 2" xfId="30875" xr:uid="{45FD7354-42A4-42D0-BA79-407D72D2A9D1}"/>
    <cellStyle name="Normal 23 2 4 3 2 3" xfId="30876" xr:uid="{CFD44E91-FD78-4E60-9ADC-495E096B9879}"/>
    <cellStyle name="Normal 23 2 4 3 3" xfId="30877" xr:uid="{DACDC874-361C-4D95-81A1-67C59C97885A}"/>
    <cellStyle name="Normal 23 2 4 3 3 2" xfId="30878" xr:uid="{57DFF71D-2970-42C5-9BE0-5B87E0AB76EF}"/>
    <cellStyle name="Normal 23 2 4 3 4" xfId="30879" xr:uid="{C91856AD-0118-4B37-8A79-3EA9A20EB89D}"/>
    <cellStyle name="Normal 23 2 4 3 4 2" xfId="30880" xr:uid="{5627746F-F24C-4C9F-977F-EB12D11292B6}"/>
    <cellStyle name="Normal 23 2 4 3 5" xfId="30881" xr:uid="{571940C3-EC3C-4C97-B207-901B64035C13}"/>
    <cellStyle name="Normal 23 2 4 4" xfId="30882" xr:uid="{C16C3A10-6892-4045-96CC-7BB4BBBE6BAE}"/>
    <cellStyle name="Normal 23 2 4 4 2" xfId="30883" xr:uid="{F6F61D39-9535-4823-8A0F-481436538186}"/>
    <cellStyle name="Normal 23 2 4 4 2 2" xfId="30884" xr:uid="{D239A945-6578-4100-8550-3BCB14E0DEB3}"/>
    <cellStyle name="Normal 23 2 4 4 3" xfId="30885" xr:uid="{E6F0F05E-B12A-4391-BA60-CE2DBDE93174}"/>
    <cellStyle name="Normal 23 2 4 5" xfId="30886" xr:uid="{03FFAAAA-90F0-4AAF-A40C-EB5AC3F83107}"/>
    <cellStyle name="Normal 23 2 4 5 2" xfId="30887" xr:uid="{CE0316D4-AD2D-4C75-813C-46A3C8871183}"/>
    <cellStyle name="Normal 23 2 4 6" xfId="30888" xr:uid="{0251DC0A-847E-471D-947D-C4E3093A3FC3}"/>
    <cellStyle name="Normal 23 2 4 6 2" xfId="30889" xr:uid="{36695465-5AA6-4548-A3F5-2BBA930B67FE}"/>
    <cellStyle name="Normal 23 2 4 7" xfId="30890" xr:uid="{C277AC0C-DAAC-483E-B5BB-8A8812B884A5}"/>
    <cellStyle name="Normal 23 2 5" xfId="30891" xr:uid="{0CC18B20-4CA3-4EF8-8353-823B4ECE3E72}"/>
    <cellStyle name="Normal 23 2 5 2" xfId="30892" xr:uid="{854DBF3A-C46E-4266-A3AB-E1BAD4C8F9A1}"/>
    <cellStyle name="Normal 23 2 5 2 2" xfId="30893" xr:uid="{E9D00891-BCD5-4B36-93DB-79991CD40C88}"/>
    <cellStyle name="Normal 23 2 5 2 2 2" xfId="30894" xr:uid="{876F91EE-3AE4-4A90-92D6-9B0BD4A92D82}"/>
    <cellStyle name="Normal 23 2 5 2 2 2 2" xfId="30895" xr:uid="{796F3F8E-AA42-4A3B-832D-1E7B918FB774}"/>
    <cellStyle name="Normal 23 2 5 2 2 3" xfId="30896" xr:uid="{64D7DF6A-60B3-4048-88B5-19EEDB8119F9}"/>
    <cellStyle name="Normal 23 2 5 2 3" xfId="30897" xr:uid="{A5843965-F9A2-48D1-B49F-82747DD0409E}"/>
    <cellStyle name="Normal 23 2 5 2 3 2" xfId="30898" xr:uid="{0D0E676B-6250-49D8-A9CB-F11906D4EDA8}"/>
    <cellStyle name="Normal 23 2 5 2 4" xfId="30899" xr:uid="{2046D651-ECCE-496C-9C5B-8C48A6FA7D19}"/>
    <cellStyle name="Normal 23 2 5 2 4 2" xfId="30900" xr:uid="{E0BE0A48-74D7-44A7-B34A-080047B5D81A}"/>
    <cellStyle name="Normal 23 2 5 2 5" xfId="30901" xr:uid="{1AF681EF-00C0-4B06-B828-6581D16C63CC}"/>
    <cellStyle name="Normal 23 2 5 3" xfId="30902" xr:uid="{17F2EEC9-1221-44E7-B39B-7F320D9B4C63}"/>
    <cellStyle name="Normal 23 2 5 3 2" xfId="30903" xr:uid="{2D22CCB7-F89E-4249-81AC-676C024962CD}"/>
    <cellStyle name="Normal 23 2 5 3 2 2" xfId="30904" xr:uid="{71AEEFE3-C722-4D8E-A37E-133B29245BDC}"/>
    <cellStyle name="Normal 23 2 5 3 3" xfId="30905" xr:uid="{A3EA16F9-26F8-4255-8D14-8F8EB2D44E98}"/>
    <cellStyle name="Normal 23 2 5 4" xfId="30906" xr:uid="{06C7082B-2FA4-4839-BD0B-2FEEC0FF4118}"/>
    <cellStyle name="Normal 23 2 5 4 2" xfId="30907" xr:uid="{89377841-B118-4EBA-80D8-F8114EEC1ECD}"/>
    <cellStyle name="Normal 23 2 5 5" xfId="30908" xr:uid="{04FDA210-8244-4C85-8613-071F7965690B}"/>
    <cellStyle name="Normal 23 2 5 5 2" xfId="30909" xr:uid="{B74DD382-63FE-4500-BFC1-E81F35227B65}"/>
    <cellStyle name="Normal 23 2 5 6" xfId="30910" xr:uid="{0E5F9551-A0BB-4591-A417-308D771329D1}"/>
    <cellStyle name="Normal 23 2 6" xfId="30911" xr:uid="{0628858C-FAF7-40C5-8D7E-6AFE815ACE58}"/>
    <cellStyle name="Normal 23 2 6 2" xfId="30912" xr:uid="{CFA4B107-1CFB-4E52-A517-91CF6318F8FE}"/>
    <cellStyle name="Normal 23 2 6 2 2" xfId="30913" xr:uid="{9B81658D-6E15-4D2C-AF99-3E9A7D2D881D}"/>
    <cellStyle name="Normal 23 2 6 2 2 2" xfId="30914" xr:uid="{12AFA1DD-2510-4D37-B1EE-D2A3A73F97FC}"/>
    <cellStyle name="Normal 23 2 6 2 3" xfId="30915" xr:uid="{216AF2C2-43ED-416A-A53A-EFF39843E41E}"/>
    <cellStyle name="Normal 23 2 6 3" xfId="30916" xr:uid="{405B48B8-C71C-48AD-A153-0F022C1E7332}"/>
    <cellStyle name="Normal 23 2 6 3 2" xfId="30917" xr:uid="{8DF49330-2DF0-4696-8485-3B11A3B64266}"/>
    <cellStyle name="Normal 23 2 6 4" xfId="30918" xr:uid="{6B340019-1E95-43E7-8D23-3014A29BD4DF}"/>
    <cellStyle name="Normal 23 2 6 4 2" xfId="30919" xr:uid="{575E8E36-4503-4AF9-9E83-6EF8A2A0D330}"/>
    <cellStyle name="Normal 23 2 6 5" xfId="30920" xr:uid="{5E038221-4DF0-4566-8578-B4FD49FE9B36}"/>
    <cellStyle name="Normal 23 2 7" xfId="30921" xr:uid="{8962A78E-9BEF-4FFB-9F57-952D871B4834}"/>
    <cellStyle name="Normal 23 2 7 2" xfId="30922" xr:uid="{170276C3-0772-4C4B-8DFD-0E70309E5151}"/>
    <cellStyle name="Normal 23 2 7 2 2" xfId="30923" xr:uid="{5B660F0A-8BF8-4487-8DC5-129C05B74931}"/>
    <cellStyle name="Normal 23 2 7 2 2 2" xfId="30924" xr:uid="{67D8C60C-47E0-4AC9-B870-44297FDE93AF}"/>
    <cellStyle name="Normal 23 2 7 2 3" xfId="30925" xr:uid="{D467A92D-83D2-4994-A425-95E922A4FC08}"/>
    <cellStyle name="Normal 23 2 7 3" xfId="30926" xr:uid="{7D26C870-F6B2-499C-ACBC-9286A832FEC4}"/>
    <cellStyle name="Normal 23 2 7 3 2" xfId="30927" xr:uid="{ED0F6D7B-43ED-4090-9877-A27828225BBC}"/>
    <cellStyle name="Normal 23 2 7 4" xfId="30928" xr:uid="{FA45899D-9B7F-49AD-ACF4-B197B6FD7489}"/>
    <cellStyle name="Normal 23 2 7 4 2" xfId="30929" xr:uid="{BEB0D044-A19A-4F30-B5E8-5E1D26745ADA}"/>
    <cellStyle name="Normal 23 2 7 5" xfId="30930" xr:uid="{411CEAD3-67F9-4DF0-AE90-4A2E02B84477}"/>
    <cellStyle name="Normal 23 2 8" xfId="30931" xr:uid="{08851360-564B-427E-8503-FFF178BA2897}"/>
    <cellStyle name="Normal 23 2 8 2" xfId="30932" xr:uid="{3F2AF975-EF85-4F7E-9168-9680E6CB53A4}"/>
    <cellStyle name="Normal 23 2 8 2 2" xfId="30933" xr:uid="{D88E00B5-0D4B-4066-9772-D906D46C78B3}"/>
    <cellStyle name="Normal 23 2 8 3" xfId="30934" xr:uid="{A13A863F-D3FA-4850-BA11-508ED1A719DC}"/>
    <cellStyle name="Normal 23 2 9" xfId="30935" xr:uid="{61B8A655-FA0C-46D8-AF12-D1F90E163F02}"/>
    <cellStyle name="Normal 23 2 9 2" xfId="30936" xr:uid="{EB964492-6489-4DFF-B434-33BA117837C1}"/>
    <cellStyle name="Normal 23 3" xfId="30937" xr:uid="{574C9A1B-A2BD-46B6-ABC9-99F96206C0AE}"/>
    <cellStyle name="Normal 23 3 10" xfId="30938" xr:uid="{12DF49E4-2EA9-4653-8ACB-6749748157FA}"/>
    <cellStyle name="Normal 23 3 2" xfId="30939" xr:uid="{7F48E347-94D1-448E-8B09-8033668BA1F8}"/>
    <cellStyle name="Normal 23 3 2 2" xfId="30940" xr:uid="{6293C167-0BF5-45C3-AAFE-EB12022666E4}"/>
    <cellStyle name="Normal 23 3 2 2 2" xfId="30941" xr:uid="{3847346F-E4B1-4ABB-BD45-10895C06532E}"/>
    <cellStyle name="Normal 23 3 2 2 2 2" xfId="30942" xr:uid="{3BB595C3-E08B-44C6-945F-D508FEF85E28}"/>
    <cellStyle name="Normal 23 3 2 2 2 2 2" xfId="30943" xr:uid="{4C8B3D04-81D3-4569-BE6B-DA024E3CEE7F}"/>
    <cellStyle name="Normal 23 3 2 2 2 2 2 2" xfId="30944" xr:uid="{32265476-F5B1-4791-88FE-A9E1C4677E62}"/>
    <cellStyle name="Normal 23 3 2 2 2 2 3" xfId="30945" xr:uid="{2B506924-A450-4959-A0C1-86A51C041547}"/>
    <cellStyle name="Normal 23 3 2 2 2 3" xfId="30946" xr:uid="{A3087FF5-53E3-4B07-AE36-8180678CCD95}"/>
    <cellStyle name="Normal 23 3 2 2 2 3 2" xfId="30947" xr:uid="{E3293219-6E58-4B22-8924-944AFBB45562}"/>
    <cellStyle name="Normal 23 3 2 2 2 4" xfId="30948" xr:uid="{2BEF74D9-BCCA-49A7-A28A-656974BD8C2F}"/>
    <cellStyle name="Normal 23 3 2 2 2 4 2" xfId="30949" xr:uid="{0C63639E-9EDA-4068-A129-A45AB39DA7AB}"/>
    <cellStyle name="Normal 23 3 2 2 2 5" xfId="30950" xr:uid="{9E2DFDC1-F489-4B9E-A85B-ACFF9E5F01CD}"/>
    <cellStyle name="Normal 23 3 2 2 3" xfId="30951" xr:uid="{18A94EDB-630C-47AC-8523-1F1369E48A1D}"/>
    <cellStyle name="Normal 23 3 2 2 3 2" xfId="30952" xr:uid="{AB83B522-5F49-4C18-BD71-C8F438C3BB9C}"/>
    <cellStyle name="Normal 23 3 2 2 3 2 2" xfId="30953" xr:uid="{F9E6B7CA-A6DF-4BFE-8E0F-FAD33DD10CD1}"/>
    <cellStyle name="Normal 23 3 2 2 3 3" xfId="30954" xr:uid="{4F047600-F8CF-46D4-AF2E-99243AF05D82}"/>
    <cellStyle name="Normal 23 3 2 2 4" xfId="30955" xr:uid="{D1B4A68C-E2F0-4958-8E14-08EA04424925}"/>
    <cellStyle name="Normal 23 3 2 2 4 2" xfId="30956" xr:uid="{986BB660-B89A-4AF1-8B7A-29DA34716E38}"/>
    <cellStyle name="Normal 23 3 2 2 5" xfId="30957" xr:uid="{5FD5E2A1-F906-41C5-B1A8-D17926FC1907}"/>
    <cellStyle name="Normal 23 3 2 2 5 2" xfId="30958" xr:uid="{E85902FE-54A3-49D3-8D04-065C3F70EC81}"/>
    <cellStyle name="Normal 23 3 2 2 6" xfId="30959" xr:uid="{6D2250F8-4E96-442D-8012-B9AAE4E4285A}"/>
    <cellStyle name="Normal 23 3 2 3" xfId="30960" xr:uid="{486FB78B-A562-41B7-9B79-927CF9B0C292}"/>
    <cellStyle name="Normal 23 3 2 3 2" xfId="30961" xr:uid="{D5EF1A97-2587-42FF-9869-F72FF9C3237E}"/>
    <cellStyle name="Normal 23 3 2 3 2 2" xfId="30962" xr:uid="{529DC900-71E7-434A-B62A-46A6E60FB2C9}"/>
    <cellStyle name="Normal 23 3 2 3 2 2 2" xfId="30963" xr:uid="{E722CCE1-CE56-42F2-86A4-0F99E294FBB5}"/>
    <cellStyle name="Normal 23 3 2 3 2 3" xfId="30964" xr:uid="{19CA3569-AF7E-4D0D-BD7D-2F83CB940DF8}"/>
    <cellStyle name="Normal 23 3 2 3 3" xfId="30965" xr:uid="{FAE2808F-2E84-442C-90EF-9F7530527D84}"/>
    <cellStyle name="Normal 23 3 2 3 3 2" xfId="30966" xr:uid="{0CD2D910-1532-4467-ACBA-CEF6840BFDE2}"/>
    <cellStyle name="Normal 23 3 2 3 4" xfId="30967" xr:uid="{2AD395A8-DF0A-49CF-895A-E0EE31651243}"/>
    <cellStyle name="Normal 23 3 2 3 4 2" xfId="30968" xr:uid="{946A942F-DEC5-4AE3-B7F6-25FABBC2B3DD}"/>
    <cellStyle name="Normal 23 3 2 3 5" xfId="30969" xr:uid="{D68FFA60-397E-4A1B-BEC3-5621D07D0EC5}"/>
    <cellStyle name="Normal 23 3 2 4" xfId="30970" xr:uid="{3277CA53-018D-41AB-95EF-D4B21F437663}"/>
    <cellStyle name="Normal 23 3 2 4 2" xfId="30971" xr:uid="{56C01B32-83B0-484C-9826-E75D9A7F84D1}"/>
    <cellStyle name="Normal 23 3 2 4 2 2" xfId="30972" xr:uid="{8A4998B0-1E10-4C20-A6DE-F6B825EF1936}"/>
    <cellStyle name="Normal 23 3 2 4 3" xfId="30973" xr:uid="{07C9545C-115F-4E8A-B80A-60F07A1D2249}"/>
    <cellStyle name="Normal 23 3 2 5" xfId="30974" xr:uid="{97E9B20E-DE2D-4773-B5EF-7223AC3A8FC2}"/>
    <cellStyle name="Normal 23 3 2 5 2" xfId="30975" xr:uid="{2CBC3124-D461-46D0-8A84-2B3681387007}"/>
    <cellStyle name="Normal 23 3 2 6" xfId="30976" xr:uid="{107FE2E6-C826-4C37-9197-BF3103122397}"/>
    <cellStyle name="Normal 23 3 2 6 2" xfId="30977" xr:uid="{967791EA-6F58-466A-A192-9CE23A411E80}"/>
    <cellStyle name="Normal 23 3 2 7" xfId="30978" xr:uid="{200961EB-2852-4316-AA40-D4DDC82B6784}"/>
    <cellStyle name="Normal 23 3 3" xfId="30979" xr:uid="{3AF04243-6E19-4540-B5F3-47927AE950C0}"/>
    <cellStyle name="Normal 23 3 3 2" xfId="30980" xr:uid="{67FD768A-E516-4870-AAF8-5C0691D3A75E}"/>
    <cellStyle name="Normal 23 3 3 2 2" xfId="30981" xr:uid="{BB78DC4A-20F3-4768-B0AC-35CAD0A3880B}"/>
    <cellStyle name="Normal 23 3 3 2 2 2" xfId="30982" xr:uid="{CEED175A-04F9-442A-87F3-24EA919C340A}"/>
    <cellStyle name="Normal 23 3 3 2 2 2 2" xfId="30983" xr:uid="{D20F984B-7D0A-4247-BB39-BAB211599B47}"/>
    <cellStyle name="Normal 23 3 3 2 2 2 2 2" xfId="30984" xr:uid="{018D7E38-84DE-4BC2-A5C1-1229F34E6A4B}"/>
    <cellStyle name="Normal 23 3 3 2 2 2 3" xfId="30985" xr:uid="{BC3854A3-E525-41ED-BC39-8701463B773D}"/>
    <cellStyle name="Normal 23 3 3 2 2 3" xfId="30986" xr:uid="{C4CD897D-8FCE-4C27-AD53-15091BE1CC4A}"/>
    <cellStyle name="Normal 23 3 3 2 2 3 2" xfId="30987" xr:uid="{261D930C-FF1C-47E3-B938-3695CF5BC966}"/>
    <cellStyle name="Normal 23 3 3 2 2 4" xfId="30988" xr:uid="{D361B77F-E1F6-4051-99C2-304E2171CDFD}"/>
    <cellStyle name="Normal 23 3 3 2 2 4 2" xfId="30989" xr:uid="{7DE1D2C3-9D1E-470D-9E20-DA43C4C82F2C}"/>
    <cellStyle name="Normal 23 3 3 2 2 5" xfId="30990" xr:uid="{66F351F9-5EED-4C59-8A30-A9EAC60FD479}"/>
    <cellStyle name="Normal 23 3 3 2 3" xfId="30991" xr:uid="{57BB9312-5F0A-4CB0-B5F2-C18BD9FB95EE}"/>
    <cellStyle name="Normal 23 3 3 2 3 2" xfId="30992" xr:uid="{13B88C5E-D0A2-43DC-A7F2-7D333CD04634}"/>
    <cellStyle name="Normal 23 3 3 2 3 2 2" xfId="30993" xr:uid="{CD6146F4-3CE6-499F-BD41-096BC5755789}"/>
    <cellStyle name="Normal 23 3 3 2 3 3" xfId="30994" xr:uid="{10551BF7-BCD1-4D26-9F79-D6803FC3BFD2}"/>
    <cellStyle name="Normal 23 3 3 2 4" xfId="30995" xr:uid="{8D0DB276-D388-47C0-9361-490D4A1928AE}"/>
    <cellStyle name="Normal 23 3 3 2 4 2" xfId="30996" xr:uid="{C6BAD1E3-F8CF-4501-A154-750441F5A16C}"/>
    <cellStyle name="Normal 23 3 3 2 5" xfId="30997" xr:uid="{B613B9CC-C82B-4647-9F59-412999861F55}"/>
    <cellStyle name="Normal 23 3 3 2 5 2" xfId="30998" xr:uid="{B234BC4D-4FD8-4C2D-857F-CBFBDC961C5F}"/>
    <cellStyle name="Normal 23 3 3 2 6" xfId="30999" xr:uid="{C6951C75-C13A-487A-B40E-6DF250604990}"/>
    <cellStyle name="Normal 23 3 3 3" xfId="31000" xr:uid="{0822FC93-E32C-4035-98F6-B03F7B87142E}"/>
    <cellStyle name="Normal 23 3 3 3 2" xfId="31001" xr:uid="{353D0810-2E17-43C2-948E-79AF74E1EBDA}"/>
    <cellStyle name="Normal 23 3 3 3 2 2" xfId="31002" xr:uid="{3D062D9A-FDE1-4A05-8F5E-62078B3FE6E3}"/>
    <cellStyle name="Normal 23 3 3 3 2 2 2" xfId="31003" xr:uid="{A0EECC0B-B518-4BF4-BB90-8D8D7D27EEDF}"/>
    <cellStyle name="Normal 23 3 3 3 2 3" xfId="31004" xr:uid="{732D5CEE-8166-4CB2-986D-1EB5C6B12D95}"/>
    <cellStyle name="Normal 23 3 3 3 3" xfId="31005" xr:uid="{F126CB4A-D89C-408D-83EC-F16736BE0DDB}"/>
    <cellStyle name="Normal 23 3 3 3 3 2" xfId="31006" xr:uid="{8B26BBF7-33D7-4D52-BB3B-D051D538604F}"/>
    <cellStyle name="Normal 23 3 3 3 4" xfId="31007" xr:uid="{34194E81-2889-4D57-B0F8-D313F420C232}"/>
    <cellStyle name="Normal 23 3 3 3 4 2" xfId="31008" xr:uid="{83257CD3-06F6-4A80-8170-BF8D773C7BB9}"/>
    <cellStyle name="Normal 23 3 3 3 5" xfId="31009" xr:uid="{E80CF207-D65D-48A8-A6FF-9018DA91C35F}"/>
    <cellStyle name="Normal 23 3 3 4" xfId="31010" xr:uid="{F9D29956-E86F-43D8-A9D2-9481B6926A57}"/>
    <cellStyle name="Normal 23 3 3 4 2" xfId="31011" xr:uid="{B7732FD5-3279-4E2B-8D76-B5691071E884}"/>
    <cellStyle name="Normal 23 3 3 4 2 2" xfId="31012" xr:uid="{D8DF66B9-6250-461A-8226-90BDC3AC6A35}"/>
    <cellStyle name="Normal 23 3 3 4 3" xfId="31013" xr:uid="{18D63B5D-6AE4-40A8-B23A-C77E622D3492}"/>
    <cellStyle name="Normal 23 3 3 5" xfId="31014" xr:uid="{443CF4BE-5FFB-4B29-BFA8-0F2A0178347C}"/>
    <cellStyle name="Normal 23 3 3 5 2" xfId="31015" xr:uid="{4697F5EB-4442-46D1-AE9F-1C6024CC2ED3}"/>
    <cellStyle name="Normal 23 3 3 6" xfId="31016" xr:uid="{C1BDA619-9744-44A7-8EC4-CFFC115273FB}"/>
    <cellStyle name="Normal 23 3 3 6 2" xfId="31017" xr:uid="{A46C85D6-1B81-4FA6-AD2A-5554CD2C15E6}"/>
    <cellStyle name="Normal 23 3 3 7" xfId="31018" xr:uid="{67695B9F-CEDD-4F49-951F-EBBD157233F8}"/>
    <cellStyle name="Normal 23 3 4" xfId="31019" xr:uid="{1D6CF1AE-8484-49A1-AAFD-17D285DD8E7F}"/>
    <cellStyle name="Normal 23 3 4 2" xfId="31020" xr:uid="{216EF27B-0848-44C5-9A4E-4FAC3FE1D6E7}"/>
    <cellStyle name="Normal 23 3 4 2 2" xfId="31021" xr:uid="{490FBB4E-FEFB-4563-B3A9-A8DEBD6A11D6}"/>
    <cellStyle name="Normal 23 3 4 2 2 2" xfId="31022" xr:uid="{B6D50FA2-7D50-436F-B7C3-A4D68A068E37}"/>
    <cellStyle name="Normal 23 3 4 2 2 2 2" xfId="31023" xr:uid="{6A9C0FB0-886D-4305-A53D-FA8C988D6C81}"/>
    <cellStyle name="Normal 23 3 4 2 2 3" xfId="31024" xr:uid="{9C74D688-9C9F-40F6-B45E-F60B1CC85183}"/>
    <cellStyle name="Normal 23 3 4 2 3" xfId="31025" xr:uid="{F7C1DF99-3D7D-4AE7-AE71-61025180AE86}"/>
    <cellStyle name="Normal 23 3 4 2 3 2" xfId="31026" xr:uid="{82B8D946-4525-4A19-82EA-34E585F4D25E}"/>
    <cellStyle name="Normal 23 3 4 2 4" xfId="31027" xr:uid="{440CAC78-4AB0-43CE-9825-8624F98CC471}"/>
    <cellStyle name="Normal 23 3 4 2 4 2" xfId="31028" xr:uid="{25F20AEA-70B0-4A52-A94D-5005627DEF31}"/>
    <cellStyle name="Normal 23 3 4 2 5" xfId="31029" xr:uid="{45A3266F-A846-46AA-A865-A1E376AD53E6}"/>
    <cellStyle name="Normal 23 3 4 3" xfId="31030" xr:uid="{2464E70F-19EC-40A9-82F5-CDFAF5BDBD37}"/>
    <cellStyle name="Normal 23 3 4 3 2" xfId="31031" xr:uid="{15D2F0E9-0155-4D91-957B-4955116FCC3B}"/>
    <cellStyle name="Normal 23 3 4 3 2 2" xfId="31032" xr:uid="{4DE9A033-9516-4AB7-AFF5-4A8A574B0CB1}"/>
    <cellStyle name="Normal 23 3 4 3 3" xfId="31033" xr:uid="{01B47F01-C218-4841-9C65-2E5D667AF85F}"/>
    <cellStyle name="Normal 23 3 4 4" xfId="31034" xr:uid="{FAA266B1-9F7B-4404-BC4D-EB7ACA8497A6}"/>
    <cellStyle name="Normal 23 3 4 4 2" xfId="31035" xr:uid="{1A72F204-96DF-4E5D-BEE5-003E63FCB7E2}"/>
    <cellStyle name="Normal 23 3 4 5" xfId="31036" xr:uid="{5AD40C59-9238-441F-A8C4-83A4B53C59DB}"/>
    <cellStyle name="Normal 23 3 4 5 2" xfId="31037" xr:uid="{72B70537-63E1-4379-B614-59AA44E42450}"/>
    <cellStyle name="Normal 23 3 4 6" xfId="31038" xr:uid="{E2C93576-D11C-412B-BCEF-DC03FB8EF65D}"/>
    <cellStyle name="Normal 23 3 5" xfId="31039" xr:uid="{C42B74C8-1A9B-40B6-B159-FFF42BCB1DF8}"/>
    <cellStyle name="Normal 23 3 5 2" xfId="31040" xr:uid="{9F54C20C-2F29-4BA8-87A6-2D6758002E7E}"/>
    <cellStyle name="Normal 23 3 5 2 2" xfId="31041" xr:uid="{AD3F36FD-B444-4A62-BC92-4EDA94EA4D7D}"/>
    <cellStyle name="Normal 23 3 5 2 2 2" xfId="31042" xr:uid="{5E519C60-A62B-4C86-B6B2-ACAD18D460FE}"/>
    <cellStyle name="Normal 23 3 5 2 3" xfId="31043" xr:uid="{D5F67780-321D-42FA-872E-0657A593E40E}"/>
    <cellStyle name="Normal 23 3 5 3" xfId="31044" xr:uid="{17574F8D-1188-4C15-93F2-156622D846B7}"/>
    <cellStyle name="Normal 23 3 5 3 2" xfId="31045" xr:uid="{D61054CD-6106-45DA-BF12-B7E62893A00C}"/>
    <cellStyle name="Normal 23 3 5 4" xfId="31046" xr:uid="{9E4AD4DB-3B91-447D-9298-44E8A1F01642}"/>
    <cellStyle name="Normal 23 3 5 4 2" xfId="31047" xr:uid="{F611E1EE-8322-44CE-A62D-CEEFCFB89D59}"/>
    <cellStyle name="Normal 23 3 5 5" xfId="31048" xr:uid="{F65E6500-CD94-4EE2-8E75-CAFAF868DE94}"/>
    <cellStyle name="Normal 23 3 6" xfId="31049" xr:uid="{44DC446B-5BE3-40BE-8862-407EFDB63E55}"/>
    <cellStyle name="Normal 23 3 6 2" xfId="31050" xr:uid="{A8144C6E-BDD2-4001-A40E-B45FF31410AB}"/>
    <cellStyle name="Normal 23 3 6 2 2" xfId="31051" xr:uid="{C8AA6F2C-BEB8-43F2-9E56-77DED9D2475C}"/>
    <cellStyle name="Normal 23 3 6 2 2 2" xfId="31052" xr:uid="{6B3DAF60-85A8-4F83-BCAB-00DD17F1155A}"/>
    <cellStyle name="Normal 23 3 6 2 3" xfId="31053" xr:uid="{5E0BB963-0A80-48E5-8BE3-52EB017B3191}"/>
    <cellStyle name="Normal 23 3 6 3" xfId="31054" xr:uid="{3C8B61C0-B05D-423A-AF22-6FCDE65DBBB5}"/>
    <cellStyle name="Normal 23 3 6 3 2" xfId="31055" xr:uid="{26405233-712A-49CD-AAEB-639BFC860B3F}"/>
    <cellStyle name="Normal 23 3 6 4" xfId="31056" xr:uid="{4C38418D-3CAF-4AFC-AB54-A2ABD47578F2}"/>
    <cellStyle name="Normal 23 3 6 4 2" xfId="31057" xr:uid="{A896976B-F47D-4BC2-8B4B-713522C4AA07}"/>
    <cellStyle name="Normal 23 3 6 5" xfId="31058" xr:uid="{557EF37F-6E92-4F73-BBDC-7A961C96F58A}"/>
    <cellStyle name="Normal 23 3 7" xfId="31059" xr:uid="{F2A9A4CF-BA3D-42C9-B02A-0F344584C69D}"/>
    <cellStyle name="Normal 23 3 7 2" xfId="31060" xr:uid="{15488383-A1CB-4C19-A3BA-D12C12AC1EF7}"/>
    <cellStyle name="Normal 23 3 7 2 2" xfId="31061" xr:uid="{60CCE7F6-2F3D-4AC1-ABD7-3C44F266E97B}"/>
    <cellStyle name="Normal 23 3 7 3" xfId="31062" xr:uid="{6EC1B691-3C53-49EE-A41B-8A0820749F3E}"/>
    <cellStyle name="Normal 23 3 8" xfId="31063" xr:uid="{817FB9C9-0C3E-441E-B01A-96471363EC27}"/>
    <cellStyle name="Normal 23 3 8 2" xfId="31064" xr:uid="{60C4B108-68E1-4F99-934F-7A0AB2E14F87}"/>
    <cellStyle name="Normal 23 3 9" xfId="31065" xr:uid="{2A9F466D-ACF6-4D44-8CFE-A3A0F2F8C18E}"/>
    <cellStyle name="Normal 23 3 9 2" xfId="31066" xr:uid="{2DF006DF-783C-4F45-A166-74274419AC2D}"/>
    <cellStyle name="Normal 23 4" xfId="31067" xr:uid="{CFE63A0A-4987-44D3-BC36-7695E909FC0D}"/>
    <cellStyle name="Normal 23 4 2" xfId="31068" xr:uid="{606DE87C-E30E-4F35-98EF-AE2863D63665}"/>
    <cellStyle name="Normal 23 4 2 2" xfId="31069" xr:uid="{9BDD3CED-200A-45FA-B7DD-A8B3242604EF}"/>
    <cellStyle name="Normal 23 4 2 2 2" xfId="31070" xr:uid="{04C64D40-1792-45CB-B1A0-251811150C62}"/>
    <cellStyle name="Normal 23 4 2 2 2 2" xfId="31071" xr:uid="{7874CA76-F1BC-455C-B5F0-919CCF290655}"/>
    <cellStyle name="Normal 23 4 2 2 2 2 2" xfId="31072" xr:uid="{E64991FD-6721-48A0-BE09-3FE6FFA73D90}"/>
    <cellStyle name="Normal 23 4 2 2 2 3" xfId="31073" xr:uid="{23600086-0ECD-4537-9134-1F9AAB84E6DE}"/>
    <cellStyle name="Normal 23 4 2 2 3" xfId="31074" xr:uid="{2FCFB3F1-7742-4A4B-A335-52B0C03C4D67}"/>
    <cellStyle name="Normal 23 4 2 2 3 2" xfId="31075" xr:uid="{225590AF-9B31-4590-A4EA-6C2C88EC0F51}"/>
    <cellStyle name="Normal 23 4 2 2 4" xfId="31076" xr:uid="{D2182703-032E-4AA8-8352-ABE5F8DCA6F1}"/>
    <cellStyle name="Normal 23 4 2 2 4 2" xfId="31077" xr:uid="{517D495D-F809-4B7E-8E40-FE9FED5504AC}"/>
    <cellStyle name="Normal 23 4 2 2 5" xfId="31078" xr:uid="{7107FBB2-7033-4FCF-B930-9E2E5EC3E17E}"/>
    <cellStyle name="Normal 23 4 2 3" xfId="31079" xr:uid="{E9DA5137-A88E-4BBA-BAD8-C718DD457428}"/>
    <cellStyle name="Normal 23 4 2 3 2" xfId="31080" xr:uid="{9FFC1056-ED16-4DC2-98C0-2D181A218475}"/>
    <cellStyle name="Normal 23 4 2 3 2 2" xfId="31081" xr:uid="{825559C5-6528-4652-904C-4452B477484F}"/>
    <cellStyle name="Normal 23 4 2 3 3" xfId="31082" xr:uid="{68742F93-3E26-45B4-BD6A-6CF4D9C356B0}"/>
    <cellStyle name="Normal 23 4 2 4" xfId="31083" xr:uid="{79FF195C-E83C-45E7-9FDC-54186029047F}"/>
    <cellStyle name="Normal 23 4 2 4 2" xfId="31084" xr:uid="{F1A1E07E-CFE1-4547-8847-B3284414FCAD}"/>
    <cellStyle name="Normal 23 4 2 5" xfId="31085" xr:uid="{D4CC8764-4B63-4004-B003-58C908A12361}"/>
    <cellStyle name="Normal 23 4 2 5 2" xfId="31086" xr:uid="{290C4F51-E176-4BEE-B35E-304E2724A6CE}"/>
    <cellStyle name="Normal 23 4 2 6" xfId="31087" xr:uid="{CD2F8523-8DFF-40B0-8353-AAF25AF8DBED}"/>
    <cellStyle name="Normal 23 4 3" xfId="31088" xr:uid="{96B34D03-32D7-43CC-BDF7-089BA4754932}"/>
    <cellStyle name="Normal 23 4 3 2" xfId="31089" xr:uid="{9056CD02-AE1A-4029-8A0C-9F78D2C1B450}"/>
    <cellStyle name="Normal 23 4 3 2 2" xfId="31090" xr:uid="{33F54472-71BF-4F3C-9390-37DC420A8866}"/>
    <cellStyle name="Normal 23 4 3 2 2 2" xfId="31091" xr:uid="{EA5586B0-AC12-4C9C-B1EC-780BB40B2871}"/>
    <cellStyle name="Normal 23 4 3 2 3" xfId="31092" xr:uid="{645DE96B-08EC-4291-B8EA-F850BCDEDA4E}"/>
    <cellStyle name="Normal 23 4 3 3" xfId="31093" xr:uid="{85DC1479-CE36-4028-8DA6-B85489148D33}"/>
    <cellStyle name="Normal 23 4 3 3 2" xfId="31094" xr:uid="{9CD14841-2F28-4D11-890D-71CD179D70CC}"/>
    <cellStyle name="Normal 23 4 3 4" xfId="31095" xr:uid="{97D1B085-D328-4333-9EEA-39E56D88216E}"/>
    <cellStyle name="Normal 23 4 3 4 2" xfId="31096" xr:uid="{49DC1E70-BE48-463C-A7EF-4EF116407D55}"/>
    <cellStyle name="Normal 23 4 3 5" xfId="31097" xr:uid="{8B82D714-FCA9-4238-9823-E891DD16CD1A}"/>
    <cellStyle name="Normal 23 4 4" xfId="31098" xr:uid="{FF017B29-1576-474B-A094-B3E3408296B6}"/>
    <cellStyle name="Normal 23 4 4 2" xfId="31099" xr:uid="{6C1E07A2-DFF4-4568-A4FA-5B34F089C5BC}"/>
    <cellStyle name="Normal 23 4 4 2 2" xfId="31100" xr:uid="{8EE67321-1C65-4E32-B0F9-6EB3BC1112F4}"/>
    <cellStyle name="Normal 23 4 4 2 2 2" xfId="31101" xr:uid="{023759ED-96C6-4180-8B65-A0E2D7F71F3E}"/>
    <cellStyle name="Normal 23 4 4 2 3" xfId="31102" xr:uid="{7E3A5EA1-6B88-49BF-89F3-E7FE5D19E071}"/>
    <cellStyle name="Normal 23 4 4 3" xfId="31103" xr:uid="{7370903A-93B8-480F-8778-B75CCD3737D7}"/>
    <cellStyle name="Normal 23 4 4 3 2" xfId="31104" xr:uid="{AB2F4177-6592-4439-AFE7-72FD6B618ADE}"/>
    <cellStyle name="Normal 23 4 4 4" xfId="31105" xr:uid="{F847A8EB-68CC-4011-8C26-8D6A1FF74BC8}"/>
    <cellStyle name="Normal 23 4 4 4 2" xfId="31106" xr:uid="{2499CA5A-F40F-417D-A04C-AC247CD0CDF5}"/>
    <cellStyle name="Normal 23 4 4 5" xfId="31107" xr:uid="{C4E3F149-437B-44DC-8C89-5AB4F8B9E8CD}"/>
    <cellStyle name="Normal 23 4 5" xfId="31108" xr:uid="{6742AF92-6C40-4B26-BFAF-C2851001C358}"/>
    <cellStyle name="Normal 23 4 5 2" xfId="31109" xr:uid="{CF049810-3CF9-4B12-9D1A-1ACB9FAF667A}"/>
    <cellStyle name="Normal 23 4 5 2 2" xfId="31110" xr:uid="{FC2F6E22-C976-41F6-9117-612110BB02BE}"/>
    <cellStyle name="Normal 23 4 5 3" xfId="31111" xr:uid="{170DB9E2-6269-4456-8175-C6FD3537E5BB}"/>
    <cellStyle name="Normal 23 4 6" xfId="31112" xr:uid="{D8E99E55-153D-43F8-8932-6BDC9B2750B2}"/>
    <cellStyle name="Normal 23 4 6 2" xfId="31113" xr:uid="{8BC07662-6642-467F-9157-724025CF1BE2}"/>
    <cellStyle name="Normal 23 4 7" xfId="31114" xr:uid="{F171BAA6-29CA-488E-94C1-DF9B2226BAEB}"/>
    <cellStyle name="Normal 23 4 7 2" xfId="31115" xr:uid="{3B02B14C-17F7-4094-A34B-F6A38528BC3C}"/>
    <cellStyle name="Normal 23 4 8" xfId="31116" xr:uid="{55908299-CB0D-42DF-A1CF-6620592183D7}"/>
    <cellStyle name="Normal 23 5" xfId="31117" xr:uid="{3D55AF01-66D3-41C8-924D-491E66DAA981}"/>
    <cellStyle name="Normal 23 5 2" xfId="31118" xr:uid="{E32B83E8-4D40-40A6-B46A-4249E0D3D499}"/>
    <cellStyle name="Normal 23 5 2 2" xfId="31119" xr:uid="{A704CC1C-106D-488D-BD62-FF035192E192}"/>
    <cellStyle name="Normal 23 5 2 2 2" xfId="31120" xr:uid="{3B68280E-9FC0-4025-8725-EA1D2F7338BA}"/>
    <cellStyle name="Normal 23 5 2 2 2 2" xfId="31121" xr:uid="{2A71E1AB-CCD4-4019-9C7A-C714A621E936}"/>
    <cellStyle name="Normal 23 5 2 2 2 2 2" xfId="31122" xr:uid="{225FDD48-36F1-477D-A293-2F5A1A87E71E}"/>
    <cellStyle name="Normal 23 5 2 2 2 3" xfId="31123" xr:uid="{5FAA36C5-7BF5-4654-A165-A005C396E9A9}"/>
    <cellStyle name="Normal 23 5 2 2 3" xfId="31124" xr:uid="{ADC9BE02-AD50-49F3-A58E-69C6BE47DBD8}"/>
    <cellStyle name="Normal 23 5 2 2 3 2" xfId="31125" xr:uid="{221F9A8A-E393-4D70-AFB7-4D5823FB8F23}"/>
    <cellStyle name="Normal 23 5 2 2 4" xfId="31126" xr:uid="{924AD678-D3C0-4170-9F27-6EF5CADBCEB8}"/>
    <cellStyle name="Normal 23 5 2 2 4 2" xfId="31127" xr:uid="{1C51CC39-8AE7-431C-8F37-60BA1361376F}"/>
    <cellStyle name="Normal 23 5 2 2 5" xfId="31128" xr:uid="{E5D4153D-4D9F-4225-B5BE-F3106D3F9AC4}"/>
    <cellStyle name="Normal 23 5 2 3" xfId="31129" xr:uid="{4EF9BA91-3F3A-4EA1-B41A-249E1F21981D}"/>
    <cellStyle name="Normal 23 5 2 3 2" xfId="31130" xr:uid="{E0253D8C-338B-4B93-B0B4-B605EABB41E2}"/>
    <cellStyle name="Normal 23 5 2 3 2 2" xfId="31131" xr:uid="{E215403E-6572-482D-BD74-481C4E631636}"/>
    <cellStyle name="Normal 23 5 2 3 3" xfId="31132" xr:uid="{5B800858-3BE7-40FA-ABF9-893BFCB4A38C}"/>
    <cellStyle name="Normal 23 5 2 4" xfId="31133" xr:uid="{88E2AE1E-693C-4EB3-B79B-A02DC5B28CAD}"/>
    <cellStyle name="Normal 23 5 2 4 2" xfId="31134" xr:uid="{23A54EE7-E0EC-426E-ACCF-8BDB22221811}"/>
    <cellStyle name="Normal 23 5 2 5" xfId="31135" xr:uid="{DAAD960A-1F09-44FA-B7D7-BD1D7ED71A16}"/>
    <cellStyle name="Normal 23 5 2 5 2" xfId="31136" xr:uid="{331C3471-6AA3-4B14-8FDF-7901091174A7}"/>
    <cellStyle name="Normal 23 5 2 6" xfId="31137" xr:uid="{ED60D816-B816-4566-B402-413D096F2641}"/>
    <cellStyle name="Normal 23 5 3" xfId="31138" xr:uid="{24DF0CF4-CDC0-470F-B84E-A306B7D16EC7}"/>
    <cellStyle name="Normal 23 5 3 2" xfId="31139" xr:uid="{0D6A7F5F-1317-499A-B332-B1409FA1CDCB}"/>
    <cellStyle name="Normal 23 5 3 2 2" xfId="31140" xr:uid="{2DB8C95B-9C26-4093-836A-1E3558C59F44}"/>
    <cellStyle name="Normal 23 5 3 2 2 2" xfId="31141" xr:uid="{9DB59DB8-1B9A-410E-BD1A-1C4B0D41C16E}"/>
    <cellStyle name="Normal 23 5 3 2 3" xfId="31142" xr:uid="{67A149AA-D69B-404B-8B0F-752B84EA82B2}"/>
    <cellStyle name="Normal 23 5 3 3" xfId="31143" xr:uid="{FB92A185-9C50-40A1-A899-60A90E45BA64}"/>
    <cellStyle name="Normal 23 5 3 3 2" xfId="31144" xr:uid="{0BEC940E-0ACA-4132-8754-5092BB04A610}"/>
    <cellStyle name="Normal 23 5 3 4" xfId="31145" xr:uid="{18A658E8-9A93-4E2E-AB6D-A0B99923BF5F}"/>
    <cellStyle name="Normal 23 5 3 4 2" xfId="31146" xr:uid="{1E444545-EDA1-4F11-ABAD-DC45E5B1B3A2}"/>
    <cellStyle name="Normal 23 5 3 5" xfId="31147" xr:uid="{A7D6FF59-F715-4D48-B128-51D38AFF053C}"/>
    <cellStyle name="Normal 23 5 4" xfId="31148" xr:uid="{E94E18B6-71F5-4217-A86F-4E1A8E1E39CF}"/>
    <cellStyle name="Normal 23 5 4 2" xfId="31149" xr:uid="{11A00F03-F41D-4B38-A53D-7CDEEC85FA98}"/>
    <cellStyle name="Normal 23 5 4 2 2" xfId="31150" xr:uid="{451A9880-0200-4F10-99C6-C5F99C4B274A}"/>
    <cellStyle name="Normal 23 5 4 3" xfId="31151" xr:uid="{947F86E9-D532-4C32-8284-0D677DB16B01}"/>
    <cellStyle name="Normal 23 5 5" xfId="31152" xr:uid="{7CDC1A31-FBFE-4DAA-BCB0-4E9D9DED7DB3}"/>
    <cellStyle name="Normal 23 5 5 2" xfId="31153" xr:uid="{83BC611B-4E9E-4290-BEE7-5CD4B0DB898D}"/>
    <cellStyle name="Normal 23 5 6" xfId="31154" xr:uid="{C573D578-3527-4F36-BD83-8196205826B8}"/>
    <cellStyle name="Normal 23 5 6 2" xfId="31155" xr:uid="{96554C4B-4641-4F20-A109-5EEE7D5F9DFC}"/>
    <cellStyle name="Normal 23 5 7" xfId="31156" xr:uid="{68C6DD8C-0EA1-4FAE-B4B9-313E607D461E}"/>
    <cellStyle name="Normal 23 6" xfId="31157" xr:uid="{CB4103D8-9A74-4F69-BCFC-424239A1E1D4}"/>
    <cellStyle name="Normal 23 6 2" xfId="31158" xr:uid="{E9E560B0-3A9F-4682-A954-3AD4577A7B2A}"/>
    <cellStyle name="Normal 23 6 2 2" xfId="31159" xr:uid="{1412BEB3-0173-4B89-BAA7-D6115AEE2426}"/>
    <cellStyle name="Normal 23 6 2 2 2" xfId="31160" xr:uid="{AB61C165-F542-49B6-AD3E-D655DDBB9889}"/>
    <cellStyle name="Normal 23 6 2 2 2 2" xfId="31161" xr:uid="{2F7BA537-36A6-453A-95DC-339CD4EB9429}"/>
    <cellStyle name="Normal 23 6 2 2 2 2 2" xfId="31162" xr:uid="{66033C7B-5939-4E59-81F9-8D38BC6AE3BB}"/>
    <cellStyle name="Normal 23 6 2 2 2 3" xfId="31163" xr:uid="{24EFA8D5-274D-452A-B911-5A982B5D6DD0}"/>
    <cellStyle name="Normal 23 6 2 2 3" xfId="31164" xr:uid="{8077B87B-2EDE-4AD8-AF48-EC780EAB881D}"/>
    <cellStyle name="Normal 23 6 2 2 3 2" xfId="31165" xr:uid="{DFBBFB70-E92C-4696-B129-6404966E8C89}"/>
    <cellStyle name="Normal 23 6 2 2 4" xfId="31166" xr:uid="{7736426F-A44E-433E-BB8F-5FFBCE75DD6A}"/>
    <cellStyle name="Normal 23 6 2 2 4 2" xfId="31167" xr:uid="{BA6194C8-5524-4FF3-A901-A83DEA7F57C0}"/>
    <cellStyle name="Normal 23 6 2 2 5" xfId="31168" xr:uid="{19C538A9-C76E-4F6D-94B1-40A7274135BC}"/>
    <cellStyle name="Normal 23 6 2 3" xfId="31169" xr:uid="{4AE6690F-B098-49BC-B693-D99C9EF60A9C}"/>
    <cellStyle name="Normal 23 6 2 3 2" xfId="31170" xr:uid="{C9577D51-E6C3-4D15-8644-1B93A7C1C387}"/>
    <cellStyle name="Normal 23 6 2 3 2 2" xfId="31171" xr:uid="{4E8E18B4-F057-4219-8A7E-18D171CBC5D5}"/>
    <cellStyle name="Normal 23 6 2 3 3" xfId="31172" xr:uid="{0CDF21A1-236B-4118-847E-2C813C109F49}"/>
    <cellStyle name="Normal 23 6 2 4" xfId="31173" xr:uid="{6DF75CCC-EDF0-4D1D-96FB-DA2EE74C4497}"/>
    <cellStyle name="Normal 23 6 2 4 2" xfId="31174" xr:uid="{054E201A-C52E-4D9D-A905-2EB82C068C8E}"/>
    <cellStyle name="Normal 23 6 2 5" xfId="31175" xr:uid="{9E7D98B6-42CB-4762-8D3B-809B56F3E791}"/>
    <cellStyle name="Normal 23 6 2 5 2" xfId="31176" xr:uid="{DE6FDCB5-9299-4AD6-9EEA-588027C65E33}"/>
    <cellStyle name="Normal 23 6 2 6" xfId="31177" xr:uid="{C9C5B3A9-E8E2-4E5C-9113-F1A826BEB17C}"/>
    <cellStyle name="Normal 23 6 3" xfId="31178" xr:uid="{002ED3C8-6681-4394-B1FE-F25052AC3029}"/>
    <cellStyle name="Normal 23 6 3 2" xfId="31179" xr:uid="{D36A2264-F2AE-4326-A47D-A61C1963055E}"/>
    <cellStyle name="Normal 23 6 3 2 2" xfId="31180" xr:uid="{1C7EB814-A2EE-49B9-A1E6-AB5951400EC4}"/>
    <cellStyle name="Normal 23 6 3 2 2 2" xfId="31181" xr:uid="{EB98027E-C287-4F89-847C-24F9D37A7432}"/>
    <cellStyle name="Normal 23 6 3 2 3" xfId="31182" xr:uid="{DBC38C43-EC3D-4228-8BD5-C117D2211C5F}"/>
    <cellStyle name="Normal 23 6 3 3" xfId="31183" xr:uid="{F2892D7B-7741-40B3-B4A1-7185F783066A}"/>
    <cellStyle name="Normal 23 6 3 3 2" xfId="31184" xr:uid="{4C21DC4C-AC15-4216-8145-B526693E81D8}"/>
    <cellStyle name="Normal 23 6 3 4" xfId="31185" xr:uid="{F9AD1360-962F-4660-A7D0-F225E408A239}"/>
    <cellStyle name="Normal 23 6 3 4 2" xfId="31186" xr:uid="{8C965CB9-4159-4EEC-8C67-3534BF7D3522}"/>
    <cellStyle name="Normal 23 6 3 5" xfId="31187" xr:uid="{0E9A036C-C317-4415-94DB-BC1508195EB8}"/>
    <cellStyle name="Normal 23 6 4" xfId="31188" xr:uid="{DFAD5F0A-AFB7-4AB9-9C57-B58F34BB15E1}"/>
    <cellStyle name="Normal 23 6 4 2" xfId="31189" xr:uid="{D0097612-560B-4352-BEF3-DF4F57DF65BF}"/>
    <cellStyle name="Normal 23 6 4 2 2" xfId="31190" xr:uid="{DE97274F-4BCD-4DAE-9AC7-93132B5FFAB3}"/>
    <cellStyle name="Normal 23 6 4 3" xfId="31191" xr:uid="{272E58EE-39B7-4A51-81D9-2CEB73C46BFD}"/>
    <cellStyle name="Normal 23 6 5" xfId="31192" xr:uid="{AC551877-03D8-4D64-859F-D77319DB9880}"/>
    <cellStyle name="Normal 23 6 5 2" xfId="31193" xr:uid="{C951D52C-D7B5-4479-9327-23E4817F26B0}"/>
    <cellStyle name="Normal 23 6 6" xfId="31194" xr:uid="{11665FAF-6105-4151-9872-1D5F8B97481E}"/>
    <cellStyle name="Normal 23 6 6 2" xfId="31195" xr:uid="{E3527AEF-00EC-4630-9241-C955A8F430F3}"/>
    <cellStyle name="Normal 23 6 7" xfId="31196" xr:uid="{A5118FBF-3806-4553-B4F9-510C2815F3C3}"/>
    <cellStyle name="Normal 23 7" xfId="31197" xr:uid="{D0615037-1077-469D-B36D-DFC365CBA109}"/>
    <cellStyle name="Normal 23 7 2" xfId="31198" xr:uid="{570B1534-BC94-4F5A-B05F-04CCEAFA8EA5}"/>
    <cellStyle name="Normal 23 7 2 2" xfId="31199" xr:uid="{689633E2-0A86-41FC-B221-3FBF0892F635}"/>
    <cellStyle name="Normal 23 7 2 2 2" xfId="31200" xr:uid="{269FF34F-C258-401E-AB3D-409E9AB43213}"/>
    <cellStyle name="Normal 23 7 2 2 2 2" xfId="31201" xr:uid="{59F4E4BB-B686-41EF-BFA2-66EA0594EF7C}"/>
    <cellStyle name="Normal 23 7 2 2 3" xfId="31202" xr:uid="{770C701B-84E8-4988-BEA9-74A454B599C9}"/>
    <cellStyle name="Normal 23 7 2 3" xfId="31203" xr:uid="{758E4EEC-CAE9-473F-AD2C-99FD2E29D933}"/>
    <cellStyle name="Normal 23 7 2 3 2" xfId="31204" xr:uid="{F57EA688-E611-4DF0-BECF-F72C283693BE}"/>
    <cellStyle name="Normal 23 7 2 4" xfId="31205" xr:uid="{68D2361C-45A7-46FC-9AFA-C3B4AC3F0D1A}"/>
    <cellStyle name="Normal 23 7 2 4 2" xfId="31206" xr:uid="{4A410588-9684-44E9-85A6-3FCDC91B6D0B}"/>
    <cellStyle name="Normal 23 7 2 5" xfId="31207" xr:uid="{A5C6D327-2FE8-4084-9A01-15128481A0FA}"/>
    <cellStyle name="Normal 23 7 3" xfId="31208" xr:uid="{E8F6AE1A-69C1-4A6B-8FC9-3697382A7AE3}"/>
    <cellStyle name="Normal 23 7 3 2" xfId="31209" xr:uid="{AB5CFAD7-F6DC-4539-A8F3-18953FB7E3C9}"/>
    <cellStyle name="Normal 23 7 3 2 2" xfId="31210" xr:uid="{D0AB27BD-A109-477E-A47B-B948466F0AA2}"/>
    <cellStyle name="Normal 23 7 3 3" xfId="31211" xr:uid="{DC92E67E-CED9-4408-A0AC-00FA990E81EA}"/>
    <cellStyle name="Normal 23 7 4" xfId="31212" xr:uid="{3271CEBD-7A33-4EAA-AFFF-B0035A641F24}"/>
    <cellStyle name="Normal 23 7 4 2" xfId="31213" xr:uid="{A9D6AFE7-EE73-40A8-8D98-FE0A251B4689}"/>
    <cellStyle name="Normal 23 7 5" xfId="31214" xr:uid="{5BD5B2A0-3753-43BA-91E5-F9816D87F9C4}"/>
    <cellStyle name="Normal 23 7 5 2" xfId="31215" xr:uid="{02415ACE-B220-414A-9081-8BD9FA056D5D}"/>
    <cellStyle name="Normal 23 7 6" xfId="31216" xr:uid="{D3348A1D-6A15-4F74-BCCB-7CA29C6B538B}"/>
    <cellStyle name="Normal 23 8" xfId="31217" xr:uid="{EE57B1B0-E511-45CE-9869-A82D78729694}"/>
    <cellStyle name="Normal 23 8 2" xfId="31218" xr:uid="{45273EF7-13E5-4F39-AAD1-8669F5E1D8CC}"/>
    <cellStyle name="Normal 23 8 2 2" xfId="31219" xr:uid="{97F606EC-2170-497C-94CD-6AF0E2D155FC}"/>
    <cellStyle name="Normal 23 8 2 2 2" xfId="31220" xr:uid="{74F134F1-5058-4602-BF0B-A4B219B5D282}"/>
    <cellStyle name="Normal 23 8 2 3" xfId="31221" xr:uid="{F2C72E5B-8829-41D0-90E7-465EAA596EC5}"/>
    <cellStyle name="Normal 23 8 3" xfId="31222" xr:uid="{A939ADD5-68DA-4FAF-AA63-9FB81368C433}"/>
    <cellStyle name="Normal 23 8 3 2" xfId="31223" xr:uid="{45E3DB8F-1C6E-47B1-A0EE-C02A97F35535}"/>
    <cellStyle name="Normal 23 8 4" xfId="31224" xr:uid="{1D1135AD-197E-40C9-A3DB-1FD53BE6DBE8}"/>
    <cellStyle name="Normal 23 8 4 2" xfId="31225" xr:uid="{A22DB5B0-C17F-4035-ADC9-3439384809CB}"/>
    <cellStyle name="Normal 23 8 5" xfId="31226" xr:uid="{BAF5029C-2996-4C75-86DD-F79CC7EC7634}"/>
    <cellStyle name="Normal 23 9" xfId="31227" xr:uid="{1D0B60DC-7BC2-4EFF-B89A-2A8C4FBA3007}"/>
    <cellStyle name="Normal 23 9 2" xfId="31228" xr:uid="{16F162F9-6B3A-45F0-A76A-E64A4A8CE329}"/>
    <cellStyle name="Normal 23 9 2 2" xfId="31229" xr:uid="{5C07512D-73A0-4047-9D03-AECC8BECEACE}"/>
    <cellStyle name="Normal 23 9 2 2 2" xfId="31230" xr:uid="{EEB97DB8-A7E6-49FF-B46A-2E7C5DE84AEA}"/>
    <cellStyle name="Normal 23 9 2 3" xfId="31231" xr:uid="{A44ECFC6-1A70-49C1-B8B5-044E62557FEF}"/>
    <cellStyle name="Normal 23 9 3" xfId="31232" xr:uid="{FBE7F9B8-8A4C-4CE1-8B65-25084F4713F2}"/>
    <cellStyle name="Normal 23 9 3 2" xfId="31233" xr:uid="{6D2C54F1-2A28-460B-82C1-8BB1A44088C9}"/>
    <cellStyle name="Normal 23 9 4" xfId="31234" xr:uid="{A083C14A-C904-4BAA-AF86-377843765279}"/>
    <cellStyle name="Normal 23 9 4 2" xfId="31235" xr:uid="{1239C6AF-37C3-4D7F-A25F-8FCDC25A0638}"/>
    <cellStyle name="Normal 23 9 5" xfId="31236" xr:uid="{7C3560AB-A28D-45E0-BCD7-91D8D71A9414}"/>
    <cellStyle name="Normal 24" xfId="1102" xr:uid="{6D4E112A-F83C-4EBE-8BA1-AA969C465C57}"/>
    <cellStyle name="Normal 24 10" xfId="31237" xr:uid="{62852E90-69C9-41CF-877C-86185BF49648}"/>
    <cellStyle name="Normal 24 10 2" xfId="31238" xr:uid="{A97A070C-EDB7-42C7-AB56-8D1269363D71}"/>
    <cellStyle name="Normal 24 10 2 2" xfId="31239" xr:uid="{AFA5C56E-C780-4953-9FD9-B76710A87833}"/>
    <cellStyle name="Normal 24 10 3" xfId="31240" xr:uid="{FDEF036C-A60D-4626-A014-A84FB56E49FE}"/>
    <cellStyle name="Normal 24 11" xfId="31241" xr:uid="{BE533714-8070-4E99-8EB8-91F7900CBC60}"/>
    <cellStyle name="Normal 24 11 2" xfId="31242" xr:uid="{D16F5140-E77D-4A87-8CCB-71CB0079F400}"/>
    <cellStyle name="Normal 24 12" xfId="31243" xr:uid="{2DCF294E-66D7-4DE7-A880-E0D9C5245A18}"/>
    <cellStyle name="Normal 24 12 2" xfId="31244" xr:uid="{A7B619AC-4AC2-444E-AA04-BE50A2F96470}"/>
    <cellStyle name="Normal 24 13" xfId="31245" xr:uid="{98DC248D-9C19-4533-BA7B-23A988A6DE98}"/>
    <cellStyle name="Normal 24 2" xfId="31246" xr:uid="{027785EF-3EE9-461A-9BE4-32C9465FCD2A}"/>
    <cellStyle name="Normal 24 2 10" xfId="31247" xr:uid="{D77B9FCE-16DD-4FAE-A574-82BA799E6E13}"/>
    <cellStyle name="Normal 24 2 10 2" xfId="31248" xr:uid="{E1B268EC-C3F9-4125-BFF6-217277D0094F}"/>
    <cellStyle name="Normal 24 2 11" xfId="31249" xr:uid="{F8604CE7-74C2-4F06-B62A-64628B7EB5CD}"/>
    <cellStyle name="Normal 24 2 2" xfId="31250" xr:uid="{700C74D1-004A-43A9-AF0E-A45CE59AA4F7}"/>
    <cellStyle name="Normal 24 2 2 10" xfId="31251" xr:uid="{76FFA97B-36A4-47AE-B482-02E6B45F0F72}"/>
    <cellStyle name="Normal 24 2 2 2" xfId="31252" xr:uid="{F6BC83EF-F6AC-406B-B7A0-B14DECDC9F31}"/>
    <cellStyle name="Normal 24 2 2 2 2" xfId="31253" xr:uid="{D6C11BB3-E5C0-4346-A5F7-58F6AC622908}"/>
    <cellStyle name="Normal 24 2 2 2 2 2" xfId="31254" xr:uid="{C4E73CDC-CD82-4CAA-A170-6D85F00D475A}"/>
    <cellStyle name="Normal 24 2 2 2 2 2 2" xfId="31255" xr:uid="{9C5F6BC8-2565-4188-AACD-57A1A32F0E16}"/>
    <cellStyle name="Normal 24 2 2 2 2 2 2 2" xfId="31256" xr:uid="{F079F8B1-1AD7-44E9-9378-E3FC311EB2B7}"/>
    <cellStyle name="Normal 24 2 2 2 2 2 2 2 2" xfId="31257" xr:uid="{B51B8778-727B-44C4-B0ED-1F74E46D3CED}"/>
    <cellStyle name="Normal 24 2 2 2 2 2 2 3" xfId="31258" xr:uid="{B174BBD8-5F16-4BC1-A169-A02FA24B6CD3}"/>
    <cellStyle name="Normal 24 2 2 2 2 2 3" xfId="31259" xr:uid="{4C7378F1-B141-44E1-94FB-D2EB8D3CD54B}"/>
    <cellStyle name="Normal 24 2 2 2 2 2 3 2" xfId="31260" xr:uid="{283B60E2-D75D-4812-9BFF-4A8C8E80CE59}"/>
    <cellStyle name="Normal 24 2 2 2 2 2 4" xfId="31261" xr:uid="{7F57E525-8661-40DB-A76F-201A5DEB91E9}"/>
    <cellStyle name="Normal 24 2 2 2 2 2 4 2" xfId="31262" xr:uid="{B8429B27-443F-4746-9177-859476F7D00E}"/>
    <cellStyle name="Normal 24 2 2 2 2 2 5" xfId="31263" xr:uid="{A147B0A4-13BE-40F7-AD57-1D59708B3F92}"/>
    <cellStyle name="Normal 24 2 2 2 2 3" xfId="31264" xr:uid="{18857724-60FF-4165-AC92-1E3A337D2939}"/>
    <cellStyle name="Normal 24 2 2 2 2 3 2" xfId="31265" xr:uid="{78998B3E-EC8C-4AF0-8B38-DE11E791F94F}"/>
    <cellStyle name="Normal 24 2 2 2 2 3 2 2" xfId="31266" xr:uid="{4E9D3A56-D167-4066-874C-374BE9882132}"/>
    <cellStyle name="Normal 24 2 2 2 2 3 3" xfId="31267" xr:uid="{90B418FF-B7AD-48B2-A052-7AB473FD1473}"/>
    <cellStyle name="Normal 24 2 2 2 2 4" xfId="31268" xr:uid="{7EE2278D-D9C8-4598-8D64-19D49B94F6B5}"/>
    <cellStyle name="Normal 24 2 2 2 2 4 2" xfId="31269" xr:uid="{52FDDD9D-4104-4C88-9F9B-35A6F9B61624}"/>
    <cellStyle name="Normal 24 2 2 2 2 5" xfId="31270" xr:uid="{1B9B186A-3FF4-43BA-88A8-26E441EC2BDF}"/>
    <cellStyle name="Normal 24 2 2 2 2 5 2" xfId="31271" xr:uid="{FE1F2267-A6A6-4EDD-8BF4-8825D53D8F96}"/>
    <cellStyle name="Normal 24 2 2 2 2 6" xfId="31272" xr:uid="{00938B5B-5BFD-45CA-8D17-D1AC6C05418A}"/>
    <cellStyle name="Normal 24 2 2 2 3" xfId="31273" xr:uid="{2BC9164D-D837-41CC-B906-832FA16B2070}"/>
    <cellStyle name="Normal 24 2 2 2 3 2" xfId="31274" xr:uid="{823C7D8D-3717-46FB-97AF-93F4453AA5EE}"/>
    <cellStyle name="Normal 24 2 2 2 3 2 2" xfId="31275" xr:uid="{E127E8F2-2829-4D10-B968-81BBDF367E08}"/>
    <cellStyle name="Normal 24 2 2 2 3 2 2 2" xfId="31276" xr:uid="{1D8EDCEF-A5B9-4128-9800-750CCFA3C26C}"/>
    <cellStyle name="Normal 24 2 2 2 3 2 3" xfId="31277" xr:uid="{D50B9DFB-665F-42B6-B2A1-F58458275EC1}"/>
    <cellStyle name="Normal 24 2 2 2 3 3" xfId="31278" xr:uid="{B5E5AB99-59AD-4D8E-99D1-6B77F506D6B4}"/>
    <cellStyle name="Normal 24 2 2 2 3 3 2" xfId="31279" xr:uid="{37BDE0BC-C765-4F27-9EA6-8537B9AEA932}"/>
    <cellStyle name="Normal 24 2 2 2 3 4" xfId="31280" xr:uid="{995AD050-799C-47D6-BA5D-4FD21F39DBF6}"/>
    <cellStyle name="Normal 24 2 2 2 3 4 2" xfId="31281" xr:uid="{95203793-DEDB-458E-A1D7-079E31E130F5}"/>
    <cellStyle name="Normal 24 2 2 2 3 5" xfId="31282" xr:uid="{72F2AC90-455C-4CF7-99FD-E647E8091218}"/>
    <cellStyle name="Normal 24 2 2 2 4" xfId="31283" xr:uid="{5ACE6B59-DC28-4BCF-A354-CF8A3A0E13CA}"/>
    <cellStyle name="Normal 24 2 2 2 4 2" xfId="31284" xr:uid="{1101147A-EFF5-443A-A971-DA6A363A0609}"/>
    <cellStyle name="Normal 24 2 2 2 4 2 2" xfId="31285" xr:uid="{4434A73C-9301-4803-9161-F737ACD94B1B}"/>
    <cellStyle name="Normal 24 2 2 2 4 3" xfId="31286" xr:uid="{EC4DC954-228A-4CE1-8CD1-22CF76338ED1}"/>
    <cellStyle name="Normal 24 2 2 2 5" xfId="31287" xr:uid="{4A06B7D2-E9A7-413F-9F88-FACD7844514C}"/>
    <cellStyle name="Normal 24 2 2 2 5 2" xfId="31288" xr:uid="{5EFBB491-B911-4506-81BE-4FC3A59977C6}"/>
    <cellStyle name="Normal 24 2 2 2 6" xfId="31289" xr:uid="{4084E829-1628-4166-B6BF-F3A53CBC7180}"/>
    <cellStyle name="Normal 24 2 2 2 6 2" xfId="31290" xr:uid="{1A6D3680-2AA3-450D-9C46-6E8348539AB4}"/>
    <cellStyle name="Normal 24 2 2 2 7" xfId="31291" xr:uid="{31101D6F-C151-493A-96BC-3891090B8295}"/>
    <cellStyle name="Normal 24 2 2 3" xfId="31292" xr:uid="{A45433D3-CBFE-46AE-B41C-9E9FE800CC4F}"/>
    <cellStyle name="Normal 24 2 2 3 2" xfId="31293" xr:uid="{C7C77DEE-FC1D-488C-AE38-8D6BF9A3D367}"/>
    <cellStyle name="Normal 24 2 2 3 2 2" xfId="31294" xr:uid="{6E514918-DD1A-4554-A495-005C41FBFDBA}"/>
    <cellStyle name="Normal 24 2 2 3 2 2 2" xfId="31295" xr:uid="{8C46923A-F366-4B54-BEC1-949C633C2E00}"/>
    <cellStyle name="Normal 24 2 2 3 2 2 2 2" xfId="31296" xr:uid="{9F56D7FD-2274-42CE-A3B6-45A258A9C329}"/>
    <cellStyle name="Normal 24 2 2 3 2 2 2 2 2" xfId="31297" xr:uid="{432282D9-B828-4272-9C84-8A7EC45555C5}"/>
    <cellStyle name="Normal 24 2 2 3 2 2 2 3" xfId="31298" xr:uid="{39D78712-C769-45D9-8BF9-BC74ABE878A3}"/>
    <cellStyle name="Normal 24 2 2 3 2 2 3" xfId="31299" xr:uid="{B728CAF8-3313-4EC7-B7C8-CE19152BA651}"/>
    <cellStyle name="Normal 24 2 2 3 2 2 3 2" xfId="31300" xr:uid="{C62ADAEF-D52D-4389-9C17-AD5547078DC1}"/>
    <cellStyle name="Normal 24 2 2 3 2 2 4" xfId="31301" xr:uid="{A5BCF940-822F-466B-BBA4-13082445213D}"/>
    <cellStyle name="Normal 24 2 2 3 2 2 4 2" xfId="31302" xr:uid="{F3284CE9-B267-4E8F-A05F-5F86589A0FD5}"/>
    <cellStyle name="Normal 24 2 2 3 2 2 5" xfId="31303" xr:uid="{4F26E8A5-89D4-4EE7-9E2A-7160ED605107}"/>
    <cellStyle name="Normal 24 2 2 3 2 3" xfId="31304" xr:uid="{8405F57A-8219-4DDA-AC06-76D2251AC6A9}"/>
    <cellStyle name="Normal 24 2 2 3 2 3 2" xfId="31305" xr:uid="{61FB4C1A-283D-4CF0-A740-C095C5F1BB39}"/>
    <cellStyle name="Normal 24 2 2 3 2 3 2 2" xfId="31306" xr:uid="{34A29679-CCCD-4F20-9082-F0C6665F48A0}"/>
    <cellStyle name="Normal 24 2 2 3 2 3 3" xfId="31307" xr:uid="{766EF9F5-31D8-4C5F-8115-D1D2BEAF77D2}"/>
    <cellStyle name="Normal 24 2 2 3 2 4" xfId="31308" xr:uid="{E0E4F7FE-346F-4236-ADCC-E25283ECD019}"/>
    <cellStyle name="Normal 24 2 2 3 2 4 2" xfId="31309" xr:uid="{C9F90899-7242-4ACF-AB59-DA387002A8E0}"/>
    <cellStyle name="Normal 24 2 2 3 2 5" xfId="31310" xr:uid="{14B566F5-7F21-428F-AEAB-472651A8F7FC}"/>
    <cellStyle name="Normal 24 2 2 3 2 5 2" xfId="31311" xr:uid="{6A798275-99BD-470B-80F4-E38AD10F4852}"/>
    <cellStyle name="Normal 24 2 2 3 2 6" xfId="31312" xr:uid="{0BA2F628-AE3A-4650-B605-9CE8848E199D}"/>
    <cellStyle name="Normal 24 2 2 3 3" xfId="31313" xr:uid="{B3B5960F-7735-4110-890C-D03AE45B29DE}"/>
    <cellStyle name="Normal 24 2 2 3 3 2" xfId="31314" xr:uid="{288C40C8-127C-4A1E-A5CA-FD316B07F09A}"/>
    <cellStyle name="Normal 24 2 2 3 3 2 2" xfId="31315" xr:uid="{47BA2495-53B6-4BD1-9BE7-C57832BC1CFF}"/>
    <cellStyle name="Normal 24 2 2 3 3 2 2 2" xfId="31316" xr:uid="{A810A1A4-5CCE-4396-9FB8-3D4C39B36593}"/>
    <cellStyle name="Normal 24 2 2 3 3 2 3" xfId="31317" xr:uid="{4335CDE9-23AE-43C4-BA44-7801CD59DF73}"/>
    <cellStyle name="Normal 24 2 2 3 3 3" xfId="31318" xr:uid="{FA8B23E5-8C77-47CC-A042-1FC84C4456B9}"/>
    <cellStyle name="Normal 24 2 2 3 3 3 2" xfId="31319" xr:uid="{C9C59DBA-781A-4EAD-9403-4BB6E344C186}"/>
    <cellStyle name="Normal 24 2 2 3 3 4" xfId="31320" xr:uid="{21CCAC34-7A9B-46E9-8B65-6D8B04C6D690}"/>
    <cellStyle name="Normal 24 2 2 3 3 4 2" xfId="31321" xr:uid="{C9F0B24E-0324-4EE7-A9F2-AEDBFA0B5BC6}"/>
    <cellStyle name="Normal 24 2 2 3 3 5" xfId="31322" xr:uid="{0A1A15E4-EF00-4373-8256-4BD510264432}"/>
    <cellStyle name="Normal 24 2 2 3 4" xfId="31323" xr:uid="{3BF6A027-6AA4-4880-A88B-F01B9A81B918}"/>
    <cellStyle name="Normal 24 2 2 3 4 2" xfId="31324" xr:uid="{51C42671-EB9D-456F-B828-7DB435434847}"/>
    <cellStyle name="Normal 24 2 2 3 4 2 2" xfId="31325" xr:uid="{3A433F41-61CD-4448-ADC1-249D1A2C1989}"/>
    <cellStyle name="Normal 24 2 2 3 4 3" xfId="31326" xr:uid="{D77B01A1-9880-4E6D-B328-7F1E54C2D2F0}"/>
    <cellStyle name="Normal 24 2 2 3 5" xfId="31327" xr:uid="{92CE915B-535A-46C7-973A-4DDBA6A99328}"/>
    <cellStyle name="Normal 24 2 2 3 5 2" xfId="31328" xr:uid="{9E2721EC-48CA-490F-92B3-5AA6A9845B1D}"/>
    <cellStyle name="Normal 24 2 2 3 6" xfId="31329" xr:uid="{0E37C335-375D-4E41-BEE1-6A61A1511431}"/>
    <cellStyle name="Normal 24 2 2 3 6 2" xfId="31330" xr:uid="{78E09AE5-5538-4642-B934-4A71C6051E18}"/>
    <cellStyle name="Normal 24 2 2 3 7" xfId="31331" xr:uid="{2D00B5D3-D158-49C2-AD26-FF76B625A3F8}"/>
    <cellStyle name="Normal 24 2 2 4" xfId="31332" xr:uid="{0ECC7C13-C30A-4E79-B487-13F8367A9DDA}"/>
    <cellStyle name="Normal 24 2 2 4 2" xfId="31333" xr:uid="{56839999-3B2C-4721-9903-CC2C99F6B02F}"/>
    <cellStyle name="Normal 24 2 2 4 2 2" xfId="31334" xr:uid="{06CD3202-F3E3-4249-B677-751B750B9A34}"/>
    <cellStyle name="Normal 24 2 2 4 2 2 2" xfId="31335" xr:uid="{7851B7F4-983F-4D5C-8329-435052A8BFB4}"/>
    <cellStyle name="Normal 24 2 2 4 2 2 2 2" xfId="31336" xr:uid="{FEEE2B00-DE6D-4BA9-BC81-4059F299E40C}"/>
    <cellStyle name="Normal 24 2 2 4 2 2 3" xfId="31337" xr:uid="{712B4D0D-409F-4A12-935F-E802675F1C1C}"/>
    <cellStyle name="Normal 24 2 2 4 2 3" xfId="31338" xr:uid="{DE4397DE-72AE-4473-8FEB-BCDAAAAFF18B}"/>
    <cellStyle name="Normal 24 2 2 4 2 3 2" xfId="31339" xr:uid="{AD25DEA5-3E57-4CE6-B975-EB2069AFADF9}"/>
    <cellStyle name="Normal 24 2 2 4 2 4" xfId="31340" xr:uid="{2D0E51D4-9D89-41D8-A2B3-A665FBA285A6}"/>
    <cellStyle name="Normal 24 2 2 4 2 4 2" xfId="31341" xr:uid="{097FD858-D5DF-4FBC-AD99-EA0F8F43EE73}"/>
    <cellStyle name="Normal 24 2 2 4 2 5" xfId="31342" xr:uid="{7B47865F-61C2-41C6-A637-B4369CD04609}"/>
    <cellStyle name="Normal 24 2 2 4 3" xfId="31343" xr:uid="{87A79688-2F42-4290-81CF-1A8C8F365E44}"/>
    <cellStyle name="Normal 24 2 2 4 3 2" xfId="31344" xr:uid="{5E1501B6-E71F-4539-B67D-C105F22DB083}"/>
    <cellStyle name="Normal 24 2 2 4 3 2 2" xfId="31345" xr:uid="{144D47A9-2D4B-4ED8-864F-01FCDEECFB99}"/>
    <cellStyle name="Normal 24 2 2 4 3 3" xfId="31346" xr:uid="{DBB97388-F0A7-4E1C-AD3F-FDF69D77C16F}"/>
    <cellStyle name="Normal 24 2 2 4 4" xfId="31347" xr:uid="{38D8DBD1-A698-4E68-BA80-7CBD17ECEB59}"/>
    <cellStyle name="Normal 24 2 2 4 4 2" xfId="31348" xr:uid="{67B4B4ED-EDD6-42EE-9E11-B2142C5905AB}"/>
    <cellStyle name="Normal 24 2 2 4 5" xfId="31349" xr:uid="{0637AA38-E338-4FF6-8A1F-835A5E94814B}"/>
    <cellStyle name="Normal 24 2 2 4 5 2" xfId="31350" xr:uid="{EDE32E28-39A9-4743-AD5D-10755D88940C}"/>
    <cellStyle name="Normal 24 2 2 4 6" xfId="31351" xr:uid="{8412A444-3EE4-47A5-BD8C-A77BFBE475AD}"/>
    <cellStyle name="Normal 24 2 2 5" xfId="31352" xr:uid="{9A67DC11-A63E-4499-8385-028168EE3C4E}"/>
    <cellStyle name="Normal 24 2 2 5 2" xfId="31353" xr:uid="{B8EF9E50-BBEC-4E17-8BF8-E33B9A421BAA}"/>
    <cellStyle name="Normal 24 2 2 5 2 2" xfId="31354" xr:uid="{37B6398A-7825-400F-9EF6-7724D80F2402}"/>
    <cellStyle name="Normal 24 2 2 5 2 2 2" xfId="31355" xr:uid="{2769F7C8-065E-41E9-BD46-52492E65217C}"/>
    <cellStyle name="Normal 24 2 2 5 2 3" xfId="31356" xr:uid="{2361C45F-3FD7-4FD1-B8E7-445BFC7219A7}"/>
    <cellStyle name="Normal 24 2 2 5 3" xfId="31357" xr:uid="{A4DCD898-6622-4743-8E0B-9E28B0C9D145}"/>
    <cellStyle name="Normal 24 2 2 5 3 2" xfId="31358" xr:uid="{EA31F853-EFBE-4F1C-912C-D2078EFF4275}"/>
    <cellStyle name="Normal 24 2 2 5 4" xfId="31359" xr:uid="{2076D06B-86C0-4E58-8DDD-62AA8A2977D5}"/>
    <cellStyle name="Normal 24 2 2 5 4 2" xfId="31360" xr:uid="{4072AD38-D1F2-4058-B321-87D25F9D34AB}"/>
    <cellStyle name="Normal 24 2 2 5 5" xfId="31361" xr:uid="{A23FACB7-054B-4F7E-BC6A-340D46313A54}"/>
    <cellStyle name="Normal 24 2 2 6" xfId="31362" xr:uid="{F61B585B-E640-403A-9452-573CFB9E7BD8}"/>
    <cellStyle name="Normal 24 2 2 6 2" xfId="31363" xr:uid="{AF6C0D70-BF00-445A-926F-BC38B0FB8295}"/>
    <cellStyle name="Normal 24 2 2 6 2 2" xfId="31364" xr:uid="{26AAE094-8C82-4365-A3F4-C2B4011E7E96}"/>
    <cellStyle name="Normal 24 2 2 6 2 2 2" xfId="31365" xr:uid="{4101C1B0-8B4E-4837-9BCA-EC7F6046747F}"/>
    <cellStyle name="Normal 24 2 2 6 2 3" xfId="31366" xr:uid="{39AD64B3-59B6-4BBC-9B30-E5310F9C2229}"/>
    <cellStyle name="Normal 24 2 2 6 3" xfId="31367" xr:uid="{F0FC19A4-BFDC-448C-AA33-20C4FFE3F156}"/>
    <cellStyle name="Normal 24 2 2 6 3 2" xfId="31368" xr:uid="{2C4409AE-34E0-4165-B3BF-B495F43B93A4}"/>
    <cellStyle name="Normal 24 2 2 6 4" xfId="31369" xr:uid="{B97D7E50-F6EC-424E-9687-C53F9EF6AA66}"/>
    <cellStyle name="Normal 24 2 2 6 4 2" xfId="31370" xr:uid="{39A1279A-0A48-43A7-82F7-B33A83BCD833}"/>
    <cellStyle name="Normal 24 2 2 6 5" xfId="31371" xr:uid="{88E00648-28E6-442F-9FCB-8356D60E9BFC}"/>
    <cellStyle name="Normal 24 2 2 7" xfId="31372" xr:uid="{A70C016D-017A-4DFC-9E85-BA2425068FEE}"/>
    <cellStyle name="Normal 24 2 2 7 2" xfId="31373" xr:uid="{F2B7484C-B8DF-41F0-A24A-B9735F5BD9BC}"/>
    <cellStyle name="Normal 24 2 2 7 2 2" xfId="31374" xr:uid="{BD49CA7D-A7DD-4524-97A0-C9E935966220}"/>
    <cellStyle name="Normal 24 2 2 7 3" xfId="31375" xr:uid="{942CEC3A-837E-45C1-9A09-E66B2CF0F397}"/>
    <cellStyle name="Normal 24 2 2 8" xfId="31376" xr:uid="{C51C9A7F-A6CF-4333-A5E5-EF9714F01AA2}"/>
    <cellStyle name="Normal 24 2 2 8 2" xfId="31377" xr:uid="{7508AF1A-A4F8-4418-A4DD-54E4E885FE0E}"/>
    <cellStyle name="Normal 24 2 2 9" xfId="31378" xr:uid="{2A8477D5-7610-4827-A258-21B488F12372}"/>
    <cellStyle name="Normal 24 2 2 9 2" xfId="31379" xr:uid="{B6DF5B9B-FE4F-41C2-8867-DC968115C8F7}"/>
    <cellStyle name="Normal 24 2 3" xfId="31380" xr:uid="{3FC82DEC-A153-453C-84DF-3683B7436F82}"/>
    <cellStyle name="Normal 24 2 3 2" xfId="31381" xr:uid="{8B5B08AE-7AF8-4D97-B5D6-F4F360469099}"/>
    <cellStyle name="Normal 24 2 3 2 2" xfId="31382" xr:uid="{372DB3F3-8526-4F42-A594-9FA4760EA34D}"/>
    <cellStyle name="Normal 24 2 3 2 2 2" xfId="31383" xr:uid="{0E0ABBEA-6302-434B-AC83-8E803265F2D7}"/>
    <cellStyle name="Normal 24 2 3 2 2 2 2" xfId="31384" xr:uid="{86B7E63D-5FAD-4FD5-A80C-7602E785234C}"/>
    <cellStyle name="Normal 24 2 3 2 2 2 2 2" xfId="31385" xr:uid="{B261C728-2D16-4437-9D5E-B0B01CD95047}"/>
    <cellStyle name="Normal 24 2 3 2 2 2 3" xfId="31386" xr:uid="{F7A6D62A-08F0-4EE2-AC23-1A8C1A0775BF}"/>
    <cellStyle name="Normal 24 2 3 2 2 3" xfId="31387" xr:uid="{B2C1A3C4-DEC5-4ACF-9567-8A4CDB801D28}"/>
    <cellStyle name="Normal 24 2 3 2 2 3 2" xfId="31388" xr:uid="{5E3437B1-4936-4652-956A-F09828099177}"/>
    <cellStyle name="Normal 24 2 3 2 2 4" xfId="31389" xr:uid="{BAA90A1D-F31F-41AA-A51A-DFB0BDF94AA4}"/>
    <cellStyle name="Normal 24 2 3 2 2 4 2" xfId="31390" xr:uid="{D9CF9072-9A8B-499A-9851-D4AF98ED56C5}"/>
    <cellStyle name="Normal 24 2 3 2 2 5" xfId="31391" xr:uid="{EA37F829-4D4B-4160-A842-65E58BD24614}"/>
    <cellStyle name="Normal 24 2 3 2 3" xfId="31392" xr:uid="{4C407CA3-CAF9-4D7B-A434-C6CE0C0A2F15}"/>
    <cellStyle name="Normal 24 2 3 2 3 2" xfId="31393" xr:uid="{6C735540-F023-4761-A455-F3D99A1E9093}"/>
    <cellStyle name="Normal 24 2 3 2 3 2 2" xfId="31394" xr:uid="{25A227AA-C1A2-41EE-8CA5-F4C1C4326CE6}"/>
    <cellStyle name="Normal 24 2 3 2 3 3" xfId="31395" xr:uid="{7517442C-D624-4968-A545-664E0EEBAE85}"/>
    <cellStyle name="Normal 24 2 3 2 4" xfId="31396" xr:uid="{154F3A61-E9D2-46EE-943F-5BAA32C9BAB5}"/>
    <cellStyle name="Normal 24 2 3 2 4 2" xfId="31397" xr:uid="{0E2B5B2F-A4D9-473C-B09A-9D095695ACC1}"/>
    <cellStyle name="Normal 24 2 3 2 5" xfId="31398" xr:uid="{BB51ACF9-7B22-4DF1-98E9-2C3E1DE59226}"/>
    <cellStyle name="Normal 24 2 3 2 5 2" xfId="31399" xr:uid="{06E96834-E045-42FD-A109-A022C9239095}"/>
    <cellStyle name="Normal 24 2 3 2 6" xfId="31400" xr:uid="{4713CF25-1031-418B-B1C0-1BE8E0B7A425}"/>
    <cellStyle name="Normal 24 2 3 3" xfId="31401" xr:uid="{6B178633-EF03-4FCE-A310-A6089E501D9B}"/>
    <cellStyle name="Normal 24 2 3 3 2" xfId="31402" xr:uid="{6D30CDEB-7FB8-44F3-AB25-73F54F986BE8}"/>
    <cellStyle name="Normal 24 2 3 3 2 2" xfId="31403" xr:uid="{77F72487-E30E-4362-944E-84BA131B0CE0}"/>
    <cellStyle name="Normal 24 2 3 3 2 2 2" xfId="31404" xr:uid="{FC544A74-ADD9-4046-A69E-807340056598}"/>
    <cellStyle name="Normal 24 2 3 3 2 3" xfId="31405" xr:uid="{9FE559AA-DAE6-499D-A5C0-9A791928EFCF}"/>
    <cellStyle name="Normal 24 2 3 3 3" xfId="31406" xr:uid="{9F4111BC-F1AD-4177-91C7-38D124A49A9D}"/>
    <cellStyle name="Normal 24 2 3 3 3 2" xfId="31407" xr:uid="{77F9933D-F1F9-4915-A8D9-A77ED06B4569}"/>
    <cellStyle name="Normal 24 2 3 3 4" xfId="31408" xr:uid="{B23A3376-F96E-4655-896D-FC7EBB455ECD}"/>
    <cellStyle name="Normal 24 2 3 3 4 2" xfId="31409" xr:uid="{0A442936-DB2E-4593-8B15-9F3639045958}"/>
    <cellStyle name="Normal 24 2 3 3 5" xfId="31410" xr:uid="{6179EC5A-3847-4736-8714-EFC669C6D904}"/>
    <cellStyle name="Normal 24 2 3 4" xfId="31411" xr:uid="{9423E25A-A885-44FD-836D-A6F639551F03}"/>
    <cellStyle name="Normal 24 2 3 4 2" xfId="31412" xr:uid="{98C469EA-F5A1-4CD7-B391-B7A3E989AF5B}"/>
    <cellStyle name="Normal 24 2 3 4 2 2" xfId="31413" xr:uid="{3B45837E-36C8-48F2-B6CA-30C7A9B0F4BC}"/>
    <cellStyle name="Normal 24 2 3 4 3" xfId="31414" xr:uid="{4789D261-B39C-48DD-83AB-B6FB1EE4FCB1}"/>
    <cellStyle name="Normal 24 2 3 5" xfId="31415" xr:uid="{9FE84CB7-EDE2-4E05-B2F1-ADB8484DDDA8}"/>
    <cellStyle name="Normal 24 2 3 5 2" xfId="31416" xr:uid="{5FC9B099-379F-426A-A6C0-D90FA946870D}"/>
    <cellStyle name="Normal 24 2 3 6" xfId="31417" xr:uid="{1D26D571-5A38-459C-A73C-BD4601ADF3ED}"/>
    <cellStyle name="Normal 24 2 3 6 2" xfId="31418" xr:uid="{81863650-6EDE-4C4C-A33B-BEBA1BC8E8A4}"/>
    <cellStyle name="Normal 24 2 3 7" xfId="31419" xr:uid="{5DA8B842-B383-40A3-AA5B-7208FDDDB415}"/>
    <cellStyle name="Normal 24 2 4" xfId="31420" xr:uid="{D92CBFF8-D2FA-41E8-9C4F-DD6968DFCDE4}"/>
    <cellStyle name="Normal 24 2 4 2" xfId="31421" xr:uid="{582DB284-3DB6-40A7-A938-92026FD645C8}"/>
    <cellStyle name="Normal 24 2 4 2 2" xfId="31422" xr:uid="{203D1EE7-1AE9-4A55-97D7-C95502E18262}"/>
    <cellStyle name="Normal 24 2 4 2 2 2" xfId="31423" xr:uid="{8E398A07-7D45-43D0-ABBE-49A91F52AE10}"/>
    <cellStyle name="Normal 24 2 4 2 2 2 2" xfId="31424" xr:uid="{F285BEAD-90D5-40E4-8BA1-1C8E4DF3CD53}"/>
    <cellStyle name="Normal 24 2 4 2 2 2 2 2" xfId="31425" xr:uid="{74B15F2A-5185-44D9-8F17-3C7FCB8336AA}"/>
    <cellStyle name="Normal 24 2 4 2 2 2 3" xfId="31426" xr:uid="{77BDC5FE-BF69-402F-9034-BB740DC56232}"/>
    <cellStyle name="Normal 24 2 4 2 2 3" xfId="31427" xr:uid="{1252A8DB-76CF-44C1-900E-8192A9F504F6}"/>
    <cellStyle name="Normal 24 2 4 2 2 3 2" xfId="31428" xr:uid="{18BB0235-3DC1-497B-82CB-92F1B09FCB39}"/>
    <cellStyle name="Normal 24 2 4 2 2 4" xfId="31429" xr:uid="{F1641ACD-EB2A-4EEE-8FA4-CD20AAB8199C}"/>
    <cellStyle name="Normal 24 2 4 2 2 4 2" xfId="31430" xr:uid="{B50DB1CE-3432-46CE-87D3-18C46988FF98}"/>
    <cellStyle name="Normal 24 2 4 2 2 5" xfId="31431" xr:uid="{297C984F-BF14-4A90-93DE-417FB58CC91D}"/>
    <cellStyle name="Normal 24 2 4 2 3" xfId="31432" xr:uid="{1319C006-23D8-4793-9DF8-D69D1787CC86}"/>
    <cellStyle name="Normal 24 2 4 2 3 2" xfId="31433" xr:uid="{F4A1842A-B90F-4460-89FF-ED11260DA51B}"/>
    <cellStyle name="Normal 24 2 4 2 3 2 2" xfId="31434" xr:uid="{F5C80155-6737-4EBD-B220-6FD097A958CD}"/>
    <cellStyle name="Normal 24 2 4 2 3 3" xfId="31435" xr:uid="{D55C26B2-3255-4A66-99D8-092383CBC74D}"/>
    <cellStyle name="Normal 24 2 4 2 4" xfId="31436" xr:uid="{770C8A1B-ED5C-4D2F-9631-830C050B8ACB}"/>
    <cellStyle name="Normal 24 2 4 2 4 2" xfId="31437" xr:uid="{542EE1F7-BEC6-47EE-BC07-C756CD0BC62E}"/>
    <cellStyle name="Normal 24 2 4 2 5" xfId="31438" xr:uid="{6D67C5AF-C789-4B58-8E47-D618572031D3}"/>
    <cellStyle name="Normal 24 2 4 2 5 2" xfId="31439" xr:uid="{9B6B28AB-15B4-4CF8-90BA-8C6201FB6432}"/>
    <cellStyle name="Normal 24 2 4 2 6" xfId="31440" xr:uid="{169FC87B-EA39-4198-BB69-B58DABD6BDD3}"/>
    <cellStyle name="Normal 24 2 4 3" xfId="31441" xr:uid="{4089BA36-60D8-494B-BEBB-FABC219E6262}"/>
    <cellStyle name="Normal 24 2 4 3 2" xfId="31442" xr:uid="{21E88765-AAF9-4325-B6F5-8EE403CAD274}"/>
    <cellStyle name="Normal 24 2 4 3 2 2" xfId="31443" xr:uid="{3D17FC53-AED7-40AA-91A6-438AB9F06A13}"/>
    <cellStyle name="Normal 24 2 4 3 2 2 2" xfId="31444" xr:uid="{C856CCEE-B964-472C-887D-2139160FA1A8}"/>
    <cellStyle name="Normal 24 2 4 3 2 3" xfId="31445" xr:uid="{8D6236A8-EC63-4263-8881-5D3ADE7DBA02}"/>
    <cellStyle name="Normal 24 2 4 3 3" xfId="31446" xr:uid="{9F38341B-F513-48FE-82EA-4BA7CCEE107F}"/>
    <cellStyle name="Normal 24 2 4 3 3 2" xfId="31447" xr:uid="{69A3D4AB-4124-4926-BBE1-913791B47E28}"/>
    <cellStyle name="Normal 24 2 4 3 4" xfId="31448" xr:uid="{2FF3AFE1-DD8A-43E2-A85C-1A787E3A4B1E}"/>
    <cellStyle name="Normal 24 2 4 3 4 2" xfId="31449" xr:uid="{69B862E7-3A65-41A9-A325-E05CDF5E6D06}"/>
    <cellStyle name="Normal 24 2 4 3 5" xfId="31450" xr:uid="{3AD773FB-BB5D-4B92-9686-5B4E4984D6AF}"/>
    <cellStyle name="Normal 24 2 4 4" xfId="31451" xr:uid="{DB2BBAD1-07EB-4E81-A8C4-30BF576B6F39}"/>
    <cellStyle name="Normal 24 2 4 4 2" xfId="31452" xr:uid="{A6951511-1ECB-497B-AFC6-FF9DBF69AFE1}"/>
    <cellStyle name="Normal 24 2 4 4 2 2" xfId="31453" xr:uid="{CB4E044D-FD16-4042-8471-338AB83D2719}"/>
    <cellStyle name="Normal 24 2 4 4 3" xfId="31454" xr:uid="{E6F46F51-0563-4CE0-80F2-853EEB104426}"/>
    <cellStyle name="Normal 24 2 4 5" xfId="31455" xr:uid="{D098ABF8-1C33-45B1-818E-8C65715B7104}"/>
    <cellStyle name="Normal 24 2 4 5 2" xfId="31456" xr:uid="{AFC1DB5D-1DF5-47D5-AD32-2C8B0E4CC93E}"/>
    <cellStyle name="Normal 24 2 4 6" xfId="31457" xr:uid="{246D0F87-F9AA-463F-8FCE-171DD6F44D62}"/>
    <cellStyle name="Normal 24 2 4 6 2" xfId="31458" xr:uid="{CBD48D44-25B5-4C05-9139-B53A0F880ACF}"/>
    <cellStyle name="Normal 24 2 4 7" xfId="31459" xr:uid="{23690916-84D4-43A1-A4D5-C7C2A9852B8E}"/>
    <cellStyle name="Normal 24 2 5" xfId="31460" xr:uid="{706007DA-902C-4EC3-ACDA-D465C26802A0}"/>
    <cellStyle name="Normal 24 2 5 2" xfId="31461" xr:uid="{71C9F78D-AF4F-4AE5-8224-C86264587D3F}"/>
    <cellStyle name="Normal 24 2 5 2 2" xfId="31462" xr:uid="{AAD73173-E0BB-4A78-B52C-6E8651CA6670}"/>
    <cellStyle name="Normal 24 2 5 2 2 2" xfId="31463" xr:uid="{358A6795-713A-4780-9AE4-7A96B6049D00}"/>
    <cellStyle name="Normal 24 2 5 2 2 2 2" xfId="31464" xr:uid="{A5544225-8B3C-42C6-A9A2-6E2DE89CD25C}"/>
    <cellStyle name="Normal 24 2 5 2 2 3" xfId="31465" xr:uid="{5DDFB1CD-B511-49B7-B0E5-496C4B75189B}"/>
    <cellStyle name="Normal 24 2 5 2 3" xfId="31466" xr:uid="{C6942746-8899-4379-92EC-F446E133A78E}"/>
    <cellStyle name="Normal 24 2 5 2 3 2" xfId="31467" xr:uid="{07080D63-5B63-49D6-9684-2E6DF70EA913}"/>
    <cellStyle name="Normal 24 2 5 2 4" xfId="31468" xr:uid="{E884D52C-0C13-4EDF-846B-59EF080D3DD0}"/>
    <cellStyle name="Normal 24 2 5 2 4 2" xfId="31469" xr:uid="{D43A182F-D905-450B-A204-FDC1B496F78C}"/>
    <cellStyle name="Normal 24 2 5 2 5" xfId="31470" xr:uid="{DFDDF57F-FC34-4871-B2A8-946D713F2B5C}"/>
    <cellStyle name="Normal 24 2 5 3" xfId="31471" xr:uid="{0A0C05CE-6C79-4DDD-9B6E-0DFCE4319D13}"/>
    <cellStyle name="Normal 24 2 5 3 2" xfId="31472" xr:uid="{90A180A0-1726-4D28-B05F-9B37EDEC35B3}"/>
    <cellStyle name="Normal 24 2 5 3 2 2" xfId="31473" xr:uid="{BCC94A62-71B0-467B-B7D3-981A9053301A}"/>
    <cellStyle name="Normal 24 2 5 3 3" xfId="31474" xr:uid="{6AD9FE9D-FF34-4ED4-8703-1E8574253807}"/>
    <cellStyle name="Normal 24 2 5 4" xfId="31475" xr:uid="{88711869-1F3C-4974-B32F-C418DF33BC76}"/>
    <cellStyle name="Normal 24 2 5 4 2" xfId="31476" xr:uid="{631E0AC8-9D52-458F-A907-110C77907E5B}"/>
    <cellStyle name="Normal 24 2 5 5" xfId="31477" xr:uid="{FA784E3C-3FA1-4EFB-95E4-8E98A29EA296}"/>
    <cellStyle name="Normal 24 2 5 5 2" xfId="31478" xr:uid="{C437E690-2B56-4E18-854D-254CB6A890A5}"/>
    <cellStyle name="Normal 24 2 5 6" xfId="31479" xr:uid="{5CC7137D-42FE-4ED5-997F-626F6B5C35C9}"/>
    <cellStyle name="Normal 24 2 6" xfId="31480" xr:uid="{ACE67FDD-91B9-4DDF-9002-03FA3809FB87}"/>
    <cellStyle name="Normal 24 2 6 2" xfId="31481" xr:uid="{1D99FE1A-E32B-47ED-8285-31828A40B46C}"/>
    <cellStyle name="Normal 24 2 6 2 2" xfId="31482" xr:uid="{768762EA-4461-481E-9506-B54FD6A75FCF}"/>
    <cellStyle name="Normal 24 2 6 2 2 2" xfId="31483" xr:uid="{6B673493-A714-45BB-86CE-496C59254BE1}"/>
    <cellStyle name="Normal 24 2 6 2 3" xfId="31484" xr:uid="{C0069074-1B08-4D1C-8119-DC3FF440825A}"/>
    <cellStyle name="Normal 24 2 6 3" xfId="31485" xr:uid="{CF96D249-F2F5-4F24-838F-482D6CAEEB72}"/>
    <cellStyle name="Normal 24 2 6 3 2" xfId="31486" xr:uid="{2B3DD1D2-3F7B-40FF-A732-CA6FC5C5D6D5}"/>
    <cellStyle name="Normal 24 2 6 4" xfId="31487" xr:uid="{B7B4A583-7AE1-4782-B29C-8D232871D9EB}"/>
    <cellStyle name="Normal 24 2 6 4 2" xfId="31488" xr:uid="{5A857776-D057-4BA6-9C33-5D147BE9F7F2}"/>
    <cellStyle name="Normal 24 2 6 5" xfId="31489" xr:uid="{425C4B8D-A7D5-4E53-BDAC-814F69CA6435}"/>
    <cellStyle name="Normal 24 2 7" xfId="31490" xr:uid="{946EDBE5-2620-496C-9A35-F7C0DB3784DC}"/>
    <cellStyle name="Normal 24 2 7 2" xfId="31491" xr:uid="{D9F24ABB-8001-496B-AA88-2F8925BA953B}"/>
    <cellStyle name="Normal 24 2 7 2 2" xfId="31492" xr:uid="{D3259AC9-C709-4C2C-B036-1521522757BA}"/>
    <cellStyle name="Normal 24 2 7 2 2 2" xfId="31493" xr:uid="{0D5E9129-2708-4BAE-A819-1CA44D863C7A}"/>
    <cellStyle name="Normal 24 2 7 2 3" xfId="31494" xr:uid="{F472DE0B-35C3-4DEF-8EA7-BEF3067447BF}"/>
    <cellStyle name="Normal 24 2 7 3" xfId="31495" xr:uid="{8CC83734-3542-4774-AC5F-AF37D7D778B4}"/>
    <cellStyle name="Normal 24 2 7 3 2" xfId="31496" xr:uid="{77C86901-008A-4E54-B65D-6C67F18C038F}"/>
    <cellStyle name="Normal 24 2 7 4" xfId="31497" xr:uid="{04D15BE9-3D77-4D17-9721-ABF48C8696EF}"/>
    <cellStyle name="Normal 24 2 7 4 2" xfId="31498" xr:uid="{6535E289-0DA5-42E9-89DC-E7C3561551F7}"/>
    <cellStyle name="Normal 24 2 7 5" xfId="31499" xr:uid="{A6E2930F-A864-4DC1-8E11-7A2320460D54}"/>
    <cellStyle name="Normal 24 2 8" xfId="31500" xr:uid="{018FE526-C0E2-4CBB-96D1-9AAE59B14C74}"/>
    <cellStyle name="Normal 24 2 8 2" xfId="31501" xr:uid="{F76DB34D-4715-4B83-86BD-29DE496A8F7C}"/>
    <cellStyle name="Normal 24 2 8 2 2" xfId="31502" xr:uid="{EBEEEF25-6E53-4DFE-9DE7-AD9A7BCFC933}"/>
    <cellStyle name="Normal 24 2 8 3" xfId="31503" xr:uid="{D513E7AD-3162-4563-A441-2E878A958ECC}"/>
    <cellStyle name="Normal 24 2 9" xfId="31504" xr:uid="{26047687-7E55-4421-9B2C-79B4CD3068AB}"/>
    <cellStyle name="Normal 24 2 9 2" xfId="31505" xr:uid="{5BF24110-210E-4A43-B47E-F2A472D09E67}"/>
    <cellStyle name="Normal 24 3" xfId="31506" xr:uid="{9E133BE6-FA81-4531-9C0E-217D4AF93B66}"/>
    <cellStyle name="Normal 24 3 10" xfId="31507" xr:uid="{8A75695E-9BA4-4526-B7C7-817ECED6B608}"/>
    <cellStyle name="Normal 24 3 2" xfId="31508" xr:uid="{CBD19D32-C782-4DF9-808D-D08DA297BB2A}"/>
    <cellStyle name="Normal 24 3 2 2" xfId="31509" xr:uid="{E4CF075B-DC16-4606-9ED0-06F50FBE684C}"/>
    <cellStyle name="Normal 24 3 2 2 2" xfId="31510" xr:uid="{7A6E45B4-6C1A-43B0-B34A-B6C18F422F77}"/>
    <cellStyle name="Normal 24 3 2 2 2 2" xfId="31511" xr:uid="{D82CD79D-5564-4E7B-A4A4-3C3B7B9F93D5}"/>
    <cellStyle name="Normal 24 3 2 2 2 2 2" xfId="31512" xr:uid="{CF7CB8E2-BD1E-4227-953E-B7B17CCDE7E4}"/>
    <cellStyle name="Normal 24 3 2 2 2 2 2 2" xfId="31513" xr:uid="{9E04FC72-62BE-4583-8ED4-2A058E07323A}"/>
    <cellStyle name="Normal 24 3 2 2 2 2 3" xfId="31514" xr:uid="{9E5907BB-25C8-4795-91DE-B63496E28601}"/>
    <cellStyle name="Normal 24 3 2 2 2 3" xfId="31515" xr:uid="{2D56AA65-082E-4B98-B64E-DF611E74D7E1}"/>
    <cellStyle name="Normal 24 3 2 2 2 3 2" xfId="31516" xr:uid="{72360EA6-4F44-400C-B504-4880861FC6F3}"/>
    <cellStyle name="Normal 24 3 2 2 2 4" xfId="31517" xr:uid="{DFB42868-A0D5-4BEF-B960-4A579D33F96C}"/>
    <cellStyle name="Normal 24 3 2 2 2 4 2" xfId="31518" xr:uid="{E4CDC342-A655-498E-A81F-92095D3E6802}"/>
    <cellStyle name="Normal 24 3 2 2 2 5" xfId="31519" xr:uid="{C3A15BD5-938D-4A22-8252-235312DD3F69}"/>
    <cellStyle name="Normal 24 3 2 2 3" xfId="31520" xr:uid="{DFE9C545-16A2-4F5F-9C61-5AC98E47AC0C}"/>
    <cellStyle name="Normal 24 3 2 2 3 2" xfId="31521" xr:uid="{B7EF8548-85E5-45CD-B7F7-52C4857BE1A8}"/>
    <cellStyle name="Normal 24 3 2 2 3 2 2" xfId="31522" xr:uid="{5CF74180-6131-4073-9EB4-99EAA8D5155A}"/>
    <cellStyle name="Normal 24 3 2 2 3 3" xfId="31523" xr:uid="{8AE2CDC3-8AD3-4EEE-B057-DC1B43479DFE}"/>
    <cellStyle name="Normal 24 3 2 2 4" xfId="31524" xr:uid="{92EC9E2F-88E4-4BC7-BCF1-F4A40B6A0658}"/>
    <cellStyle name="Normal 24 3 2 2 4 2" xfId="31525" xr:uid="{BCACE44B-E514-4CD2-8451-A753FC9575FB}"/>
    <cellStyle name="Normal 24 3 2 2 5" xfId="31526" xr:uid="{CAA3D74D-02E4-44DA-9767-BC8FD4FC8685}"/>
    <cellStyle name="Normal 24 3 2 2 5 2" xfId="31527" xr:uid="{9D7B2705-1149-4817-935B-19BEB5001F86}"/>
    <cellStyle name="Normal 24 3 2 2 6" xfId="31528" xr:uid="{BB4C8920-D2D7-4E42-812E-3F61ACD89859}"/>
    <cellStyle name="Normal 24 3 2 3" xfId="31529" xr:uid="{C8F2E29E-1FC1-4E12-B45E-F604416B61E8}"/>
    <cellStyle name="Normal 24 3 2 3 2" xfId="31530" xr:uid="{F19FA3ED-0730-4F32-8E8E-76A39205BD0A}"/>
    <cellStyle name="Normal 24 3 2 3 2 2" xfId="31531" xr:uid="{E1E6C74C-A03C-4D02-BB7B-9FF69E222608}"/>
    <cellStyle name="Normal 24 3 2 3 2 2 2" xfId="31532" xr:uid="{570ED497-C534-49D9-948E-88F451125BFE}"/>
    <cellStyle name="Normal 24 3 2 3 2 3" xfId="31533" xr:uid="{1FD65DB1-53AC-46E9-850B-151B72D8656E}"/>
    <cellStyle name="Normal 24 3 2 3 3" xfId="31534" xr:uid="{B21117F9-D06C-4ACE-A4C5-B23F99D41EB9}"/>
    <cellStyle name="Normal 24 3 2 3 3 2" xfId="31535" xr:uid="{BE960500-FC03-46CE-B30D-F9564D3BE830}"/>
    <cellStyle name="Normal 24 3 2 3 4" xfId="31536" xr:uid="{4F80570F-B8A4-4678-A151-9280A7970BEB}"/>
    <cellStyle name="Normal 24 3 2 3 4 2" xfId="31537" xr:uid="{9889F950-D891-4A93-ABCD-2F17B6C9CB27}"/>
    <cellStyle name="Normal 24 3 2 3 5" xfId="31538" xr:uid="{55E9843B-BF7C-4C48-BE3E-FC015C750E6A}"/>
    <cellStyle name="Normal 24 3 2 4" xfId="31539" xr:uid="{9C8FD0DC-6094-4842-836C-DFE18A1188EF}"/>
    <cellStyle name="Normal 24 3 2 4 2" xfId="31540" xr:uid="{B1EDCC92-82F3-49D2-87F5-A51B17AEE8EA}"/>
    <cellStyle name="Normal 24 3 2 4 2 2" xfId="31541" xr:uid="{E7B37057-565F-4B0C-9625-3743DE8412B6}"/>
    <cellStyle name="Normal 24 3 2 4 3" xfId="31542" xr:uid="{5367F55C-C542-4FF2-BF3C-35C6FBD6EE6E}"/>
    <cellStyle name="Normal 24 3 2 5" xfId="31543" xr:uid="{E8F04989-0852-4AED-86FC-D9B65991874A}"/>
    <cellStyle name="Normal 24 3 2 5 2" xfId="31544" xr:uid="{BE8D35CD-29BC-4633-B68C-E5AF07601B30}"/>
    <cellStyle name="Normal 24 3 2 6" xfId="31545" xr:uid="{60E83083-1B65-4C9D-A731-FF354B0BD2AA}"/>
    <cellStyle name="Normal 24 3 2 6 2" xfId="31546" xr:uid="{7D456390-4AEA-4632-8BFB-BBE37310BB18}"/>
    <cellStyle name="Normal 24 3 2 7" xfId="31547" xr:uid="{6B979BFF-4103-4822-83E4-5E3C7DE05AA5}"/>
    <cellStyle name="Normal 24 3 3" xfId="31548" xr:uid="{84B653DD-B47B-4D5A-BE29-6B5EC91C6FB6}"/>
    <cellStyle name="Normal 24 3 3 2" xfId="31549" xr:uid="{A4B3E956-FCC6-4616-AB82-AA2F7A734B9C}"/>
    <cellStyle name="Normal 24 3 3 2 2" xfId="31550" xr:uid="{A273D260-71BA-4797-8CD0-97CDC952E3D2}"/>
    <cellStyle name="Normal 24 3 3 2 2 2" xfId="31551" xr:uid="{951A9026-9573-4D28-80C3-D198D39564E8}"/>
    <cellStyle name="Normal 24 3 3 2 2 2 2" xfId="31552" xr:uid="{89FF252F-0498-4607-80B4-BC5CC60AAC41}"/>
    <cellStyle name="Normal 24 3 3 2 2 2 2 2" xfId="31553" xr:uid="{2C2E6408-E4A5-4E28-882C-2F4E8BDB8D9C}"/>
    <cellStyle name="Normal 24 3 3 2 2 2 3" xfId="31554" xr:uid="{C695F5EE-5E95-4D90-8ED2-FF6662336F8D}"/>
    <cellStyle name="Normal 24 3 3 2 2 3" xfId="31555" xr:uid="{7F972A71-0822-4A8A-BE1A-542C662D1792}"/>
    <cellStyle name="Normal 24 3 3 2 2 3 2" xfId="31556" xr:uid="{561182AF-9826-4CB9-94FC-F30BAFC4C3D3}"/>
    <cellStyle name="Normal 24 3 3 2 2 4" xfId="31557" xr:uid="{2A2F87EA-513D-430E-9E24-41313CAAB11D}"/>
    <cellStyle name="Normal 24 3 3 2 2 4 2" xfId="31558" xr:uid="{9B8A404A-F35F-4702-85E8-BB511890E975}"/>
    <cellStyle name="Normal 24 3 3 2 2 5" xfId="31559" xr:uid="{8DC6AB46-9367-4F4C-BA44-EB85F2A8C9EE}"/>
    <cellStyle name="Normal 24 3 3 2 3" xfId="31560" xr:uid="{773FC618-3E24-4CCE-9EBC-59E7DACC7F6F}"/>
    <cellStyle name="Normal 24 3 3 2 3 2" xfId="31561" xr:uid="{95530EAF-70FA-411F-A3EC-081CB40843D3}"/>
    <cellStyle name="Normal 24 3 3 2 3 2 2" xfId="31562" xr:uid="{1D90BF95-50C8-4E36-B2A9-32DC141C9175}"/>
    <cellStyle name="Normal 24 3 3 2 3 3" xfId="31563" xr:uid="{3984D376-17A2-454B-B841-A006F8A70C68}"/>
    <cellStyle name="Normal 24 3 3 2 4" xfId="31564" xr:uid="{0D4F864A-9A19-428B-888C-A6906AF7C77F}"/>
    <cellStyle name="Normal 24 3 3 2 4 2" xfId="31565" xr:uid="{0EDC1689-4706-43DE-81EA-73C887DF80D8}"/>
    <cellStyle name="Normal 24 3 3 2 5" xfId="31566" xr:uid="{BAC7D642-B134-4265-9476-5DA22B3740CD}"/>
    <cellStyle name="Normal 24 3 3 2 5 2" xfId="31567" xr:uid="{C289BFCF-65C6-410A-A8A6-3056483C2E9E}"/>
    <cellStyle name="Normal 24 3 3 2 6" xfId="31568" xr:uid="{3A024375-D06E-4791-99C5-3B6D39284F32}"/>
    <cellStyle name="Normal 24 3 3 3" xfId="31569" xr:uid="{D8AC87BC-1AD4-437B-B005-97CDA294665C}"/>
    <cellStyle name="Normal 24 3 3 3 2" xfId="31570" xr:uid="{D85412A7-32D7-4C4E-A6C8-2BC603D290C6}"/>
    <cellStyle name="Normal 24 3 3 3 2 2" xfId="31571" xr:uid="{ACD32F83-F95F-4DBA-8577-56906B09B5DF}"/>
    <cellStyle name="Normal 24 3 3 3 2 2 2" xfId="31572" xr:uid="{1CA32820-0174-4308-B413-C52F852A6B3D}"/>
    <cellStyle name="Normal 24 3 3 3 2 3" xfId="31573" xr:uid="{CC1A17B8-A250-4D89-945B-3C52B2580970}"/>
    <cellStyle name="Normal 24 3 3 3 3" xfId="31574" xr:uid="{E57C3B12-C64A-4641-A510-DC4F742B825F}"/>
    <cellStyle name="Normal 24 3 3 3 3 2" xfId="31575" xr:uid="{EDEEF4B6-6A2E-43FF-A277-9379DD3EF387}"/>
    <cellStyle name="Normal 24 3 3 3 4" xfId="31576" xr:uid="{F86E43CE-4C64-4A5C-9806-2632731BAD19}"/>
    <cellStyle name="Normal 24 3 3 3 4 2" xfId="31577" xr:uid="{7A14EAEC-F35B-4332-BC11-DB0F1175D0CC}"/>
    <cellStyle name="Normal 24 3 3 3 5" xfId="31578" xr:uid="{BD66BF7D-D1D6-47FC-B32F-D42BC96ABC2F}"/>
    <cellStyle name="Normal 24 3 3 4" xfId="31579" xr:uid="{A97BC95F-0A41-433D-BED0-B330BD145778}"/>
    <cellStyle name="Normal 24 3 3 4 2" xfId="31580" xr:uid="{73CE62F1-4B45-4D85-B0BF-375862230B52}"/>
    <cellStyle name="Normal 24 3 3 4 2 2" xfId="31581" xr:uid="{D98C34DC-C04E-4572-9386-00949E83FA42}"/>
    <cellStyle name="Normal 24 3 3 4 3" xfId="31582" xr:uid="{A82D652D-768F-449A-B150-5AD2C1119D35}"/>
    <cellStyle name="Normal 24 3 3 5" xfId="31583" xr:uid="{754942C9-B58E-4F63-9297-D52508B314D5}"/>
    <cellStyle name="Normal 24 3 3 5 2" xfId="31584" xr:uid="{A4037724-B278-4804-92C9-693C2DA475BD}"/>
    <cellStyle name="Normal 24 3 3 6" xfId="31585" xr:uid="{7342767B-097B-421E-9DF2-73B0DE7FE5B9}"/>
    <cellStyle name="Normal 24 3 3 6 2" xfId="31586" xr:uid="{E067B15F-C9D2-4488-8DE7-01DC826BD489}"/>
    <cellStyle name="Normal 24 3 3 7" xfId="31587" xr:uid="{1B2592AF-42AC-4831-9231-F8980E329DD5}"/>
    <cellStyle name="Normal 24 3 4" xfId="31588" xr:uid="{47409E77-24E6-4DD1-A16A-08E24D540A9A}"/>
    <cellStyle name="Normal 24 3 4 2" xfId="31589" xr:uid="{74B55DA3-C862-4BDD-9AB4-0BA837FEE6AD}"/>
    <cellStyle name="Normal 24 3 4 2 2" xfId="31590" xr:uid="{C3DB8875-E749-4B9E-B20A-2DF6EA5C0833}"/>
    <cellStyle name="Normal 24 3 4 2 2 2" xfId="31591" xr:uid="{56B8867F-537F-4685-B0B0-607004412935}"/>
    <cellStyle name="Normal 24 3 4 2 2 2 2" xfId="31592" xr:uid="{1CB928AF-4114-4F3B-A886-4B3305D4D23F}"/>
    <cellStyle name="Normal 24 3 4 2 2 3" xfId="31593" xr:uid="{CBDB1371-4C0A-479E-96CD-F974E667EB29}"/>
    <cellStyle name="Normal 24 3 4 2 3" xfId="31594" xr:uid="{EC26C3A4-2EDB-48CB-A732-55E9A28F9460}"/>
    <cellStyle name="Normal 24 3 4 2 3 2" xfId="31595" xr:uid="{62A7E072-6E3B-4E46-B74B-77E38FEA8768}"/>
    <cellStyle name="Normal 24 3 4 2 4" xfId="31596" xr:uid="{3C178A9B-E2FA-4B1B-B73D-4EAABC86CC56}"/>
    <cellStyle name="Normal 24 3 4 2 4 2" xfId="31597" xr:uid="{6E107E68-659D-4560-8C0C-23AEE53C8279}"/>
    <cellStyle name="Normal 24 3 4 2 5" xfId="31598" xr:uid="{76983F4A-F4FA-410B-99D1-88457A49A8B7}"/>
    <cellStyle name="Normal 24 3 4 3" xfId="31599" xr:uid="{67114A15-1D3A-467A-921F-DB82776BAAA6}"/>
    <cellStyle name="Normal 24 3 4 3 2" xfId="31600" xr:uid="{444D53FE-3F64-49A1-A038-379AAFE916D4}"/>
    <cellStyle name="Normal 24 3 4 3 2 2" xfId="31601" xr:uid="{768A8D98-6BD2-463B-9500-BA6CD6CF2AC0}"/>
    <cellStyle name="Normal 24 3 4 3 3" xfId="31602" xr:uid="{AFD39095-4027-4E89-9044-99A4494E205D}"/>
    <cellStyle name="Normal 24 3 4 4" xfId="31603" xr:uid="{085F0E57-53C0-4E47-864A-4A3927CFF801}"/>
    <cellStyle name="Normal 24 3 4 4 2" xfId="31604" xr:uid="{AD70DE42-74B1-4A84-97AC-A0170DBBA03B}"/>
    <cellStyle name="Normal 24 3 4 5" xfId="31605" xr:uid="{0BF96F00-CB60-49AA-94DD-C208DA6876EB}"/>
    <cellStyle name="Normal 24 3 4 5 2" xfId="31606" xr:uid="{F7B212A5-70D7-48CB-B4E2-77112D9641CE}"/>
    <cellStyle name="Normal 24 3 4 6" xfId="31607" xr:uid="{5ED175DD-91F5-447F-8B6C-65E4D8C1C9CA}"/>
    <cellStyle name="Normal 24 3 5" xfId="31608" xr:uid="{F098BBB0-5D42-4EEF-8AC6-DF443D56AA31}"/>
    <cellStyle name="Normal 24 3 5 2" xfId="31609" xr:uid="{267A0841-AE01-4535-ABB4-EEF64B664D89}"/>
    <cellStyle name="Normal 24 3 5 2 2" xfId="31610" xr:uid="{243AC8EE-3BD9-4C83-B376-97EE10516808}"/>
    <cellStyle name="Normal 24 3 5 2 2 2" xfId="31611" xr:uid="{2B1CFBF8-94F0-4760-9DC8-A66D94C10D5D}"/>
    <cellStyle name="Normal 24 3 5 2 3" xfId="31612" xr:uid="{02EE7876-F72C-46A4-8CAF-CDD46FC326BC}"/>
    <cellStyle name="Normal 24 3 5 3" xfId="31613" xr:uid="{273E8990-A181-42C0-A415-F1920F4F0407}"/>
    <cellStyle name="Normal 24 3 5 3 2" xfId="31614" xr:uid="{530B8317-D71E-4ED5-8EC4-D452C1C0CE06}"/>
    <cellStyle name="Normal 24 3 5 4" xfId="31615" xr:uid="{80DBB3D0-44BF-4FB4-83B9-59E792C9F233}"/>
    <cellStyle name="Normal 24 3 5 4 2" xfId="31616" xr:uid="{D6F3AA5C-E330-4653-A302-D6CA3B0DFE14}"/>
    <cellStyle name="Normal 24 3 5 5" xfId="31617" xr:uid="{DE2B4B01-3C51-4334-A9A0-022881ED038D}"/>
    <cellStyle name="Normal 24 3 6" xfId="31618" xr:uid="{4F6A0DAD-9995-4232-991C-82E528077691}"/>
    <cellStyle name="Normal 24 3 6 2" xfId="31619" xr:uid="{D1CC6491-BF30-48A8-B3B1-DCF9FDCD2E91}"/>
    <cellStyle name="Normal 24 3 6 2 2" xfId="31620" xr:uid="{7DAEBB0B-D6E8-40D2-992B-4486B93EA10D}"/>
    <cellStyle name="Normal 24 3 6 2 2 2" xfId="31621" xr:uid="{2DF51B04-390C-4F50-A152-95E5E75EC848}"/>
    <cellStyle name="Normal 24 3 6 2 3" xfId="31622" xr:uid="{00BC9FC7-053A-451A-B90E-3BBC538D9965}"/>
    <cellStyle name="Normal 24 3 6 3" xfId="31623" xr:uid="{CF7827F6-64A6-40D6-A3AF-8D4B3AB367B3}"/>
    <cellStyle name="Normal 24 3 6 3 2" xfId="31624" xr:uid="{BAC3C564-84ED-421C-95D6-4002487C818E}"/>
    <cellStyle name="Normal 24 3 6 4" xfId="31625" xr:uid="{AA6EB3CD-F54C-450B-A70E-2B8C56EE0961}"/>
    <cellStyle name="Normal 24 3 6 4 2" xfId="31626" xr:uid="{0B662FD0-0D02-41FA-B376-04673A31B1B9}"/>
    <cellStyle name="Normal 24 3 6 5" xfId="31627" xr:uid="{CB6E0414-FD73-4C9D-8245-F9F00DC246FC}"/>
    <cellStyle name="Normal 24 3 7" xfId="31628" xr:uid="{9C900C29-E8C5-4068-A04E-7A8313ED4EAA}"/>
    <cellStyle name="Normal 24 3 7 2" xfId="31629" xr:uid="{7D95CD01-6314-4E99-88F0-C78D07747BB1}"/>
    <cellStyle name="Normal 24 3 7 2 2" xfId="31630" xr:uid="{1B0CB6AE-55A4-4619-8A1E-97E1BE8B18E3}"/>
    <cellStyle name="Normal 24 3 7 3" xfId="31631" xr:uid="{996F5AFA-FFC5-473D-BFA5-F5EBCC17E024}"/>
    <cellStyle name="Normal 24 3 8" xfId="31632" xr:uid="{1AEB7928-2BD8-407D-B812-F81225B8064F}"/>
    <cellStyle name="Normal 24 3 8 2" xfId="31633" xr:uid="{33766925-4665-4C85-A6C2-C6CD913BDF75}"/>
    <cellStyle name="Normal 24 3 9" xfId="31634" xr:uid="{873D12AB-DD94-495C-9A37-60A2CDF63963}"/>
    <cellStyle name="Normal 24 3 9 2" xfId="31635" xr:uid="{5B479F52-937E-4F6F-A320-414F216A5503}"/>
    <cellStyle name="Normal 24 4" xfId="31636" xr:uid="{27346F58-4B0A-48F4-91E2-02E832532367}"/>
    <cellStyle name="Normal 24 4 2" xfId="31637" xr:uid="{A032AAA7-90AB-4DA0-98BE-64455A76AA1B}"/>
    <cellStyle name="Normal 24 4 2 2" xfId="31638" xr:uid="{DB1B4C8E-19B4-441C-A640-F9164890A3CF}"/>
    <cellStyle name="Normal 24 4 2 2 2" xfId="31639" xr:uid="{171AFDFF-86CB-4E6C-BC02-16B26EC67391}"/>
    <cellStyle name="Normal 24 4 2 2 2 2" xfId="31640" xr:uid="{72B5229E-D763-4019-ADB9-167D7E8A59AF}"/>
    <cellStyle name="Normal 24 4 2 2 2 2 2" xfId="31641" xr:uid="{79FBAC26-6A45-43CF-BB2B-04D4AD70ADCE}"/>
    <cellStyle name="Normal 24 4 2 2 2 3" xfId="31642" xr:uid="{B77A9B16-EA6D-4EA8-A3A1-B9290DF5C261}"/>
    <cellStyle name="Normal 24 4 2 2 3" xfId="31643" xr:uid="{044ED29A-52FF-4D11-A30F-A2BBE61F3F52}"/>
    <cellStyle name="Normal 24 4 2 2 3 2" xfId="31644" xr:uid="{7221BDFD-913D-4959-A857-7B3C69B59EB5}"/>
    <cellStyle name="Normal 24 4 2 2 4" xfId="31645" xr:uid="{E44D37E1-441F-46B1-90EE-12DFBD4EAAEB}"/>
    <cellStyle name="Normal 24 4 2 2 4 2" xfId="31646" xr:uid="{E8A6EFAB-B4DD-4AFB-9F97-A6A5ECC9F2E9}"/>
    <cellStyle name="Normal 24 4 2 2 5" xfId="31647" xr:uid="{F812D817-9162-47D6-A786-B40273949207}"/>
    <cellStyle name="Normal 24 4 2 3" xfId="31648" xr:uid="{EDAE7AFF-6660-4357-8E3A-AB21471EB9D6}"/>
    <cellStyle name="Normal 24 4 2 3 2" xfId="31649" xr:uid="{65191B6F-36ED-499E-8682-D76F2CFAD28D}"/>
    <cellStyle name="Normal 24 4 2 3 2 2" xfId="31650" xr:uid="{3B62A79E-A9B0-4B82-9AC6-B8F621C3AF3F}"/>
    <cellStyle name="Normal 24 4 2 3 3" xfId="31651" xr:uid="{A82606B0-F6D9-445F-9044-4C97EEAB59B1}"/>
    <cellStyle name="Normal 24 4 2 4" xfId="31652" xr:uid="{A3E643E3-6D24-42F4-9C52-DF5A3E58E5B5}"/>
    <cellStyle name="Normal 24 4 2 4 2" xfId="31653" xr:uid="{0CE8E192-13B0-428A-86AD-5EDB1319DCFE}"/>
    <cellStyle name="Normal 24 4 2 5" xfId="31654" xr:uid="{883568BC-90E4-48C3-BE8C-BDDF5A1FE331}"/>
    <cellStyle name="Normal 24 4 2 5 2" xfId="31655" xr:uid="{D01DC897-A2BA-49C0-8D38-F0001397BDB1}"/>
    <cellStyle name="Normal 24 4 2 6" xfId="31656" xr:uid="{8743417D-3923-4C55-9275-66E1908194D8}"/>
    <cellStyle name="Normal 24 4 3" xfId="31657" xr:uid="{74923D34-51D6-4BCE-B52A-2D222BD75E26}"/>
    <cellStyle name="Normal 24 4 3 2" xfId="31658" xr:uid="{D9C28F33-63B3-4972-B946-D0CF24BD1F90}"/>
    <cellStyle name="Normal 24 4 3 2 2" xfId="31659" xr:uid="{E13CC828-BF14-416D-92BF-8EC30ABE0F29}"/>
    <cellStyle name="Normal 24 4 3 2 2 2" xfId="31660" xr:uid="{4BF52010-C0DE-464D-A39C-53E998DBD574}"/>
    <cellStyle name="Normal 24 4 3 2 3" xfId="31661" xr:uid="{370DC02F-F22A-47BA-95B9-23E2F340BF8C}"/>
    <cellStyle name="Normal 24 4 3 3" xfId="31662" xr:uid="{2F38C024-AB37-4DDF-8ED0-A91805D1A0B5}"/>
    <cellStyle name="Normal 24 4 3 3 2" xfId="31663" xr:uid="{F9967628-25CE-471B-B696-B1F95A62C79A}"/>
    <cellStyle name="Normal 24 4 3 4" xfId="31664" xr:uid="{24F74CCB-0D5C-4BC4-8D09-3E0DEA9BDD21}"/>
    <cellStyle name="Normal 24 4 3 4 2" xfId="31665" xr:uid="{47050824-386B-44F8-BA4F-62686338DB70}"/>
    <cellStyle name="Normal 24 4 3 5" xfId="31666" xr:uid="{AFEB497D-2A43-447C-B70E-08751F43DEAF}"/>
    <cellStyle name="Normal 24 4 4" xfId="31667" xr:uid="{A495526F-5DCE-45AA-97D5-83665AFE4931}"/>
    <cellStyle name="Normal 24 4 4 2" xfId="31668" xr:uid="{FE7CF388-102D-458F-8074-D1D86F603F04}"/>
    <cellStyle name="Normal 24 4 4 2 2" xfId="31669" xr:uid="{7C3634C6-B3A0-4B4B-B0AA-0869E90BAF3C}"/>
    <cellStyle name="Normal 24 4 4 2 2 2" xfId="31670" xr:uid="{FA0E53E3-1B3F-40E9-8F0D-6CB8505CF7B9}"/>
    <cellStyle name="Normal 24 4 4 2 3" xfId="31671" xr:uid="{AA0968E1-9721-40FE-9A51-7F64E76A11D1}"/>
    <cellStyle name="Normal 24 4 4 3" xfId="31672" xr:uid="{2608DABB-7B10-46B4-9AA2-8CC5FF0C068A}"/>
    <cellStyle name="Normal 24 4 4 3 2" xfId="31673" xr:uid="{0A8D37F6-FC8A-4D02-B9A1-D778A92855FB}"/>
    <cellStyle name="Normal 24 4 4 4" xfId="31674" xr:uid="{74E121CC-1F6C-47F8-BBFB-D3E5C4FB78B0}"/>
    <cellStyle name="Normal 24 4 4 4 2" xfId="31675" xr:uid="{EA71EA9E-7FF6-4774-8538-926F8CB6CA56}"/>
    <cellStyle name="Normal 24 4 4 5" xfId="31676" xr:uid="{C26828BE-3AB9-4417-BC15-D70030420930}"/>
    <cellStyle name="Normal 24 4 5" xfId="31677" xr:uid="{03C5C76C-46B6-4802-AB02-2C3727BC7A87}"/>
    <cellStyle name="Normal 24 4 5 2" xfId="31678" xr:uid="{BA223B8A-6970-4708-A457-252E8F62CB93}"/>
    <cellStyle name="Normal 24 4 5 2 2" xfId="31679" xr:uid="{3B418F6C-08F5-4734-A2EE-D05ABC2E37F1}"/>
    <cellStyle name="Normal 24 4 5 3" xfId="31680" xr:uid="{E360A20E-FC6E-49D8-8373-F3A6A758B072}"/>
    <cellStyle name="Normal 24 4 6" xfId="31681" xr:uid="{B872749A-F430-4E21-B455-CAAA96312034}"/>
    <cellStyle name="Normal 24 4 6 2" xfId="31682" xr:uid="{7E3DBFBD-FB35-4E04-9C55-3117D6D24757}"/>
    <cellStyle name="Normal 24 4 7" xfId="31683" xr:uid="{49F77A71-7940-44BE-B203-F9B14611C8DE}"/>
    <cellStyle name="Normal 24 4 7 2" xfId="31684" xr:uid="{BB8A1FB3-B6F0-4247-868C-B4EFDB343653}"/>
    <cellStyle name="Normal 24 4 8" xfId="31685" xr:uid="{4C69AD22-B22E-4CEF-A02B-8D90C88891C5}"/>
    <cellStyle name="Normal 24 5" xfId="31686" xr:uid="{A41EA9C4-94D0-41E4-9357-B95B49DF4708}"/>
    <cellStyle name="Normal 24 5 2" xfId="31687" xr:uid="{497C3DCA-F1C1-4FDF-B401-F37D86F91D8A}"/>
    <cellStyle name="Normal 24 5 2 2" xfId="31688" xr:uid="{D4DB8FA3-9513-41D4-B92F-1D9FBBD24BE6}"/>
    <cellStyle name="Normal 24 5 2 2 2" xfId="31689" xr:uid="{2C5D4424-4912-413A-A85D-AC209E5399D3}"/>
    <cellStyle name="Normal 24 5 2 2 2 2" xfId="31690" xr:uid="{9D3815F9-A0BD-454F-ACB3-ED39F00E4C58}"/>
    <cellStyle name="Normal 24 5 2 2 2 2 2" xfId="31691" xr:uid="{A96FED1B-AF64-4220-890D-28881CD4D4DF}"/>
    <cellStyle name="Normal 24 5 2 2 2 3" xfId="31692" xr:uid="{9E1E2227-8928-4FC5-96E3-17381B0CC84E}"/>
    <cellStyle name="Normal 24 5 2 2 3" xfId="31693" xr:uid="{B8896D52-A043-42D7-9487-43F7FBAE6FD2}"/>
    <cellStyle name="Normal 24 5 2 2 3 2" xfId="31694" xr:uid="{5AA00494-4E1C-4E00-A493-FDF7BF34BA94}"/>
    <cellStyle name="Normal 24 5 2 2 4" xfId="31695" xr:uid="{D2E3535B-3477-4B77-88C4-CFBE7843267C}"/>
    <cellStyle name="Normal 24 5 2 2 4 2" xfId="31696" xr:uid="{82178814-5006-47B9-88CE-EFA8E435E467}"/>
    <cellStyle name="Normal 24 5 2 2 5" xfId="31697" xr:uid="{763573D8-3905-4B5E-8DDC-35D1A4C0B507}"/>
    <cellStyle name="Normal 24 5 2 3" xfId="31698" xr:uid="{CFA97585-A11D-457B-89BA-700D8CBEE81F}"/>
    <cellStyle name="Normal 24 5 2 3 2" xfId="31699" xr:uid="{23C2906D-164F-4B3C-A221-DAA7AD4F5A96}"/>
    <cellStyle name="Normal 24 5 2 3 2 2" xfId="31700" xr:uid="{0A8331AA-A541-4E23-A536-9F1C9C4A0033}"/>
    <cellStyle name="Normal 24 5 2 3 3" xfId="31701" xr:uid="{D2C2B6BD-3E13-4F86-97F8-5D060EF8B410}"/>
    <cellStyle name="Normal 24 5 2 4" xfId="31702" xr:uid="{4D22FF3C-7598-4BA7-9B31-FC9FAA2E0878}"/>
    <cellStyle name="Normal 24 5 2 4 2" xfId="31703" xr:uid="{C63C467B-00B7-4910-A156-BC39F1653A3F}"/>
    <cellStyle name="Normal 24 5 2 5" xfId="31704" xr:uid="{3AEB62EC-BF01-4AD4-A1C5-278044DFC1F0}"/>
    <cellStyle name="Normal 24 5 2 5 2" xfId="31705" xr:uid="{C3759C74-34FC-40E9-8527-BD3E8D66E18D}"/>
    <cellStyle name="Normal 24 5 2 6" xfId="31706" xr:uid="{573FCC84-638B-442A-922D-4777324BDEBE}"/>
    <cellStyle name="Normal 24 5 3" xfId="31707" xr:uid="{508B6005-2A5A-440B-AB57-94B5A63E1A87}"/>
    <cellStyle name="Normal 24 5 3 2" xfId="31708" xr:uid="{1D584864-6B3E-4A21-9CC1-EBEF1AC13533}"/>
    <cellStyle name="Normal 24 5 3 2 2" xfId="31709" xr:uid="{5EAE3C38-71C9-4703-9419-572ED6620FE7}"/>
    <cellStyle name="Normal 24 5 3 2 2 2" xfId="31710" xr:uid="{2F49A749-3B24-45C4-976C-95C9ACD8DDB2}"/>
    <cellStyle name="Normal 24 5 3 2 3" xfId="31711" xr:uid="{58AFFF37-8E95-4D2C-A0F0-76EE922EF209}"/>
    <cellStyle name="Normal 24 5 3 3" xfId="31712" xr:uid="{47525162-D45B-49BC-997A-F961ADCAB153}"/>
    <cellStyle name="Normal 24 5 3 3 2" xfId="31713" xr:uid="{9C57CF23-01BB-4796-80F2-8A5D62F1F148}"/>
    <cellStyle name="Normal 24 5 3 4" xfId="31714" xr:uid="{AA7F7FB0-7511-49F4-BA67-47D5841CDDEA}"/>
    <cellStyle name="Normal 24 5 3 4 2" xfId="31715" xr:uid="{4CB7DCBE-CB43-4294-B5CD-DAB679ECF875}"/>
    <cellStyle name="Normal 24 5 3 5" xfId="31716" xr:uid="{32AF6E92-6F9F-4E95-885A-D602717219BD}"/>
    <cellStyle name="Normal 24 5 4" xfId="31717" xr:uid="{106ECAD1-A50B-4A46-A17E-43BCB4305761}"/>
    <cellStyle name="Normal 24 5 4 2" xfId="31718" xr:uid="{850E92E6-EB06-4DFE-ADD3-0607E96EE4AC}"/>
    <cellStyle name="Normal 24 5 4 2 2" xfId="31719" xr:uid="{7CC6A5CA-BA52-4F8D-B9D4-80DEFA667AC4}"/>
    <cellStyle name="Normal 24 5 4 3" xfId="31720" xr:uid="{59B72B7E-15F6-4AF5-A842-126C7B45EA51}"/>
    <cellStyle name="Normal 24 5 5" xfId="31721" xr:uid="{1A6CDB5E-C965-42AB-BB7E-7201A26B60A7}"/>
    <cellStyle name="Normal 24 5 5 2" xfId="31722" xr:uid="{29C0DD89-887E-4C11-A708-190C3992DE34}"/>
    <cellStyle name="Normal 24 5 6" xfId="31723" xr:uid="{9B2FB296-E4BD-46AE-9333-0EA9EBA2AA4B}"/>
    <cellStyle name="Normal 24 5 6 2" xfId="31724" xr:uid="{5FEEF5C3-6AE7-4DFF-94EA-15ACFF861AE6}"/>
    <cellStyle name="Normal 24 5 7" xfId="31725" xr:uid="{EB0286F5-0FD5-4FEA-960E-089C27D1AC8B}"/>
    <cellStyle name="Normal 24 6" xfId="31726" xr:uid="{2CD61AE5-D8C3-42CB-A430-4508EA6BE031}"/>
    <cellStyle name="Normal 24 6 2" xfId="31727" xr:uid="{70D4191F-C8C9-49A3-93C9-DCF8772DC477}"/>
    <cellStyle name="Normal 24 6 2 2" xfId="31728" xr:uid="{B8116640-8659-4E02-8F9C-D948A0786089}"/>
    <cellStyle name="Normal 24 6 2 2 2" xfId="31729" xr:uid="{9724DD1C-C444-43D0-AD40-46C44E2CECE1}"/>
    <cellStyle name="Normal 24 6 2 2 2 2" xfId="31730" xr:uid="{92678AA7-75A3-43C3-98D5-321E226B62A4}"/>
    <cellStyle name="Normal 24 6 2 2 2 2 2" xfId="31731" xr:uid="{E23C4B4A-408E-4872-87D4-EF6046BE6B3F}"/>
    <cellStyle name="Normal 24 6 2 2 2 3" xfId="31732" xr:uid="{8C53DA8D-59B0-41B7-A45C-3F85E381A311}"/>
    <cellStyle name="Normal 24 6 2 2 3" xfId="31733" xr:uid="{3B16C8A7-D37F-4635-8728-44D3CD5641F2}"/>
    <cellStyle name="Normal 24 6 2 2 3 2" xfId="31734" xr:uid="{03FC14B0-2546-40C6-A7A4-0248D617D956}"/>
    <cellStyle name="Normal 24 6 2 2 4" xfId="31735" xr:uid="{3BD0CDBF-87BD-4F42-A4BC-B070A494BDAD}"/>
    <cellStyle name="Normal 24 6 2 2 4 2" xfId="31736" xr:uid="{7D6C0464-5B18-489E-A097-91A0288F6DED}"/>
    <cellStyle name="Normal 24 6 2 2 5" xfId="31737" xr:uid="{C997381E-DEFA-4A90-8434-7EE19847FB59}"/>
    <cellStyle name="Normal 24 6 2 3" xfId="31738" xr:uid="{B46C3D0F-CC36-4616-BF10-3282A3AA8B0D}"/>
    <cellStyle name="Normal 24 6 2 3 2" xfId="31739" xr:uid="{683BFB9F-A197-4476-A600-BA5ADC0A003A}"/>
    <cellStyle name="Normal 24 6 2 3 2 2" xfId="31740" xr:uid="{F7BB7E18-8535-4F0F-9761-0E985A1D458F}"/>
    <cellStyle name="Normal 24 6 2 3 3" xfId="31741" xr:uid="{2370643B-2A14-4630-9D7D-175D630CEF9F}"/>
    <cellStyle name="Normal 24 6 2 4" xfId="31742" xr:uid="{A73B2494-05F3-45AB-A7C0-6C2ABDFE83B4}"/>
    <cellStyle name="Normal 24 6 2 4 2" xfId="31743" xr:uid="{3DA0CD0E-C644-4B95-8B02-1B7F1C0F74A2}"/>
    <cellStyle name="Normal 24 6 2 5" xfId="31744" xr:uid="{6EB6AA19-5958-4128-B76C-0C579F9E68F0}"/>
    <cellStyle name="Normal 24 6 2 5 2" xfId="31745" xr:uid="{34434B39-F617-40D5-853D-1CFCEA793AD2}"/>
    <cellStyle name="Normal 24 6 2 6" xfId="31746" xr:uid="{9B47E5B4-8DC0-41E4-B8EB-534BC8BFC5D0}"/>
    <cellStyle name="Normal 24 6 3" xfId="31747" xr:uid="{00D6C9CD-7464-4CE0-9BFF-0E133E6AE3EA}"/>
    <cellStyle name="Normal 24 6 3 2" xfId="31748" xr:uid="{5C30F9CE-6256-49F1-A34C-A712F858CFD1}"/>
    <cellStyle name="Normal 24 6 3 2 2" xfId="31749" xr:uid="{1E9DD3BF-1868-44A4-84EF-67F509D466AC}"/>
    <cellStyle name="Normal 24 6 3 2 2 2" xfId="31750" xr:uid="{65D66A12-1B35-44D3-BABA-085028076124}"/>
    <cellStyle name="Normal 24 6 3 2 3" xfId="31751" xr:uid="{128B93ED-5A41-4114-9BD6-24B555AF7C7C}"/>
    <cellStyle name="Normal 24 6 3 3" xfId="31752" xr:uid="{573CDE55-C6C8-48F9-8D01-22A5B420CCB5}"/>
    <cellStyle name="Normal 24 6 3 3 2" xfId="31753" xr:uid="{D24AF4BA-65CB-4735-B7F9-2083B2BB2BC0}"/>
    <cellStyle name="Normal 24 6 3 4" xfId="31754" xr:uid="{8C4467A7-EF3E-4A88-AB5C-DAFDC756904F}"/>
    <cellStyle name="Normal 24 6 3 4 2" xfId="31755" xr:uid="{F9AD5BE2-8BFB-4B05-98A0-D164C645F612}"/>
    <cellStyle name="Normal 24 6 3 5" xfId="31756" xr:uid="{4E7AC723-F575-4F8D-99EA-FB2D38F2364E}"/>
    <cellStyle name="Normal 24 6 4" xfId="31757" xr:uid="{A33A92E6-CED8-431D-93F4-A9EBA7D863B7}"/>
    <cellStyle name="Normal 24 6 4 2" xfId="31758" xr:uid="{3FDD8252-D509-40B5-BFF6-422DAE57C9D9}"/>
    <cellStyle name="Normal 24 6 4 2 2" xfId="31759" xr:uid="{AECB0195-8160-411C-A79B-1E42C0C92B2A}"/>
    <cellStyle name="Normal 24 6 4 3" xfId="31760" xr:uid="{779FDEF2-3526-45B0-BBE3-96066FB9CB12}"/>
    <cellStyle name="Normal 24 6 5" xfId="31761" xr:uid="{761BADD7-FA94-4315-AF2B-24D500999CDE}"/>
    <cellStyle name="Normal 24 6 5 2" xfId="31762" xr:uid="{ABCAAF84-7255-48FB-83FA-A2F3B28A1C7D}"/>
    <cellStyle name="Normal 24 6 6" xfId="31763" xr:uid="{6DCB0E6E-E146-4D47-ABDD-D78AB200AFDA}"/>
    <cellStyle name="Normal 24 6 6 2" xfId="31764" xr:uid="{BCA903AC-0D63-42E9-96A5-23D9B45006D1}"/>
    <cellStyle name="Normal 24 6 7" xfId="31765" xr:uid="{46778376-595E-4FF7-AE8F-85609633C487}"/>
    <cellStyle name="Normal 24 7" xfId="31766" xr:uid="{4879FCE2-904F-4596-B4F0-16E8982880A0}"/>
    <cellStyle name="Normal 24 7 2" xfId="31767" xr:uid="{C3A62EBA-850B-42CA-A636-612103F9D043}"/>
    <cellStyle name="Normal 24 7 2 2" xfId="31768" xr:uid="{C99FFAC2-46E5-40F4-B811-7795AF0654B0}"/>
    <cellStyle name="Normal 24 7 2 2 2" xfId="31769" xr:uid="{ADB37669-0FEE-4AF2-98A2-9A3F5B1E8DF3}"/>
    <cellStyle name="Normal 24 7 2 2 2 2" xfId="31770" xr:uid="{738EB817-B0F5-4E57-846B-10B86DEAD02A}"/>
    <cellStyle name="Normal 24 7 2 2 3" xfId="31771" xr:uid="{0C3E8FA0-B738-48FD-98ED-4870CD429F70}"/>
    <cellStyle name="Normal 24 7 2 3" xfId="31772" xr:uid="{8DDEB60E-6F81-45DD-A763-0A4323FF87F5}"/>
    <cellStyle name="Normal 24 7 2 3 2" xfId="31773" xr:uid="{2972045C-9C78-4173-B94D-0BAD91B309C8}"/>
    <cellStyle name="Normal 24 7 2 4" xfId="31774" xr:uid="{7716A304-9178-4509-BD87-E309FEA6539A}"/>
    <cellStyle name="Normal 24 7 2 4 2" xfId="31775" xr:uid="{DF993FE4-27DD-4E7C-A49D-70495D08D715}"/>
    <cellStyle name="Normal 24 7 2 5" xfId="31776" xr:uid="{178660F0-4A7A-4A5D-B456-AA29CA3F85DD}"/>
    <cellStyle name="Normal 24 7 3" xfId="31777" xr:uid="{CEB01F3A-0C92-403F-BE8D-49A6217173F7}"/>
    <cellStyle name="Normal 24 7 3 2" xfId="31778" xr:uid="{80C8FD40-6C14-45E7-9D74-049940A2BD69}"/>
    <cellStyle name="Normal 24 7 3 2 2" xfId="31779" xr:uid="{448979FD-A695-430E-A55D-D45198F366A3}"/>
    <cellStyle name="Normal 24 7 3 3" xfId="31780" xr:uid="{D05BF54D-3597-4B7B-AA95-8F29480F4E49}"/>
    <cellStyle name="Normal 24 7 4" xfId="31781" xr:uid="{41BA6CD0-9276-4DAF-AAC7-18DBC350F32D}"/>
    <cellStyle name="Normal 24 7 4 2" xfId="31782" xr:uid="{3F9B776B-990A-4C37-B261-D78FA2A9E8F6}"/>
    <cellStyle name="Normal 24 7 5" xfId="31783" xr:uid="{A1BBFE94-4A84-4793-B481-EA04CE45C328}"/>
    <cellStyle name="Normal 24 7 5 2" xfId="31784" xr:uid="{E407D477-FC1E-46B1-A92F-90DA7C0EE3F9}"/>
    <cellStyle name="Normal 24 7 6" xfId="31785" xr:uid="{8D0D3314-88C9-4649-92C1-0FBAB5F430A5}"/>
    <cellStyle name="Normal 24 8" xfId="31786" xr:uid="{E6C5B0E2-ACFA-4BDD-B39B-B4547B164E49}"/>
    <cellStyle name="Normal 24 8 2" xfId="31787" xr:uid="{1A0D98CC-37CF-4510-B2A2-B9AAD5B1A163}"/>
    <cellStyle name="Normal 24 8 2 2" xfId="31788" xr:uid="{76B42799-A1EE-47C7-A99D-B7BA3B6D2348}"/>
    <cellStyle name="Normal 24 8 2 2 2" xfId="31789" xr:uid="{2A50C5CB-BF88-489D-A970-D5895F4EDD1C}"/>
    <cellStyle name="Normal 24 8 2 3" xfId="31790" xr:uid="{6B531B9D-F1CB-4D16-9F09-BAE249FF7205}"/>
    <cellStyle name="Normal 24 8 3" xfId="31791" xr:uid="{E5D53A29-2051-49FC-A2DE-41B09826A238}"/>
    <cellStyle name="Normal 24 8 3 2" xfId="31792" xr:uid="{D976CC19-A8D0-4E37-BFB3-D23479D9B202}"/>
    <cellStyle name="Normal 24 8 4" xfId="31793" xr:uid="{071E9B43-B320-45A3-A499-C051BF206E01}"/>
    <cellStyle name="Normal 24 8 4 2" xfId="31794" xr:uid="{59A6263E-D4B0-48C2-8903-3117782D5128}"/>
    <cellStyle name="Normal 24 8 5" xfId="31795" xr:uid="{65343B47-CB3F-492C-B0A5-DAB9468D6FBE}"/>
    <cellStyle name="Normal 24 9" xfId="31796" xr:uid="{A4EE8777-E607-4A26-92D0-EFC50275FA46}"/>
    <cellStyle name="Normal 24 9 2" xfId="31797" xr:uid="{4CED05FF-6F48-49DA-82BA-30634FE4E0B0}"/>
    <cellStyle name="Normal 24 9 2 2" xfId="31798" xr:uid="{EB6DE85C-3DED-4D46-89A1-31DAA6AB8E6B}"/>
    <cellStyle name="Normal 24 9 2 2 2" xfId="31799" xr:uid="{0B9A30C8-65D9-4F26-AF24-3B1DE420D251}"/>
    <cellStyle name="Normal 24 9 2 3" xfId="31800" xr:uid="{6DC09921-3CCF-48A9-9D28-9DBDB514AA4A}"/>
    <cellStyle name="Normal 24 9 3" xfId="31801" xr:uid="{84424841-EDDB-4705-AE07-681E64950006}"/>
    <cellStyle name="Normal 24 9 3 2" xfId="31802" xr:uid="{AA20B48E-089C-4988-99AA-A3F6E84AFC46}"/>
    <cellStyle name="Normal 24 9 4" xfId="31803" xr:uid="{320E3F90-3EFB-4F3D-AB8C-79ACB8346F87}"/>
    <cellStyle name="Normal 24 9 4 2" xfId="31804" xr:uid="{37AD3D8B-328C-48D8-BF2E-C747C608ED89}"/>
    <cellStyle name="Normal 24 9 5" xfId="31805" xr:uid="{0FA5EDCA-AA2B-4D12-AA94-3967F8045C90}"/>
    <cellStyle name="Normal 25" xfId="31806" xr:uid="{EDD8AC14-4A3C-4954-A565-587A393BADFD}"/>
    <cellStyle name="Normal 25 10" xfId="31807" xr:uid="{A0E1721E-7FEF-44B5-A68B-5B1EB630EFE2}"/>
    <cellStyle name="Normal 25 10 2" xfId="31808" xr:uid="{143A3F28-0C5F-4DAA-B523-1340690FA810}"/>
    <cellStyle name="Normal 25 10 2 2" xfId="31809" xr:uid="{F453914E-C7D4-4BE1-AF3F-734EBB56E5C4}"/>
    <cellStyle name="Normal 25 10 3" xfId="31810" xr:uid="{F19C4ABE-3D6D-4368-87D6-282CE754811E}"/>
    <cellStyle name="Normal 25 11" xfId="31811" xr:uid="{1D234013-28CD-4BD0-B8C4-3F50F7B9FCC0}"/>
    <cellStyle name="Normal 25 11 2" xfId="31812" xr:uid="{FBD15FF7-9B82-4E73-856E-7906704649B5}"/>
    <cellStyle name="Normal 25 12" xfId="31813" xr:uid="{13C75A98-42AA-4724-9784-F3FEE2F9EEAB}"/>
    <cellStyle name="Normal 25 12 2" xfId="31814" xr:uid="{1934A070-5C29-47C9-A318-70EF9CBA73AB}"/>
    <cellStyle name="Normal 25 13" xfId="31815" xr:uid="{B8B85FBC-8C3F-4585-A4D3-FA25E77D04AD}"/>
    <cellStyle name="Normal 25 2" xfId="31816" xr:uid="{8EC994BD-8B9B-4C71-9998-6CB927D79EDC}"/>
    <cellStyle name="Normal 25 2 10" xfId="31817" xr:uid="{FFACC665-381D-4346-A83D-B66B94285582}"/>
    <cellStyle name="Normal 25 2 10 2" xfId="31818" xr:uid="{07FAA53A-DDA7-4961-B290-1FD598F3D229}"/>
    <cellStyle name="Normal 25 2 11" xfId="31819" xr:uid="{2FD682D2-06CB-448C-9460-3B21C57615E5}"/>
    <cellStyle name="Normal 25 2 2" xfId="31820" xr:uid="{B1669FD9-836D-43C5-A604-648B4123692D}"/>
    <cellStyle name="Normal 25 2 2 10" xfId="31821" xr:uid="{6168940C-0DEE-4090-AAD3-E4614A2212B1}"/>
    <cellStyle name="Normal 25 2 2 2" xfId="31822" xr:uid="{696B8C28-2D46-412D-8209-2FFC62DDD81E}"/>
    <cellStyle name="Normal 25 2 2 2 2" xfId="31823" xr:uid="{A1BCC74C-A556-43A4-9849-7EBAF187C9E1}"/>
    <cellStyle name="Normal 25 2 2 2 2 2" xfId="31824" xr:uid="{275D4875-1DB4-42A4-8DAB-8F847CDBC074}"/>
    <cellStyle name="Normal 25 2 2 2 2 2 2" xfId="31825" xr:uid="{C617B1D0-2E6C-45FD-8B51-E8C16CEA62DD}"/>
    <cellStyle name="Normal 25 2 2 2 2 2 2 2" xfId="31826" xr:uid="{98B3290B-F6B7-4F0C-B0D7-EA534DAE1CDD}"/>
    <cellStyle name="Normal 25 2 2 2 2 2 2 2 2" xfId="31827" xr:uid="{03D0B321-0C7F-4891-A4E7-E98F4821C0B0}"/>
    <cellStyle name="Normal 25 2 2 2 2 2 2 3" xfId="31828" xr:uid="{30AB4F34-4183-49D0-884B-4CE5EA5A1719}"/>
    <cellStyle name="Normal 25 2 2 2 2 2 3" xfId="31829" xr:uid="{0AC647DE-D4CC-4181-913A-CA70C4B77B9A}"/>
    <cellStyle name="Normal 25 2 2 2 2 2 3 2" xfId="31830" xr:uid="{B2014DAA-711D-470A-A5F8-7F1795F74333}"/>
    <cellStyle name="Normal 25 2 2 2 2 2 4" xfId="31831" xr:uid="{E2B82661-EDB3-411F-AC88-5C3E899A3F06}"/>
    <cellStyle name="Normal 25 2 2 2 2 2 4 2" xfId="31832" xr:uid="{1B5D0C99-6704-413F-A6C7-BC8AB08305FE}"/>
    <cellStyle name="Normal 25 2 2 2 2 2 5" xfId="31833" xr:uid="{058B12A9-CD0F-47E8-8F44-90B57B23C1DB}"/>
    <cellStyle name="Normal 25 2 2 2 2 3" xfId="31834" xr:uid="{EC6844BE-56E8-460A-8A1D-F3F233F0892D}"/>
    <cellStyle name="Normal 25 2 2 2 2 3 2" xfId="31835" xr:uid="{469D815B-CE4B-410A-B551-020F81D116AB}"/>
    <cellStyle name="Normal 25 2 2 2 2 3 2 2" xfId="31836" xr:uid="{199830EE-D087-457C-A7AE-9330A91D6A5F}"/>
    <cellStyle name="Normal 25 2 2 2 2 3 3" xfId="31837" xr:uid="{B185E51D-3173-40FE-A3C5-C6208C78BC18}"/>
    <cellStyle name="Normal 25 2 2 2 2 4" xfId="31838" xr:uid="{5B1A2BE6-7E5D-4D4F-A1CA-7BFB29C14983}"/>
    <cellStyle name="Normal 25 2 2 2 2 4 2" xfId="31839" xr:uid="{7BDC04F7-AC3D-48E2-B21F-4FC2293382E2}"/>
    <cellStyle name="Normal 25 2 2 2 2 5" xfId="31840" xr:uid="{D9AF9454-4BCA-4EBA-84FF-6D16ECAECA2A}"/>
    <cellStyle name="Normal 25 2 2 2 2 5 2" xfId="31841" xr:uid="{A033EBC4-37D5-43B7-A4C2-1F660F8DC811}"/>
    <cellStyle name="Normal 25 2 2 2 2 6" xfId="31842" xr:uid="{BCA7C44F-C51F-4E28-BDF7-5DFA9A51EB81}"/>
    <cellStyle name="Normal 25 2 2 2 3" xfId="31843" xr:uid="{8021AC6E-26E6-4398-9F91-47BEB26F3AEC}"/>
    <cellStyle name="Normal 25 2 2 2 3 2" xfId="31844" xr:uid="{15B34680-D489-47E7-8FB5-BD438DB44B13}"/>
    <cellStyle name="Normal 25 2 2 2 3 2 2" xfId="31845" xr:uid="{9B83B946-EF7D-4D69-8EF0-6584D98277D4}"/>
    <cellStyle name="Normal 25 2 2 2 3 2 2 2" xfId="31846" xr:uid="{E1D4043B-B145-4994-96E1-C24DB64802C5}"/>
    <cellStyle name="Normal 25 2 2 2 3 2 3" xfId="31847" xr:uid="{32DE650C-46F5-4B5B-99A6-418B4C4930CB}"/>
    <cellStyle name="Normal 25 2 2 2 3 3" xfId="31848" xr:uid="{32CBFBFE-E90E-4B79-9731-E35ADB814398}"/>
    <cellStyle name="Normal 25 2 2 2 3 3 2" xfId="31849" xr:uid="{591E8EB3-B59C-4C17-9AA1-8CEDF8A8083A}"/>
    <cellStyle name="Normal 25 2 2 2 3 4" xfId="31850" xr:uid="{C0616049-C75E-4A32-B7C1-F052016C2AD3}"/>
    <cellStyle name="Normal 25 2 2 2 3 4 2" xfId="31851" xr:uid="{40A26697-7F9C-4F1D-A97F-C7AB63E8B02A}"/>
    <cellStyle name="Normal 25 2 2 2 3 5" xfId="31852" xr:uid="{C5AC8413-8A55-4E33-AF70-A20D7BA830F5}"/>
    <cellStyle name="Normal 25 2 2 2 4" xfId="31853" xr:uid="{E7A2F859-F682-4864-A97C-D0EDB93F3975}"/>
    <cellStyle name="Normal 25 2 2 2 4 2" xfId="31854" xr:uid="{2FB1EA4A-FA76-463D-9E0C-637CF0C84EF6}"/>
    <cellStyle name="Normal 25 2 2 2 4 2 2" xfId="31855" xr:uid="{ACC3CE69-376D-45F6-BC12-9C7ED752CC50}"/>
    <cellStyle name="Normal 25 2 2 2 4 3" xfId="31856" xr:uid="{E39A9F0C-6B62-4CF6-BB61-DDB1ACEE336A}"/>
    <cellStyle name="Normal 25 2 2 2 5" xfId="31857" xr:uid="{6CBC3E47-5B9D-4FB8-908C-E0B4AC8C2086}"/>
    <cellStyle name="Normal 25 2 2 2 5 2" xfId="31858" xr:uid="{F31BDF23-F781-464F-9167-7855A0E9870B}"/>
    <cellStyle name="Normal 25 2 2 2 6" xfId="31859" xr:uid="{12C7E20C-D48C-4E05-BE19-46B8A00C7B4C}"/>
    <cellStyle name="Normal 25 2 2 2 6 2" xfId="31860" xr:uid="{303881DB-E8D3-4DB6-9C33-04FD8A883996}"/>
    <cellStyle name="Normal 25 2 2 2 7" xfId="31861" xr:uid="{EB865262-9A1F-43FE-990F-964AF2025A68}"/>
    <cellStyle name="Normal 25 2 2 3" xfId="31862" xr:uid="{029985EC-12FA-4ADE-8D40-2F526056AE1D}"/>
    <cellStyle name="Normal 25 2 2 3 2" xfId="31863" xr:uid="{61AD4BC3-7386-4439-8AF3-A85823D88F9F}"/>
    <cellStyle name="Normal 25 2 2 3 2 2" xfId="31864" xr:uid="{8E5DC591-EBB5-4AD9-B4A2-C56DB1B5FF3E}"/>
    <cellStyle name="Normal 25 2 2 3 2 2 2" xfId="31865" xr:uid="{06B5CB76-5D6E-489B-883F-116D86BA2E72}"/>
    <cellStyle name="Normal 25 2 2 3 2 2 2 2" xfId="31866" xr:uid="{7CA705FF-AE61-4083-9CB8-303E8D66C62B}"/>
    <cellStyle name="Normal 25 2 2 3 2 2 2 2 2" xfId="31867" xr:uid="{D3B53DA5-3BA2-41AC-BC56-75F3BB18613D}"/>
    <cellStyle name="Normal 25 2 2 3 2 2 2 3" xfId="31868" xr:uid="{9EAEA988-676B-410E-BE24-B81592E60A09}"/>
    <cellStyle name="Normal 25 2 2 3 2 2 3" xfId="31869" xr:uid="{34A4041C-4CC0-4DD3-9413-DDEDB00F489E}"/>
    <cellStyle name="Normal 25 2 2 3 2 2 3 2" xfId="31870" xr:uid="{F6FDC391-3F87-47B5-9163-54BC82B2F5E4}"/>
    <cellStyle name="Normal 25 2 2 3 2 2 4" xfId="31871" xr:uid="{5BFFD5CE-648B-4B41-A64B-E8082454B731}"/>
    <cellStyle name="Normal 25 2 2 3 2 2 4 2" xfId="31872" xr:uid="{3766A2A2-5727-4F5E-A431-EECCFB3F65BA}"/>
    <cellStyle name="Normal 25 2 2 3 2 2 5" xfId="31873" xr:uid="{39F717B6-B216-42CC-8EAB-7AFE70871F5B}"/>
    <cellStyle name="Normal 25 2 2 3 2 3" xfId="31874" xr:uid="{8CA37309-0855-4A3C-9336-DEBBC557B551}"/>
    <cellStyle name="Normal 25 2 2 3 2 3 2" xfId="31875" xr:uid="{C6B0061D-068F-4997-9F3C-A9E8C49C20B6}"/>
    <cellStyle name="Normal 25 2 2 3 2 3 2 2" xfId="31876" xr:uid="{DFC37BAA-01E6-4658-9A5B-9BCDE5179F6F}"/>
    <cellStyle name="Normal 25 2 2 3 2 3 3" xfId="31877" xr:uid="{A5309547-234F-406A-9C91-E7CB3758445A}"/>
    <cellStyle name="Normal 25 2 2 3 2 4" xfId="31878" xr:uid="{B05DD173-2810-4C47-911A-70E0EAD3C0CF}"/>
    <cellStyle name="Normal 25 2 2 3 2 4 2" xfId="31879" xr:uid="{3F90446C-B6A0-49C5-B291-855EAD0B2BAA}"/>
    <cellStyle name="Normal 25 2 2 3 2 5" xfId="31880" xr:uid="{F5DCA2ED-8F18-46A3-A3F1-E1D8B2AB937C}"/>
    <cellStyle name="Normal 25 2 2 3 2 5 2" xfId="31881" xr:uid="{1ED8CD56-A190-4229-9AA2-F62B7BF0FA30}"/>
    <cellStyle name="Normal 25 2 2 3 2 6" xfId="31882" xr:uid="{EFFAB3EB-23E6-4B23-B172-E7D1FCAA7B12}"/>
    <cellStyle name="Normal 25 2 2 3 3" xfId="31883" xr:uid="{315501BE-E07C-4398-A99C-03CB344334AE}"/>
    <cellStyle name="Normal 25 2 2 3 3 2" xfId="31884" xr:uid="{5EDD610A-B5B8-450A-AF10-8BCEA31284DD}"/>
    <cellStyle name="Normal 25 2 2 3 3 2 2" xfId="31885" xr:uid="{3FEFD393-BBAE-48ED-9717-456A1B0C5B16}"/>
    <cellStyle name="Normal 25 2 2 3 3 2 2 2" xfId="31886" xr:uid="{2032EEEB-3932-4DB2-816F-8F382390967A}"/>
    <cellStyle name="Normal 25 2 2 3 3 2 3" xfId="31887" xr:uid="{3970D088-03C7-41CA-A367-97E7AEA27EAB}"/>
    <cellStyle name="Normal 25 2 2 3 3 3" xfId="31888" xr:uid="{F69F19FA-0967-4EA8-BA48-58D8860A6641}"/>
    <cellStyle name="Normal 25 2 2 3 3 3 2" xfId="31889" xr:uid="{21B1DB26-989B-49BC-8F25-AC700FDAE7E0}"/>
    <cellStyle name="Normal 25 2 2 3 3 4" xfId="31890" xr:uid="{7388A93F-AD33-432A-A860-051903145D02}"/>
    <cellStyle name="Normal 25 2 2 3 3 4 2" xfId="31891" xr:uid="{680935BA-FE2A-4F91-911D-9344258540E4}"/>
    <cellStyle name="Normal 25 2 2 3 3 5" xfId="31892" xr:uid="{9CFA41B0-2367-432C-840C-CA58C40357EC}"/>
    <cellStyle name="Normal 25 2 2 3 4" xfId="31893" xr:uid="{9934F8F7-00B6-4583-843B-3F495C50A433}"/>
    <cellStyle name="Normal 25 2 2 3 4 2" xfId="31894" xr:uid="{8EC744C5-D614-495C-81FF-77F734A7D19D}"/>
    <cellStyle name="Normal 25 2 2 3 4 2 2" xfId="31895" xr:uid="{881E0FBA-89EF-4FB9-B66E-CBE8BA5CB22D}"/>
    <cellStyle name="Normal 25 2 2 3 4 3" xfId="31896" xr:uid="{F5873527-BC64-4E2F-82F2-40ACE3D4B1AE}"/>
    <cellStyle name="Normal 25 2 2 3 5" xfId="31897" xr:uid="{CDC8A05E-91FD-4BB7-9AED-4C0602E9AF1D}"/>
    <cellStyle name="Normal 25 2 2 3 5 2" xfId="31898" xr:uid="{00D00825-AE03-4DE7-ADC7-7A40C80E24A3}"/>
    <cellStyle name="Normal 25 2 2 3 6" xfId="31899" xr:uid="{026014AD-28D7-4812-8E85-C6095D43C501}"/>
    <cellStyle name="Normal 25 2 2 3 6 2" xfId="31900" xr:uid="{75457CE7-7880-41FF-A4CC-E3A1302E6E25}"/>
    <cellStyle name="Normal 25 2 2 3 7" xfId="31901" xr:uid="{38B9B96F-3319-4C0E-BAA3-7005B2E3AF29}"/>
    <cellStyle name="Normal 25 2 2 4" xfId="31902" xr:uid="{5FD638F2-2851-4EE6-9A87-C0A34D749A19}"/>
    <cellStyle name="Normal 25 2 2 4 2" xfId="31903" xr:uid="{C93CD14B-3D5C-45FC-972D-0F65EF6C40C3}"/>
    <cellStyle name="Normal 25 2 2 4 2 2" xfId="31904" xr:uid="{8438DE6E-6529-465D-836D-FEE7C7814779}"/>
    <cellStyle name="Normal 25 2 2 4 2 2 2" xfId="31905" xr:uid="{35B6B2DB-98AC-4D68-993F-5CEEF253371E}"/>
    <cellStyle name="Normal 25 2 2 4 2 2 2 2" xfId="31906" xr:uid="{B430EBA4-D18F-4324-A63D-EA7FB4F26304}"/>
    <cellStyle name="Normal 25 2 2 4 2 2 3" xfId="31907" xr:uid="{216E7492-BFEF-4F43-8648-003F8503F898}"/>
    <cellStyle name="Normal 25 2 2 4 2 3" xfId="31908" xr:uid="{4925F0B4-6368-475D-8FE4-58ED6AFD7AB2}"/>
    <cellStyle name="Normal 25 2 2 4 2 3 2" xfId="31909" xr:uid="{F040D12C-BF0D-4ADE-8DE6-853B7B374436}"/>
    <cellStyle name="Normal 25 2 2 4 2 4" xfId="31910" xr:uid="{EA03EC69-EA61-4C50-981D-B2191DF2C939}"/>
    <cellStyle name="Normal 25 2 2 4 2 4 2" xfId="31911" xr:uid="{48885771-30D5-4B08-8D5D-A2A60F760DBC}"/>
    <cellStyle name="Normal 25 2 2 4 2 5" xfId="31912" xr:uid="{34237C34-B197-4BA5-9184-197B39259008}"/>
    <cellStyle name="Normal 25 2 2 4 3" xfId="31913" xr:uid="{C55E2A3B-0FEE-4620-B0E7-BE3C70E7C559}"/>
    <cellStyle name="Normal 25 2 2 4 3 2" xfId="31914" xr:uid="{AFC853CB-5D0A-41F6-8FF2-6B4E36D4320C}"/>
    <cellStyle name="Normal 25 2 2 4 3 2 2" xfId="31915" xr:uid="{E0BAC333-1FBE-48BE-A9C4-61F197CC7B71}"/>
    <cellStyle name="Normal 25 2 2 4 3 3" xfId="31916" xr:uid="{C022BAA6-E9B8-49D1-92BD-42D53C807D42}"/>
    <cellStyle name="Normal 25 2 2 4 4" xfId="31917" xr:uid="{E97DEF40-67B4-490D-BC75-40F089FF9699}"/>
    <cellStyle name="Normal 25 2 2 4 4 2" xfId="31918" xr:uid="{7354C469-3FBA-44BC-BD71-FB6EBA67661D}"/>
    <cellStyle name="Normal 25 2 2 4 5" xfId="31919" xr:uid="{7B18DB80-E98A-4DBB-B3D5-89511A1B899E}"/>
    <cellStyle name="Normal 25 2 2 4 5 2" xfId="31920" xr:uid="{9D321CAF-2856-42DE-8CE0-8F34B6695CC8}"/>
    <cellStyle name="Normal 25 2 2 4 6" xfId="31921" xr:uid="{D170252B-DB16-434C-A000-D16631085B0E}"/>
    <cellStyle name="Normal 25 2 2 5" xfId="31922" xr:uid="{A0DE8849-1988-42E2-A80F-643BCAAF24BB}"/>
    <cellStyle name="Normal 25 2 2 5 2" xfId="31923" xr:uid="{CB53B5B0-61C7-4521-BEC8-F079AA931723}"/>
    <cellStyle name="Normal 25 2 2 5 2 2" xfId="31924" xr:uid="{2B01EF4B-E382-444B-82DD-CE61D29337ED}"/>
    <cellStyle name="Normal 25 2 2 5 2 2 2" xfId="31925" xr:uid="{5B4ACDE9-7BBA-43AB-9B2D-AC958C5D2F23}"/>
    <cellStyle name="Normal 25 2 2 5 2 3" xfId="31926" xr:uid="{CA077F4C-47F4-4657-88A1-0C6DD0E607E8}"/>
    <cellStyle name="Normal 25 2 2 5 3" xfId="31927" xr:uid="{279B32B0-2F33-4F14-BD00-036A261D237C}"/>
    <cellStyle name="Normal 25 2 2 5 3 2" xfId="31928" xr:uid="{D9D18C99-33B6-4C09-951C-AB68F9B7F671}"/>
    <cellStyle name="Normal 25 2 2 5 4" xfId="31929" xr:uid="{BE95D4CC-3E29-47A9-9DDD-88A3F8D24ADE}"/>
    <cellStyle name="Normal 25 2 2 5 4 2" xfId="31930" xr:uid="{08DC8617-CCBD-430A-9C63-422B6C60A0EE}"/>
    <cellStyle name="Normal 25 2 2 5 5" xfId="31931" xr:uid="{61D40A9A-092D-441B-A7BB-E6AE8DC73C80}"/>
    <cellStyle name="Normal 25 2 2 6" xfId="31932" xr:uid="{0230C334-0183-4924-AEA2-A08644687F21}"/>
    <cellStyle name="Normal 25 2 2 6 2" xfId="31933" xr:uid="{AAB48645-F150-4F12-9FA2-01BBF852CBB4}"/>
    <cellStyle name="Normal 25 2 2 6 2 2" xfId="31934" xr:uid="{8B278316-CCC5-4F81-A881-EAF185F9BEAA}"/>
    <cellStyle name="Normal 25 2 2 6 2 2 2" xfId="31935" xr:uid="{4ED965B6-9911-4621-B5A7-9895E2A60043}"/>
    <cellStyle name="Normal 25 2 2 6 2 3" xfId="31936" xr:uid="{3AB6DC12-00E7-4F3A-B25A-B31D9CAD17D1}"/>
    <cellStyle name="Normal 25 2 2 6 3" xfId="31937" xr:uid="{332E66A8-7B34-45BA-83F5-B2B970808458}"/>
    <cellStyle name="Normal 25 2 2 6 3 2" xfId="31938" xr:uid="{39C0737E-6497-4F49-9805-0E83789A2D77}"/>
    <cellStyle name="Normal 25 2 2 6 4" xfId="31939" xr:uid="{7098FA46-AD90-472C-A1EB-069A2A984A80}"/>
    <cellStyle name="Normal 25 2 2 6 4 2" xfId="31940" xr:uid="{47B5AA6D-D313-473F-BA72-787AD9F9D8D8}"/>
    <cellStyle name="Normal 25 2 2 6 5" xfId="31941" xr:uid="{214FB670-CF8B-4BC9-9644-C1D62BE0BBD7}"/>
    <cellStyle name="Normal 25 2 2 7" xfId="31942" xr:uid="{9BC7C9A9-BEE6-475F-BF67-B699E446E756}"/>
    <cellStyle name="Normal 25 2 2 7 2" xfId="31943" xr:uid="{612EA8E7-A2B8-4EB8-9688-540AF95DD3A3}"/>
    <cellStyle name="Normal 25 2 2 7 2 2" xfId="31944" xr:uid="{6412411D-3F5C-485D-B00E-0EC8C948B37B}"/>
    <cellStyle name="Normal 25 2 2 7 3" xfId="31945" xr:uid="{45AE27CB-DBD4-4451-A533-27EAF3BB942A}"/>
    <cellStyle name="Normal 25 2 2 8" xfId="31946" xr:uid="{A7816790-7B00-44C4-9FF2-9A59BEA27B0A}"/>
    <cellStyle name="Normal 25 2 2 8 2" xfId="31947" xr:uid="{A6126BCD-EB63-4523-8E84-0B6BBBFAB39D}"/>
    <cellStyle name="Normal 25 2 2 9" xfId="31948" xr:uid="{52C220C8-FF9B-42B9-8611-47DC731EF386}"/>
    <cellStyle name="Normal 25 2 2 9 2" xfId="31949" xr:uid="{EF2A1AD1-66F0-4F24-B394-A4819C562296}"/>
    <cellStyle name="Normal 25 2 3" xfId="31950" xr:uid="{0C85136B-A84A-424D-A69F-71BA2F11D27C}"/>
    <cellStyle name="Normal 25 2 3 2" xfId="31951" xr:uid="{712ACFBE-147C-484A-96EE-90F4718537DF}"/>
    <cellStyle name="Normal 25 2 3 2 2" xfId="31952" xr:uid="{195E3F06-C64B-4A4A-82AD-C909411D4C16}"/>
    <cellStyle name="Normal 25 2 3 2 2 2" xfId="31953" xr:uid="{F75A79CB-4427-4DE9-AF93-D4882C38A8E1}"/>
    <cellStyle name="Normal 25 2 3 2 2 2 2" xfId="31954" xr:uid="{3BA3B3BA-1BC0-4FE7-A868-022AD036D194}"/>
    <cellStyle name="Normal 25 2 3 2 2 2 2 2" xfId="31955" xr:uid="{B7913EBC-F25D-4D9C-9304-69368A1C8891}"/>
    <cellStyle name="Normal 25 2 3 2 2 2 3" xfId="31956" xr:uid="{0AFC5C51-941A-4745-817A-FA218FC77B81}"/>
    <cellStyle name="Normal 25 2 3 2 2 3" xfId="31957" xr:uid="{A5F0BDC4-642E-472B-9CBA-E1F4050AB1D9}"/>
    <cellStyle name="Normal 25 2 3 2 2 3 2" xfId="31958" xr:uid="{A4B32B02-62B7-42CB-9118-34191F200FE6}"/>
    <cellStyle name="Normal 25 2 3 2 2 4" xfId="31959" xr:uid="{712A5314-877E-4A53-AF4D-72FD09F64986}"/>
    <cellStyle name="Normal 25 2 3 2 2 4 2" xfId="31960" xr:uid="{609A55A8-338B-480D-AA18-C34179FBAEF5}"/>
    <cellStyle name="Normal 25 2 3 2 2 5" xfId="31961" xr:uid="{1D54AA32-8708-42CD-B131-3569339F5088}"/>
    <cellStyle name="Normal 25 2 3 2 3" xfId="31962" xr:uid="{3B89E4F3-2A31-404A-9C39-713F77861E06}"/>
    <cellStyle name="Normal 25 2 3 2 3 2" xfId="31963" xr:uid="{A4C5714B-694D-486D-8B0D-7B7BF84DAE0E}"/>
    <cellStyle name="Normal 25 2 3 2 3 2 2" xfId="31964" xr:uid="{D788E714-4159-4072-95F2-73DD5EE631C6}"/>
    <cellStyle name="Normal 25 2 3 2 3 3" xfId="31965" xr:uid="{1A96950F-7EB8-455A-92CE-79AA5D4FCA78}"/>
    <cellStyle name="Normal 25 2 3 2 4" xfId="31966" xr:uid="{1892B8BF-B81D-4C78-84AE-F9D21216D357}"/>
    <cellStyle name="Normal 25 2 3 2 4 2" xfId="31967" xr:uid="{7DD190CB-330E-4610-8A2E-2EF5D0FC4D88}"/>
    <cellStyle name="Normal 25 2 3 2 5" xfId="31968" xr:uid="{FB1A3098-CCF1-4E81-840C-474E6B33A8CD}"/>
    <cellStyle name="Normal 25 2 3 2 5 2" xfId="31969" xr:uid="{FA5F778E-B060-4CC7-A3AA-5E1AA6DD5E23}"/>
    <cellStyle name="Normal 25 2 3 2 6" xfId="31970" xr:uid="{E3019385-5B1E-419C-BF28-CD4BD11A2FCE}"/>
    <cellStyle name="Normal 25 2 3 3" xfId="31971" xr:uid="{EEEACBE0-6B5F-4BD2-AE7F-C7ACC4ED632C}"/>
    <cellStyle name="Normal 25 2 3 3 2" xfId="31972" xr:uid="{454A01B1-970F-4F39-BCCA-82C4C17C188D}"/>
    <cellStyle name="Normal 25 2 3 3 2 2" xfId="31973" xr:uid="{86755360-0BC8-4A25-AD69-B6A24139B4C6}"/>
    <cellStyle name="Normal 25 2 3 3 2 2 2" xfId="31974" xr:uid="{74EEF44A-7F00-402F-886E-70856051E25E}"/>
    <cellStyle name="Normal 25 2 3 3 2 3" xfId="31975" xr:uid="{DAE50423-B686-4265-815F-E818CF8E82DC}"/>
    <cellStyle name="Normal 25 2 3 3 3" xfId="31976" xr:uid="{B4AC2590-FBF9-4F4D-9C54-3254C3CA6AB4}"/>
    <cellStyle name="Normal 25 2 3 3 3 2" xfId="31977" xr:uid="{07BE0053-1118-4982-85E2-2FF7BE6BA559}"/>
    <cellStyle name="Normal 25 2 3 3 4" xfId="31978" xr:uid="{CD93D520-DE41-4F0F-B870-249D6A3C2D70}"/>
    <cellStyle name="Normal 25 2 3 3 4 2" xfId="31979" xr:uid="{8954E0E7-5793-434D-A43A-DB89CAF12B44}"/>
    <cellStyle name="Normal 25 2 3 3 5" xfId="31980" xr:uid="{90410432-9429-4626-A534-CEFFC5BE1073}"/>
    <cellStyle name="Normal 25 2 3 4" xfId="31981" xr:uid="{B0E243B2-2CC4-46FD-B5C8-DF4D40277B0C}"/>
    <cellStyle name="Normal 25 2 3 4 2" xfId="31982" xr:uid="{2C6ED180-B521-43A0-B485-D3E0990C38CE}"/>
    <cellStyle name="Normal 25 2 3 4 2 2" xfId="31983" xr:uid="{29CAB7D0-2332-438D-A4C7-A230491DDA9E}"/>
    <cellStyle name="Normal 25 2 3 4 3" xfId="31984" xr:uid="{47BCB424-BDDC-4A6B-B78A-368D6BA377DD}"/>
    <cellStyle name="Normal 25 2 3 5" xfId="31985" xr:uid="{16CD72A8-03A5-4D94-800B-0404E8BFDEA9}"/>
    <cellStyle name="Normal 25 2 3 5 2" xfId="31986" xr:uid="{CD1FE662-FB66-44AD-B560-89E2DDAF8513}"/>
    <cellStyle name="Normal 25 2 3 6" xfId="31987" xr:uid="{2E518461-5D72-4923-8D11-E49327F273CE}"/>
    <cellStyle name="Normal 25 2 3 6 2" xfId="31988" xr:uid="{64EC108C-2B85-4866-B64C-27753F59A2C4}"/>
    <cellStyle name="Normal 25 2 3 7" xfId="31989" xr:uid="{082766C2-8124-4FC3-A3DE-151E7199112E}"/>
    <cellStyle name="Normal 25 2 4" xfId="31990" xr:uid="{7483A3D0-AA49-4279-819A-2F740967AFA0}"/>
    <cellStyle name="Normal 25 2 4 2" xfId="31991" xr:uid="{50C4D408-0788-4847-AA03-956F0FFF6998}"/>
    <cellStyle name="Normal 25 2 4 2 2" xfId="31992" xr:uid="{887478D4-FBA6-42A8-AF66-88D4BB736357}"/>
    <cellStyle name="Normal 25 2 4 2 2 2" xfId="31993" xr:uid="{9399B2C6-8793-4DAF-8D23-3041FDBFEBBA}"/>
    <cellStyle name="Normal 25 2 4 2 2 2 2" xfId="31994" xr:uid="{AD07C595-5B6F-4EA7-BBAB-587D214C6A15}"/>
    <cellStyle name="Normal 25 2 4 2 2 2 2 2" xfId="31995" xr:uid="{AD55B86B-6CCB-40D6-BBA7-628DD8A73418}"/>
    <cellStyle name="Normal 25 2 4 2 2 2 3" xfId="31996" xr:uid="{E3828E44-2268-4C31-B180-B42B03827995}"/>
    <cellStyle name="Normal 25 2 4 2 2 3" xfId="31997" xr:uid="{378E8F34-4074-4A37-893D-FE7D78942F1B}"/>
    <cellStyle name="Normal 25 2 4 2 2 3 2" xfId="31998" xr:uid="{290DDDD9-09C1-4556-A46F-B6AB2934FF13}"/>
    <cellStyle name="Normal 25 2 4 2 2 4" xfId="31999" xr:uid="{35C5EF19-C4DA-4195-B130-EF7D38C1EF3A}"/>
    <cellStyle name="Normal 25 2 4 2 2 4 2" xfId="32000" xr:uid="{ABCC4A6D-5A98-45BB-9B18-6492D0C6A764}"/>
    <cellStyle name="Normal 25 2 4 2 2 5" xfId="32001" xr:uid="{2682D51D-B3A7-4486-96DD-7CDAEA25EE09}"/>
    <cellStyle name="Normal 25 2 4 2 3" xfId="32002" xr:uid="{9B8406B4-4C79-457B-9EDD-CF8C84DF6CC3}"/>
    <cellStyle name="Normal 25 2 4 2 3 2" xfId="32003" xr:uid="{8C7921DB-6E30-429E-AC6B-026F5C5A0D71}"/>
    <cellStyle name="Normal 25 2 4 2 3 2 2" xfId="32004" xr:uid="{08C2F041-BC0B-4D2C-B70B-5339911576E4}"/>
    <cellStyle name="Normal 25 2 4 2 3 3" xfId="32005" xr:uid="{64A11D1F-2328-4C86-B627-3DC199151682}"/>
    <cellStyle name="Normal 25 2 4 2 4" xfId="32006" xr:uid="{D3E67391-97BB-45C1-948B-06D6A5EC1CCD}"/>
    <cellStyle name="Normal 25 2 4 2 4 2" xfId="32007" xr:uid="{577572DF-9483-4ACE-A1DE-0C53DE4507CE}"/>
    <cellStyle name="Normal 25 2 4 2 5" xfId="32008" xr:uid="{C2469992-77DB-4026-9DC4-6B02B4B1ED98}"/>
    <cellStyle name="Normal 25 2 4 2 5 2" xfId="32009" xr:uid="{C8D80DC4-4008-43A6-86A1-544D62595931}"/>
    <cellStyle name="Normal 25 2 4 2 6" xfId="32010" xr:uid="{4210A2EF-BCB7-4601-8768-26DD976079CF}"/>
    <cellStyle name="Normal 25 2 4 3" xfId="32011" xr:uid="{B1CE5F53-6DAB-411F-8E9D-E3436BD13ACE}"/>
    <cellStyle name="Normal 25 2 4 3 2" xfId="32012" xr:uid="{2FFDF78B-83AD-4BA1-A52F-AEBFBCC76780}"/>
    <cellStyle name="Normal 25 2 4 3 2 2" xfId="32013" xr:uid="{5D057BB9-31C2-4E55-8905-26CBEC817159}"/>
    <cellStyle name="Normal 25 2 4 3 2 2 2" xfId="32014" xr:uid="{E8E1A810-3423-4D5B-A68C-A5656FCCCA18}"/>
    <cellStyle name="Normal 25 2 4 3 2 3" xfId="32015" xr:uid="{0406CA13-F89E-4C86-97C9-99A5C5731CA7}"/>
    <cellStyle name="Normal 25 2 4 3 3" xfId="32016" xr:uid="{A37F0BD4-9A8B-42D6-9370-C5C4CF7EA966}"/>
    <cellStyle name="Normal 25 2 4 3 3 2" xfId="32017" xr:uid="{B312A79B-A1DA-4F6C-A829-1849FDF6C3ED}"/>
    <cellStyle name="Normal 25 2 4 3 4" xfId="32018" xr:uid="{8407DF24-30A4-43B6-BC17-A0D666C25F82}"/>
    <cellStyle name="Normal 25 2 4 3 4 2" xfId="32019" xr:uid="{D1DF7FBF-8FF9-40C6-9281-078EAB2CC14F}"/>
    <cellStyle name="Normal 25 2 4 3 5" xfId="32020" xr:uid="{74C93CE4-483E-4B6D-8841-45EAF85B7FB2}"/>
    <cellStyle name="Normal 25 2 4 4" xfId="32021" xr:uid="{22E47B7C-0783-44F7-AFFF-D6C389961283}"/>
    <cellStyle name="Normal 25 2 4 4 2" xfId="32022" xr:uid="{A39C2211-B9D6-4F84-94BC-6D5C10D2A463}"/>
    <cellStyle name="Normal 25 2 4 4 2 2" xfId="32023" xr:uid="{118C036C-D525-401E-9DCA-A5DF54779EB2}"/>
    <cellStyle name="Normal 25 2 4 4 3" xfId="32024" xr:uid="{83802A75-5EDF-4912-9A9F-686171A6B377}"/>
    <cellStyle name="Normal 25 2 4 5" xfId="32025" xr:uid="{E5ADCD39-CE25-40D6-BD50-3C1EE69CA535}"/>
    <cellStyle name="Normal 25 2 4 5 2" xfId="32026" xr:uid="{B4848F0F-7D29-4899-A895-55B75A00AD71}"/>
    <cellStyle name="Normal 25 2 4 6" xfId="32027" xr:uid="{5F5127DB-0122-49E7-B2D4-7CA83F146A88}"/>
    <cellStyle name="Normal 25 2 4 6 2" xfId="32028" xr:uid="{82EDC357-E601-4107-967D-49F14D95B58D}"/>
    <cellStyle name="Normal 25 2 4 7" xfId="32029" xr:uid="{B730891F-CCD1-4DE7-B175-DFEEF35AAC0F}"/>
    <cellStyle name="Normal 25 2 5" xfId="32030" xr:uid="{07F9C931-2C83-4354-820E-6DFBCF12A80B}"/>
    <cellStyle name="Normal 25 2 5 2" xfId="32031" xr:uid="{23B4D747-E87D-44C1-9741-F673BEA98E60}"/>
    <cellStyle name="Normal 25 2 5 2 2" xfId="32032" xr:uid="{90128FEC-00AF-4CC8-8C63-C299E6925BA5}"/>
    <cellStyle name="Normal 25 2 5 2 2 2" xfId="32033" xr:uid="{DCDCB8D3-2B77-4AA1-A20A-0D355951F7DD}"/>
    <cellStyle name="Normal 25 2 5 2 2 2 2" xfId="32034" xr:uid="{9F5D4A56-8592-482E-9B61-4393EBC0DA53}"/>
    <cellStyle name="Normal 25 2 5 2 2 3" xfId="32035" xr:uid="{87566684-2147-480F-B1AB-5320FC8AF8A0}"/>
    <cellStyle name="Normal 25 2 5 2 3" xfId="32036" xr:uid="{30EF3082-0BC8-48D7-AD2E-9D93651DF49A}"/>
    <cellStyle name="Normal 25 2 5 2 3 2" xfId="32037" xr:uid="{AF99B97D-1954-4953-B737-9B9B834EFB74}"/>
    <cellStyle name="Normal 25 2 5 2 4" xfId="32038" xr:uid="{4CCE77E8-CD8B-4B99-A567-583F58B9A700}"/>
    <cellStyle name="Normal 25 2 5 2 4 2" xfId="32039" xr:uid="{3382B078-08A0-4FE5-8DE6-2FC60414885A}"/>
    <cellStyle name="Normal 25 2 5 2 5" xfId="32040" xr:uid="{52104966-CD48-40EF-9C14-87DE39249145}"/>
    <cellStyle name="Normal 25 2 5 3" xfId="32041" xr:uid="{FAFDC661-53B8-48C8-BEB8-2741AE60B9DF}"/>
    <cellStyle name="Normal 25 2 5 3 2" xfId="32042" xr:uid="{2D90E845-99F6-4A1F-995F-4C2954000857}"/>
    <cellStyle name="Normal 25 2 5 3 2 2" xfId="32043" xr:uid="{2FA8FE2A-9ACD-40C2-8B95-FC607825C516}"/>
    <cellStyle name="Normal 25 2 5 3 3" xfId="32044" xr:uid="{F25BB59F-3A32-4A82-8919-87133231E378}"/>
    <cellStyle name="Normal 25 2 5 4" xfId="32045" xr:uid="{610289E2-45C3-4F4C-A009-4B77D679852F}"/>
    <cellStyle name="Normal 25 2 5 4 2" xfId="32046" xr:uid="{63A89962-98E1-4EAF-B953-A2D10C638258}"/>
    <cellStyle name="Normal 25 2 5 5" xfId="32047" xr:uid="{C89676DD-F416-47E0-A045-746F58E41A2D}"/>
    <cellStyle name="Normal 25 2 5 5 2" xfId="32048" xr:uid="{4EF5D724-7A7B-4F6A-8D37-A75B0FAA6CF3}"/>
    <cellStyle name="Normal 25 2 5 6" xfId="32049" xr:uid="{700A1A4A-B849-4133-B320-5E3B5D76FBDA}"/>
    <cellStyle name="Normal 25 2 6" xfId="32050" xr:uid="{E8A6CA2B-CBAB-4DFD-9521-9AAF312C3B60}"/>
    <cellStyle name="Normal 25 2 6 2" xfId="32051" xr:uid="{DC0F68B5-4B12-417E-A92B-761BE654FD3C}"/>
    <cellStyle name="Normal 25 2 6 2 2" xfId="32052" xr:uid="{9F3872B5-C64B-46DB-AB8A-9FAF43ECBF09}"/>
    <cellStyle name="Normal 25 2 6 2 2 2" xfId="32053" xr:uid="{E6460127-11F7-45E6-BE5D-61BDB986F986}"/>
    <cellStyle name="Normal 25 2 6 2 3" xfId="32054" xr:uid="{596387D3-A88E-4899-B05B-59C06FBB1D5F}"/>
    <cellStyle name="Normal 25 2 6 3" xfId="32055" xr:uid="{C6E6A17D-9967-461F-8B8D-B437B2D3AF4A}"/>
    <cellStyle name="Normal 25 2 6 3 2" xfId="32056" xr:uid="{5A4196AB-119C-4446-9689-C8DCDAC3CA34}"/>
    <cellStyle name="Normal 25 2 6 4" xfId="32057" xr:uid="{4066F156-EC3C-4F42-BF0C-C0586D3D1191}"/>
    <cellStyle name="Normal 25 2 6 4 2" xfId="32058" xr:uid="{9A144A80-D777-47DC-86E6-58B8ECCA3758}"/>
    <cellStyle name="Normal 25 2 6 5" xfId="32059" xr:uid="{E2BF7C5D-79B4-4B94-A662-DA76FAB8D83A}"/>
    <cellStyle name="Normal 25 2 7" xfId="32060" xr:uid="{42E71E7E-26C1-4E66-B1EE-C613B49BAA72}"/>
    <cellStyle name="Normal 25 2 7 2" xfId="32061" xr:uid="{B656AF23-0068-4E64-8B3D-025440FC0D17}"/>
    <cellStyle name="Normal 25 2 7 2 2" xfId="32062" xr:uid="{4E3C9164-01A9-4268-BFE7-DAF4C9E8ABA1}"/>
    <cellStyle name="Normal 25 2 7 2 2 2" xfId="32063" xr:uid="{EDE12C22-BB57-4F3D-AA5A-D877FF76903C}"/>
    <cellStyle name="Normal 25 2 7 2 3" xfId="32064" xr:uid="{BD5C7CA3-E969-49A0-BF91-79102F007367}"/>
    <cellStyle name="Normal 25 2 7 3" xfId="32065" xr:uid="{EB2AB9BF-C00F-4C2D-8417-A01569543A70}"/>
    <cellStyle name="Normal 25 2 7 3 2" xfId="32066" xr:uid="{B5D2FA30-265C-4A89-A52E-8110A2F24C2C}"/>
    <cellStyle name="Normal 25 2 7 4" xfId="32067" xr:uid="{F9D618BA-3468-4621-B79E-930390A86ED8}"/>
    <cellStyle name="Normal 25 2 7 4 2" xfId="32068" xr:uid="{36B640F3-72FB-4512-8EB7-D0DE623FA281}"/>
    <cellStyle name="Normal 25 2 7 5" xfId="32069" xr:uid="{976C5F7C-FE3C-4E09-95C0-05F9DD347B26}"/>
    <cellStyle name="Normal 25 2 8" xfId="32070" xr:uid="{F30DD194-4F04-49DD-8C5E-22B89D007740}"/>
    <cellStyle name="Normal 25 2 8 2" xfId="32071" xr:uid="{CB4326FE-61D3-4268-B954-990ADE90ED68}"/>
    <cellStyle name="Normal 25 2 8 2 2" xfId="32072" xr:uid="{71BA7BA9-AFAB-47AD-82E7-3CD1CAE6B6D1}"/>
    <cellStyle name="Normal 25 2 8 3" xfId="32073" xr:uid="{512A1988-E52C-4649-8A77-37A722A69A88}"/>
    <cellStyle name="Normal 25 2 9" xfId="32074" xr:uid="{37FC89D0-8D4E-4A54-A8C7-A17E258B637C}"/>
    <cellStyle name="Normal 25 2 9 2" xfId="32075" xr:uid="{72771673-DAC8-4FAA-A393-C0B6861BBA6E}"/>
    <cellStyle name="Normal 25 3" xfId="32076" xr:uid="{AB210AAE-FDB1-4A1D-9EEA-D04624499F03}"/>
    <cellStyle name="Normal 25 3 10" xfId="32077" xr:uid="{48E25102-C73F-44B6-91D9-75710CABE320}"/>
    <cellStyle name="Normal 25 3 2" xfId="32078" xr:uid="{9F88A3FA-C48E-48E2-9026-C6B03D591C62}"/>
    <cellStyle name="Normal 25 3 2 2" xfId="32079" xr:uid="{9323966B-C38D-45ED-9680-69F66E5D8F9E}"/>
    <cellStyle name="Normal 25 3 2 2 2" xfId="32080" xr:uid="{1FA4C084-5E44-46B4-97D6-11D3DCB180CB}"/>
    <cellStyle name="Normal 25 3 2 2 2 2" xfId="32081" xr:uid="{F5B728A3-83DB-404E-A0C4-51B22329EEFA}"/>
    <cellStyle name="Normal 25 3 2 2 2 2 2" xfId="32082" xr:uid="{8BF6CD8E-0A7D-4837-8B94-801953E5CFE1}"/>
    <cellStyle name="Normal 25 3 2 2 2 2 2 2" xfId="32083" xr:uid="{36D20C60-FE68-40E2-83E6-8B5AC873E091}"/>
    <cellStyle name="Normal 25 3 2 2 2 2 3" xfId="32084" xr:uid="{A3BE1066-32A3-40D4-9433-EF98852EB9CC}"/>
    <cellStyle name="Normal 25 3 2 2 2 3" xfId="32085" xr:uid="{194F89D2-911E-4517-A22D-F2C04DF2C812}"/>
    <cellStyle name="Normal 25 3 2 2 2 3 2" xfId="32086" xr:uid="{5AEF0FC1-8C44-4B5E-8142-C461EDAC25ED}"/>
    <cellStyle name="Normal 25 3 2 2 2 4" xfId="32087" xr:uid="{BD5F8B52-7B1C-4A31-95C0-223E524FD6C8}"/>
    <cellStyle name="Normal 25 3 2 2 2 4 2" xfId="32088" xr:uid="{47390B4C-2389-46EA-8EE3-29A07CD89ECD}"/>
    <cellStyle name="Normal 25 3 2 2 2 5" xfId="32089" xr:uid="{A741F8FC-2C7E-4750-BC6B-D5A2357D8270}"/>
    <cellStyle name="Normal 25 3 2 2 3" xfId="32090" xr:uid="{0601213C-6C7E-44A2-911B-8B939E498DEF}"/>
    <cellStyle name="Normal 25 3 2 2 3 2" xfId="32091" xr:uid="{C9662508-69A5-4819-8EFE-2D7187C7A962}"/>
    <cellStyle name="Normal 25 3 2 2 3 2 2" xfId="32092" xr:uid="{366B32BB-3FF3-498F-8E93-228417AD7963}"/>
    <cellStyle name="Normal 25 3 2 2 3 3" xfId="32093" xr:uid="{A5B477A2-EB2A-4EB3-AF09-67658758C3DF}"/>
    <cellStyle name="Normal 25 3 2 2 4" xfId="32094" xr:uid="{2D14A00E-0193-4134-9FD0-019572A10096}"/>
    <cellStyle name="Normal 25 3 2 2 4 2" xfId="32095" xr:uid="{EF9A9E8D-F632-4D3B-ACD4-417865BD0ABB}"/>
    <cellStyle name="Normal 25 3 2 2 5" xfId="32096" xr:uid="{A00B4C82-0B41-4EC2-9033-D6DD0783D7BC}"/>
    <cellStyle name="Normal 25 3 2 2 5 2" xfId="32097" xr:uid="{439EB6C8-1FFE-43DE-B6E8-E020AF3907FA}"/>
    <cellStyle name="Normal 25 3 2 2 6" xfId="32098" xr:uid="{FC2A54E7-D4ED-450B-8517-BBFA96570A83}"/>
    <cellStyle name="Normal 25 3 2 3" xfId="32099" xr:uid="{D99A98EB-1DBE-44A3-9038-C4AB32A8B818}"/>
    <cellStyle name="Normal 25 3 2 3 2" xfId="32100" xr:uid="{79A29B78-9B17-492F-8CA3-7D9401F80FFF}"/>
    <cellStyle name="Normal 25 3 2 3 2 2" xfId="32101" xr:uid="{09B13268-EB15-4068-95CD-68958C546265}"/>
    <cellStyle name="Normal 25 3 2 3 2 2 2" xfId="32102" xr:uid="{CB60F10E-DF48-4634-B8E8-4FD16C6E4AEF}"/>
    <cellStyle name="Normal 25 3 2 3 2 3" xfId="32103" xr:uid="{652062C0-D5E1-4F86-A53C-D0678870674E}"/>
    <cellStyle name="Normal 25 3 2 3 3" xfId="32104" xr:uid="{2E5CFFE3-27A1-4326-8ECA-4FFF624FD41C}"/>
    <cellStyle name="Normal 25 3 2 3 3 2" xfId="32105" xr:uid="{1C9DF80A-A57F-49FA-AF3D-A11686CD9503}"/>
    <cellStyle name="Normal 25 3 2 3 4" xfId="32106" xr:uid="{5BAD1383-AC29-455F-86F9-C28722AC6971}"/>
    <cellStyle name="Normal 25 3 2 3 4 2" xfId="32107" xr:uid="{F258A4E8-7B49-4F30-A26F-78666808BFD4}"/>
    <cellStyle name="Normal 25 3 2 3 5" xfId="32108" xr:uid="{DD043652-E95B-4FAA-A264-A88797B723BF}"/>
    <cellStyle name="Normal 25 3 2 4" xfId="32109" xr:uid="{DC55A384-3190-455A-B32F-2DAD04883C08}"/>
    <cellStyle name="Normal 25 3 2 4 2" xfId="32110" xr:uid="{32205849-A9AA-4C1E-A6D8-9CB652D02B89}"/>
    <cellStyle name="Normal 25 3 2 4 2 2" xfId="32111" xr:uid="{43EC5B07-6292-493A-99B8-F6B9E8021119}"/>
    <cellStyle name="Normal 25 3 2 4 3" xfId="32112" xr:uid="{CFD58A51-BE1B-4BB9-B23A-5E0FB6B01597}"/>
    <cellStyle name="Normal 25 3 2 5" xfId="32113" xr:uid="{2949D350-E101-4031-8CF8-9890FB1B81B7}"/>
    <cellStyle name="Normal 25 3 2 5 2" xfId="32114" xr:uid="{8F840A39-EBE5-42F2-99C4-5C6A3BDFAFAC}"/>
    <cellStyle name="Normal 25 3 2 6" xfId="32115" xr:uid="{7B9D1C6B-A7EC-43D6-BF43-1118FB632D8B}"/>
    <cellStyle name="Normal 25 3 2 6 2" xfId="32116" xr:uid="{A836C6A6-CEF8-4568-8195-1CFA431B37C0}"/>
    <cellStyle name="Normal 25 3 2 7" xfId="32117" xr:uid="{12F2F30F-76AC-4305-9B0A-BB540BB7FD5A}"/>
    <cellStyle name="Normal 25 3 3" xfId="32118" xr:uid="{2BC6C6DE-65B2-4C72-847C-68DC4387C0B4}"/>
    <cellStyle name="Normal 25 3 3 2" xfId="32119" xr:uid="{BCC443C1-D94E-408B-A430-0FB417D4F65C}"/>
    <cellStyle name="Normal 25 3 3 2 2" xfId="32120" xr:uid="{1050814A-0BA9-4F58-991F-24A9D5FD2139}"/>
    <cellStyle name="Normal 25 3 3 2 2 2" xfId="32121" xr:uid="{677F74BF-BCD9-46A1-9DBD-01176D39150B}"/>
    <cellStyle name="Normal 25 3 3 2 2 2 2" xfId="32122" xr:uid="{B1CBDD8B-EC76-4182-BEDC-5D08867770B8}"/>
    <cellStyle name="Normal 25 3 3 2 2 2 2 2" xfId="32123" xr:uid="{D44303E2-BCD5-4CD6-8750-F2810DD3F57D}"/>
    <cellStyle name="Normal 25 3 3 2 2 2 3" xfId="32124" xr:uid="{832D6258-8560-4637-8C90-F6071CB9CFD6}"/>
    <cellStyle name="Normal 25 3 3 2 2 3" xfId="32125" xr:uid="{E31389FC-305A-494D-B2A7-63A2E6F9FA05}"/>
    <cellStyle name="Normal 25 3 3 2 2 3 2" xfId="32126" xr:uid="{96502582-24AA-44B2-9FD3-EC59655C0D2B}"/>
    <cellStyle name="Normal 25 3 3 2 2 4" xfId="32127" xr:uid="{8CA7CB52-AF51-464A-97DC-9ECB1FAC0763}"/>
    <cellStyle name="Normal 25 3 3 2 2 4 2" xfId="32128" xr:uid="{574CD8AA-780A-4229-A6A9-E2FD48E85961}"/>
    <cellStyle name="Normal 25 3 3 2 2 5" xfId="32129" xr:uid="{FD8D29CF-AECE-4686-8F98-0BE8B1E2C19F}"/>
    <cellStyle name="Normal 25 3 3 2 3" xfId="32130" xr:uid="{3950AA00-551D-4FE3-8D16-1F2C8CF853C9}"/>
    <cellStyle name="Normal 25 3 3 2 3 2" xfId="32131" xr:uid="{25429814-6290-4833-9246-A79F3DF39785}"/>
    <cellStyle name="Normal 25 3 3 2 3 2 2" xfId="32132" xr:uid="{9C399C47-36D1-48AE-B983-E4FD6CCF6310}"/>
    <cellStyle name="Normal 25 3 3 2 3 3" xfId="32133" xr:uid="{458EE300-F55D-4335-AD92-AE7EAEEFF600}"/>
    <cellStyle name="Normal 25 3 3 2 4" xfId="32134" xr:uid="{6CF452B5-F3E9-480B-8554-9BC3BC764C7F}"/>
    <cellStyle name="Normal 25 3 3 2 4 2" xfId="32135" xr:uid="{A3A15AA0-CB2C-411E-B6E9-31CEA9AF18E0}"/>
    <cellStyle name="Normal 25 3 3 2 5" xfId="32136" xr:uid="{C6517AF2-BA57-4B14-9EAD-A7BAB0775280}"/>
    <cellStyle name="Normal 25 3 3 2 5 2" xfId="32137" xr:uid="{E218C4F9-66DD-4592-BEF1-BF30AEAFBB1B}"/>
    <cellStyle name="Normal 25 3 3 2 6" xfId="32138" xr:uid="{D9A98593-C478-402F-BE56-AC3C05BA545C}"/>
    <cellStyle name="Normal 25 3 3 3" xfId="32139" xr:uid="{932788D9-5046-4B74-A3EE-E92399414E91}"/>
    <cellStyle name="Normal 25 3 3 3 2" xfId="32140" xr:uid="{55FCCE50-801B-43A9-A1C7-4263546371EA}"/>
    <cellStyle name="Normal 25 3 3 3 2 2" xfId="32141" xr:uid="{34853AA9-459E-4FFF-9E67-978869BB4D0A}"/>
    <cellStyle name="Normal 25 3 3 3 2 2 2" xfId="32142" xr:uid="{A8A9D387-B7C7-44F7-ABC2-514E146F6827}"/>
    <cellStyle name="Normal 25 3 3 3 2 3" xfId="32143" xr:uid="{A64AAE1F-D1B5-4EBA-B0A8-9F400AC19E1F}"/>
    <cellStyle name="Normal 25 3 3 3 3" xfId="32144" xr:uid="{343D7DE2-AE08-4137-B094-843007098792}"/>
    <cellStyle name="Normal 25 3 3 3 3 2" xfId="32145" xr:uid="{890E99FE-49C1-4006-A43B-BA597B98EEB2}"/>
    <cellStyle name="Normal 25 3 3 3 4" xfId="32146" xr:uid="{8D6CC49A-7782-410E-BF43-9D4F3F41EACE}"/>
    <cellStyle name="Normal 25 3 3 3 4 2" xfId="32147" xr:uid="{2042F41D-2A00-4A4F-AC03-43383C9D78FD}"/>
    <cellStyle name="Normal 25 3 3 3 5" xfId="32148" xr:uid="{E3DD2CDB-0BE1-4226-BC33-87CF8ED777C4}"/>
    <cellStyle name="Normal 25 3 3 4" xfId="32149" xr:uid="{86AE966F-B379-4A87-9E4B-D329B5CD6CF1}"/>
    <cellStyle name="Normal 25 3 3 4 2" xfId="32150" xr:uid="{A3D3E288-484E-4252-9F7A-ECE57906DCEC}"/>
    <cellStyle name="Normal 25 3 3 4 2 2" xfId="32151" xr:uid="{23FCF7AB-C390-410E-B97C-02F64887E48A}"/>
    <cellStyle name="Normal 25 3 3 4 3" xfId="32152" xr:uid="{622CFD5B-065A-4D71-BC6E-7A8190599FE4}"/>
    <cellStyle name="Normal 25 3 3 5" xfId="32153" xr:uid="{5DFC357A-7BAB-48C6-A51E-864B89C6140B}"/>
    <cellStyle name="Normal 25 3 3 5 2" xfId="32154" xr:uid="{76310FA3-47DF-4771-9797-CD510EF7F827}"/>
    <cellStyle name="Normal 25 3 3 6" xfId="32155" xr:uid="{24954653-62D2-47E8-82C1-F86E52AD50D8}"/>
    <cellStyle name="Normal 25 3 3 6 2" xfId="32156" xr:uid="{E1F04FE5-9F15-4325-B1B6-59562E6733E8}"/>
    <cellStyle name="Normal 25 3 3 7" xfId="32157" xr:uid="{8EF3F7E6-8EF2-499A-828C-D9B6BC19DA79}"/>
    <cellStyle name="Normal 25 3 4" xfId="32158" xr:uid="{8B7D9D31-8F6F-4D8F-8667-C60D542B628A}"/>
    <cellStyle name="Normal 25 3 4 2" xfId="32159" xr:uid="{0CB7EA31-CD46-4E81-9D39-89EC87DDA3EC}"/>
    <cellStyle name="Normal 25 3 4 2 2" xfId="32160" xr:uid="{D0235BFC-1AA7-4320-8299-E4AF570CE9A8}"/>
    <cellStyle name="Normal 25 3 4 2 2 2" xfId="32161" xr:uid="{91E1F50D-CA55-4789-A3FB-ADDCE8404891}"/>
    <cellStyle name="Normal 25 3 4 2 2 2 2" xfId="32162" xr:uid="{1A8A4C6D-15A1-413D-AC68-A9E27FEE7B1E}"/>
    <cellStyle name="Normal 25 3 4 2 2 3" xfId="32163" xr:uid="{5F4D0109-D69D-4322-838E-64B4C4E4C5EC}"/>
    <cellStyle name="Normal 25 3 4 2 3" xfId="32164" xr:uid="{25267ED3-097B-49EB-B4EA-62D21270E37A}"/>
    <cellStyle name="Normal 25 3 4 2 3 2" xfId="32165" xr:uid="{E474904F-AAC2-4C23-AAD1-24ADD563CF40}"/>
    <cellStyle name="Normal 25 3 4 2 4" xfId="32166" xr:uid="{59462725-6FB5-42D0-A2EA-30C8DF5B2C0D}"/>
    <cellStyle name="Normal 25 3 4 2 4 2" xfId="32167" xr:uid="{14F8B8BE-0AFB-48C3-9EC2-18A7E0C0BC37}"/>
    <cellStyle name="Normal 25 3 4 2 5" xfId="32168" xr:uid="{1EFC9044-447E-469D-8AA2-3F35721B63AF}"/>
    <cellStyle name="Normal 25 3 4 3" xfId="32169" xr:uid="{3FEBB895-26EF-4916-9B9E-DF146FA12D9E}"/>
    <cellStyle name="Normal 25 3 4 3 2" xfId="32170" xr:uid="{D83F9554-A026-4E40-84B6-90F742DFBF46}"/>
    <cellStyle name="Normal 25 3 4 3 2 2" xfId="32171" xr:uid="{D8541233-B602-4964-87CB-022DBDF84A5C}"/>
    <cellStyle name="Normal 25 3 4 3 3" xfId="32172" xr:uid="{581587A6-422B-4E12-9FDA-E392B25DE6B8}"/>
    <cellStyle name="Normal 25 3 4 4" xfId="32173" xr:uid="{143B6C88-7EE6-48DA-AB8C-F4C9E7168BDF}"/>
    <cellStyle name="Normal 25 3 4 4 2" xfId="32174" xr:uid="{98C0104A-1429-44BF-A13A-2BB689A5BD2D}"/>
    <cellStyle name="Normal 25 3 4 5" xfId="32175" xr:uid="{7A2CF80A-F282-46E9-80AA-4F0ADB8D4BD4}"/>
    <cellStyle name="Normal 25 3 4 5 2" xfId="32176" xr:uid="{12E1ED50-3CE8-4FE6-BF13-78DB231819AB}"/>
    <cellStyle name="Normal 25 3 4 6" xfId="32177" xr:uid="{ED5614FA-7F32-413C-9365-BAD616964811}"/>
    <cellStyle name="Normal 25 3 5" xfId="32178" xr:uid="{233EB2BF-4F8C-4A56-9F8F-1A019B520969}"/>
    <cellStyle name="Normal 25 3 5 2" xfId="32179" xr:uid="{535781A6-D0B1-4961-985D-275DF30E8540}"/>
    <cellStyle name="Normal 25 3 5 2 2" xfId="32180" xr:uid="{D006DDA4-15CB-476B-A9FF-9B347DCFFC9D}"/>
    <cellStyle name="Normal 25 3 5 2 2 2" xfId="32181" xr:uid="{A7EDEA2F-D436-4F21-B958-4A5AA9A6EC41}"/>
    <cellStyle name="Normal 25 3 5 2 3" xfId="32182" xr:uid="{2E8E9136-5545-4CBC-A1D2-36CFBDA7FC55}"/>
    <cellStyle name="Normal 25 3 5 3" xfId="32183" xr:uid="{0BC6743C-CEA8-45E9-B3DC-6EFF6851C1CE}"/>
    <cellStyle name="Normal 25 3 5 3 2" xfId="32184" xr:uid="{1B4B4B58-1C6E-400B-BD14-497CFFEAAAE4}"/>
    <cellStyle name="Normal 25 3 5 4" xfId="32185" xr:uid="{0A2C9269-E30F-4494-9BD6-885620D48BD7}"/>
    <cellStyle name="Normal 25 3 5 4 2" xfId="32186" xr:uid="{B7A635CD-CA23-4EEF-8A3C-9FE862904B0B}"/>
    <cellStyle name="Normal 25 3 5 5" xfId="32187" xr:uid="{4717A401-A2A0-4370-9BD2-1FDB88072DFE}"/>
    <cellStyle name="Normal 25 3 6" xfId="32188" xr:uid="{F33D29F4-3AB7-4BE2-B6EC-A6FD1E711950}"/>
    <cellStyle name="Normal 25 3 6 2" xfId="32189" xr:uid="{ABD4C32B-5633-494D-B09D-6FA31C785E7C}"/>
    <cellStyle name="Normal 25 3 6 2 2" xfId="32190" xr:uid="{001C1B36-704A-4B2C-93FF-9F4575A9337B}"/>
    <cellStyle name="Normal 25 3 6 2 2 2" xfId="32191" xr:uid="{5C4F9E57-C36D-44B4-8B40-70FE5EEEA12E}"/>
    <cellStyle name="Normal 25 3 6 2 3" xfId="32192" xr:uid="{5A5C72C1-9C8D-42A8-8116-DEB0E4FE1AC6}"/>
    <cellStyle name="Normal 25 3 6 3" xfId="32193" xr:uid="{B8972203-6A55-4E2B-A514-0EF86D0DCAE2}"/>
    <cellStyle name="Normal 25 3 6 3 2" xfId="32194" xr:uid="{C68B10FE-75FC-4E1E-9CB7-CC6A1FF969C3}"/>
    <cellStyle name="Normal 25 3 6 4" xfId="32195" xr:uid="{348B04F5-FC6F-4B12-98D2-CFA68035BA4F}"/>
    <cellStyle name="Normal 25 3 6 4 2" xfId="32196" xr:uid="{76F7F194-8424-4A3E-9772-E605B42D13DA}"/>
    <cellStyle name="Normal 25 3 6 5" xfId="32197" xr:uid="{635ADACA-C13C-4588-80F4-2EA1B2871E09}"/>
    <cellStyle name="Normal 25 3 7" xfId="32198" xr:uid="{B0495626-7021-44C5-9108-A2BBBCC0BE8F}"/>
    <cellStyle name="Normal 25 3 7 2" xfId="32199" xr:uid="{61F005D1-28E5-432D-9860-A122DCAED679}"/>
    <cellStyle name="Normal 25 3 7 2 2" xfId="32200" xr:uid="{E6092D3B-BA4E-4CB1-AA51-C0B1FE922EF3}"/>
    <cellStyle name="Normal 25 3 7 3" xfId="32201" xr:uid="{8CE93227-90EC-4D9D-A31D-BB8D2A367D5C}"/>
    <cellStyle name="Normal 25 3 8" xfId="32202" xr:uid="{1AB617D9-39BA-4C88-8104-59AC2DFF2D26}"/>
    <cellStyle name="Normal 25 3 8 2" xfId="32203" xr:uid="{54F9B3F2-C082-48F3-A98C-2FB496977734}"/>
    <cellStyle name="Normal 25 3 9" xfId="32204" xr:uid="{656E2C23-C583-4838-8C20-F4296267D151}"/>
    <cellStyle name="Normal 25 3 9 2" xfId="32205" xr:uid="{3B4234FA-22E7-4CE1-9F0B-C11C3722CE0E}"/>
    <cellStyle name="Normal 25 4" xfId="32206" xr:uid="{009E042B-C7FB-4518-BA5C-B2C1CB79BEE9}"/>
    <cellStyle name="Normal 25 4 2" xfId="32207" xr:uid="{7BDB6E9B-BBDD-4B52-9128-E56041968A77}"/>
    <cellStyle name="Normal 25 4 2 2" xfId="32208" xr:uid="{58EA92AB-CA32-4388-83ED-2C19EA6A4CD0}"/>
    <cellStyle name="Normal 25 4 2 2 2" xfId="32209" xr:uid="{F50CD427-7E4F-4238-91FC-0A899F713FEF}"/>
    <cellStyle name="Normal 25 4 2 2 2 2" xfId="32210" xr:uid="{21AF20B9-FBC9-41FE-B4EC-7811A6FA6BAA}"/>
    <cellStyle name="Normal 25 4 2 2 2 2 2" xfId="32211" xr:uid="{192B4621-3681-4ED5-A92E-46B78B53701A}"/>
    <cellStyle name="Normal 25 4 2 2 2 3" xfId="32212" xr:uid="{BD794425-D0E1-4009-AFD7-953AA1DDAE0B}"/>
    <cellStyle name="Normal 25 4 2 2 3" xfId="32213" xr:uid="{966C52B2-395C-4D32-B975-B43B0EA72116}"/>
    <cellStyle name="Normal 25 4 2 2 3 2" xfId="32214" xr:uid="{035D0131-0100-4733-BD4B-79655827B1A7}"/>
    <cellStyle name="Normal 25 4 2 2 4" xfId="32215" xr:uid="{12496D96-7D5D-4272-BE00-CDECEA1BBB2A}"/>
    <cellStyle name="Normal 25 4 2 2 4 2" xfId="32216" xr:uid="{F8063117-57FE-4C36-9A03-B7C5F1CA86EC}"/>
    <cellStyle name="Normal 25 4 2 2 5" xfId="32217" xr:uid="{F278498F-1DA2-4E4F-8F69-FD21D15E2F99}"/>
    <cellStyle name="Normal 25 4 2 3" xfId="32218" xr:uid="{9D39F953-C59E-4C7D-A189-5014C3DAB757}"/>
    <cellStyle name="Normal 25 4 2 3 2" xfId="32219" xr:uid="{64EA9026-BCB6-43A3-B831-41DD6ED02198}"/>
    <cellStyle name="Normal 25 4 2 3 2 2" xfId="32220" xr:uid="{198BA041-3807-4740-8864-C781F6A61220}"/>
    <cellStyle name="Normal 25 4 2 3 3" xfId="32221" xr:uid="{DFACFCB1-A497-4755-9025-A06C8149A167}"/>
    <cellStyle name="Normal 25 4 2 4" xfId="32222" xr:uid="{61C7E8F2-03E0-4AAB-9E4D-46021BAA95B6}"/>
    <cellStyle name="Normal 25 4 2 4 2" xfId="32223" xr:uid="{51AD1B4C-2FF9-4DFE-A2A9-D6D8689EF4DE}"/>
    <cellStyle name="Normal 25 4 2 5" xfId="32224" xr:uid="{BFA192B2-2C24-4DB5-9ABF-85E755EDFB0E}"/>
    <cellStyle name="Normal 25 4 2 5 2" xfId="32225" xr:uid="{86562619-9D9D-4064-956E-DCAC3796E03A}"/>
    <cellStyle name="Normal 25 4 2 6" xfId="32226" xr:uid="{67C02B56-7002-4046-A522-E34EAC15338B}"/>
    <cellStyle name="Normal 25 4 3" xfId="32227" xr:uid="{04F97B18-82DC-4085-8A7A-5ADDF8036F2B}"/>
    <cellStyle name="Normal 25 4 3 2" xfId="32228" xr:uid="{D2C705B8-8F96-447C-994F-48FF71CBCD90}"/>
    <cellStyle name="Normal 25 4 3 2 2" xfId="32229" xr:uid="{DA77641A-EA11-4269-9A85-7E98088C8B2D}"/>
    <cellStyle name="Normal 25 4 3 2 2 2" xfId="32230" xr:uid="{BEB41150-0E9B-4939-A910-DAC285F5CABD}"/>
    <cellStyle name="Normal 25 4 3 2 3" xfId="32231" xr:uid="{21C38E87-8BAC-4C56-A133-88981205B59E}"/>
    <cellStyle name="Normal 25 4 3 3" xfId="32232" xr:uid="{0725B730-0EBC-43A1-9A1A-301EEDC04B31}"/>
    <cellStyle name="Normal 25 4 3 3 2" xfId="32233" xr:uid="{BF96226F-E7BE-4428-B846-B1C7F29DB173}"/>
    <cellStyle name="Normal 25 4 3 4" xfId="32234" xr:uid="{FABFF1C2-07AD-4897-8C2D-3C18DB75D1AE}"/>
    <cellStyle name="Normal 25 4 3 4 2" xfId="32235" xr:uid="{DA5B0750-3BC3-4A66-A62D-396C055FE801}"/>
    <cellStyle name="Normal 25 4 3 5" xfId="32236" xr:uid="{E181A2AE-55F7-4388-AB9E-1D3E8DC22A8B}"/>
    <cellStyle name="Normal 25 4 4" xfId="32237" xr:uid="{1822E449-8F28-49D6-8B36-A61B2A6E6AB8}"/>
    <cellStyle name="Normal 25 4 4 2" xfId="32238" xr:uid="{012FC9CA-1F3D-42CD-A2A2-7479F6122941}"/>
    <cellStyle name="Normal 25 4 4 2 2" xfId="32239" xr:uid="{61A70429-24A7-4BD9-B06A-4584B697AF5F}"/>
    <cellStyle name="Normal 25 4 4 2 2 2" xfId="32240" xr:uid="{431DA136-C8CD-48EE-84A9-EDF1F7FBFB2D}"/>
    <cellStyle name="Normal 25 4 4 2 3" xfId="32241" xr:uid="{16D07B40-E6EF-4AF7-8413-00FBEFE68577}"/>
    <cellStyle name="Normal 25 4 4 3" xfId="32242" xr:uid="{9DBA8504-BF91-4249-9B6D-F721F01AD179}"/>
    <cellStyle name="Normal 25 4 4 3 2" xfId="32243" xr:uid="{195500E1-9646-4FBA-A0E7-F209B2A4C54C}"/>
    <cellStyle name="Normal 25 4 4 4" xfId="32244" xr:uid="{B83BE0AB-02F2-4FC1-879F-FAB28885EAAD}"/>
    <cellStyle name="Normal 25 4 4 4 2" xfId="32245" xr:uid="{76AB5FD3-9B08-4434-BB36-E2F87FB3600B}"/>
    <cellStyle name="Normal 25 4 4 5" xfId="32246" xr:uid="{42D5B027-A909-47E2-BBFA-806A86D247D4}"/>
    <cellStyle name="Normal 25 4 5" xfId="32247" xr:uid="{0EA71A22-8A49-48AB-AD9A-877A10735D35}"/>
    <cellStyle name="Normal 25 4 5 2" xfId="32248" xr:uid="{F8E17687-CCE6-49B6-BA4C-32DD0F0CAFF8}"/>
    <cellStyle name="Normal 25 4 5 2 2" xfId="32249" xr:uid="{0E700C2E-5DA7-43FA-AC0D-4B5A7557989D}"/>
    <cellStyle name="Normal 25 4 5 3" xfId="32250" xr:uid="{6BF9CB95-0B62-4C3F-9BA9-EA6D28BF3C75}"/>
    <cellStyle name="Normal 25 4 6" xfId="32251" xr:uid="{B681A301-3128-4D30-876C-97DCB85012E0}"/>
    <cellStyle name="Normal 25 4 6 2" xfId="32252" xr:uid="{907DB6D7-F417-4C35-9874-36958DE06835}"/>
    <cellStyle name="Normal 25 4 7" xfId="32253" xr:uid="{295B7CB4-C114-40CB-937C-DA60D1B3F267}"/>
    <cellStyle name="Normal 25 4 7 2" xfId="32254" xr:uid="{3EC8EBB9-EB6A-4670-A790-219F62D4170C}"/>
    <cellStyle name="Normal 25 4 8" xfId="32255" xr:uid="{E4F4BD4F-4BED-45F7-8CAC-9493466664F5}"/>
    <cellStyle name="Normal 25 5" xfId="32256" xr:uid="{8991DECC-EAA9-43B7-9C01-4A24386A76A7}"/>
    <cellStyle name="Normal 25 5 2" xfId="32257" xr:uid="{2307673C-255B-4254-8954-0E99FDD39B79}"/>
    <cellStyle name="Normal 25 5 2 2" xfId="32258" xr:uid="{D6444B5E-3517-47D4-8D55-FBB001AC5BAC}"/>
    <cellStyle name="Normal 25 5 2 2 2" xfId="32259" xr:uid="{930004DA-8028-42E9-BC29-4943A76A45D8}"/>
    <cellStyle name="Normal 25 5 2 2 2 2" xfId="32260" xr:uid="{1341C2E4-0822-4D23-A48E-CA43284ABAD3}"/>
    <cellStyle name="Normal 25 5 2 2 2 2 2" xfId="32261" xr:uid="{17615F5E-87F0-4460-B616-FA4B03A7C849}"/>
    <cellStyle name="Normal 25 5 2 2 2 3" xfId="32262" xr:uid="{E7DC1D29-CCE0-45EB-A87F-D21B61B62C20}"/>
    <cellStyle name="Normal 25 5 2 2 3" xfId="32263" xr:uid="{4AA0D94F-61EB-4D90-B77C-93CCD9DC69EC}"/>
    <cellStyle name="Normal 25 5 2 2 3 2" xfId="32264" xr:uid="{21EEEA19-ACB8-4691-97A2-4A332A606CA1}"/>
    <cellStyle name="Normal 25 5 2 2 4" xfId="32265" xr:uid="{B2A4A5F3-2ECB-48DE-A8C2-505296D7B664}"/>
    <cellStyle name="Normal 25 5 2 2 4 2" xfId="32266" xr:uid="{BF7CAEC3-8E4D-4FF2-B797-011C4834B251}"/>
    <cellStyle name="Normal 25 5 2 2 5" xfId="32267" xr:uid="{BAF0C5A1-08F1-435E-BB5A-47CF9E2B4496}"/>
    <cellStyle name="Normal 25 5 2 3" xfId="32268" xr:uid="{A98E9F08-632C-4C28-82FE-B05C7D43EA6D}"/>
    <cellStyle name="Normal 25 5 2 3 2" xfId="32269" xr:uid="{A447B732-1FD7-4E25-A265-2EA0173F35F0}"/>
    <cellStyle name="Normal 25 5 2 3 2 2" xfId="32270" xr:uid="{033B5152-644C-4C17-92F9-1CD7D9375BEE}"/>
    <cellStyle name="Normal 25 5 2 3 3" xfId="32271" xr:uid="{21200AE2-F4B9-45EB-85E6-1EF427351BA9}"/>
    <cellStyle name="Normal 25 5 2 4" xfId="32272" xr:uid="{AE4DB772-A062-4D98-BFCE-1908EF370A3B}"/>
    <cellStyle name="Normal 25 5 2 4 2" xfId="32273" xr:uid="{0196E10C-FA5A-4F0A-91D7-69AA85E8236A}"/>
    <cellStyle name="Normal 25 5 2 5" xfId="32274" xr:uid="{8FECA06B-2A1B-4D99-AF51-0ABEBEB16759}"/>
    <cellStyle name="Normal 25 5 2 5 2" xfId="32275" xr:uid="{A1DCABEE-972E-4501-879F-B461D239161E}"/>
    <cellStyle name="Normal 25 5 2 6" xfId="32276" xr:uid="{C934E369-A9E1-4E35-A498-FD26B4233D48}"/>
    <cellStyle name="Normal 25 5 3" xfId="32277" xr:uid="{D9B1A334-D542-4ACC-86E2-F3E7EBD59173}"/>
    <cellStyle name="Normal 25 5 3 2" xfId="32278" xr:uid="{612FD845-C290-4B9A-80CE-467D68859065}"/>
    <cellStyle name="Normal 25 5 3 2 2" xfId="32279" xr:uid="{D5C03F23-326E-4F9B-9E1B-0E30659F4A53}"/>
    <cellStyle name="Normal 25 5 3 2 2 2" xfId="32280" xr:uid="{E4993BD0-B4D0-4C59-A47E-7EAD1A976F3C}"/>
    <cellStyle name="Normal 25 5 3 2 3" xfId="32281" xr:uid="{8D7FFFDC-FA87-4A2E-A657-A00B29363638}"/>
    <cellStyle name="Normal 25 5 3 3" xfId="32282" xr:uid="{E8FF9589-10CA-497D-A9DF-8B86C96C03AB}"/>
    <cellStyle name="Normal 25 5 3 3 2" xfId="32283" xr:uid="{C232CBD6-B8DF-4497-9A73-84C36D41246D}"/>
    <cellStyle name="Normal 25 5 3 4" xfId="32284" xr:uid="{018C3B9D-85BB-46E2-8689-71E1F1771785}"/>
    <cellStyle name="Normal 25 5 3 4 2" xfId="32285" xr:uid="{5200ED86-DC44-4B80-A2AF-CBF5FEEF4486}"/>
    <cellStyle name="Normal 25 5 3 5" xfId="32286" xr:uid="{649A3CCF-7B8F-4F59-BD61-A9B9E504CD41}"/>
    <cellStyle name="Normal 25 5 4" xfId="32287" xr:uid="{8403C52D-0BD4-4CD2-9748-5F5933D576CD}"/>
    <cellStyle name="Normal 25 5 4 2" xfId="32288" xr:uid="{C930D3A5-212B-4FF2-B84E-F900BF342893}"/>
    <cellStyle name="Normal 25 5 4 2 2" xfId="32289" xr:uid="{C680F4C4-0DE1-4998-9F67-BFEC7F9DBE24}"/>
    <cellStyle name="Normal 25 5 4 3" xfId="32290" xr:uid="{4953A855-607B-4FDE-91CA-1071ECD12643}"/>
    <cellStyle name="Normal 25 5 5" xfId="32291" xr:uid="{BDA31742-1662-4497-8655-44393E1279F4}"/>
    <cellStyle name="Normal 25 5 5 2" xfId="32292" xr:uid="{55A5E8D8-894F-425E-A9E0-3E53449E9661}"/>
    <cellStyle name="Normal 25 5 6" xfId="32293" xr:uid="{EB581EA6-C8AA-4B32-9403-E01D73AD1605}"/>
    <cellStyle name="Normal 25 5 6 2" xfId="32294" xr:uid="{19F2D2FC-8828-43CD-AF5B-7004E93A3830}"/>
    <cellStyle name="Normal 25 5 7" xfId="32295" xr:uid="{D048AA5F-680C-4607-A31B-A1E98BD78D78}"/>
    <cellStyle name="Normal 25 6" xfId="32296" xr:uid="{87BD6523-539B-4734-B040-5397EB9ACA69}"/>
    <cellStyle name="Normal 25 6 2" xfId="32297" xr:uid="{1D1E3534-0CF8-4282-A4E2-62E0B4740F9D}"/>
    <cellStyle name="Normal 25 6 2 2" xfId="32298" xr:uid="{649B4AD2-44A0-45E2-93B9-7961410BA8EA}"/>
    <cellStyle name="Normal 25 6 2 2 2" xfId="32299" xr:uid="{1332C33F-BE3B-4CE9-BFE1-DBC4A145F58B}"/>
    <cellStyle name="Normal 25 6 2 2 2 2" xfId="32300" xr:uid="{3D7A0140-8D44-424F-9C93-C395996CE239}"/>
    <cellStyle name="Normal 25 6 2 2 2 2 2" xfId="32301" xr:uid="{16B13B77-5FE6-4F2C-A8FE-46A031A01153}"/>
    <cellStyle name="Normal 25 6 2 2 2 3" xfId="32302" xr:uid="{90D5033A-ED3C-45DE-B119-7F02491CB466}"/>
    <cellStyle name="Normal 25 6 2 2 3" xfId="32303" xr:uid="{EC99EF68-361D-4A2B-8CA8-F484F31954CB}"/>
    <cellStyle name="Normal 25 6 2 2 3 2" xfId="32304" xr:uid="{2D7C452C-ACC3-4091-A6D6-A3B74652A445}"/>
    <cellStyle name="Normal 25 6 2 2 4" xfId="32305" xr:uid="{EB640C3F-7690-4DD6-A7F1-E1CE2A0C6AD0}"/>
    <cellStyle name="Normal 25 6 2 2 4 2" xfId="32306" xr:uid="{BE89EFC9-B7E9-49FA-915F-3558349FBF2C}"/>
    <cellStyle name="Normal 25 6 2 2 5" xfId="32307" xr:uid="{9FDDF60A-A6FC-459D-9016-FB4B481D4917}"/>
    <cellStyle name="Normal 25 6 2 3" xfId="32308" xr:uid="{21B32348-7B38-490B-B6F1-3C2C9F7ABCE5}"/>
    <cellStyle name="Normal 25 6 2 3 2" xfId="32309" xr:uid="{7C97BDCA-2845-4471-8B65-03724277A5D1}"/>
    <cellStyle name="Normal 25 6 2 3 2 2" xfId="32310" xr:uid="{4A22887D-B0AF-4929-B282-88EB04D78493}"/>
    <cellStyle name="Normal 25 6 2 3 3" xfId="32311" xr:uid="{39D5222E-FB86-4518-A4CD-53C36CF7D09E}"/>
    <cellStyle name="Normal 25 6 2 4" xfId="32312" xr:uid="{F1EBC3BF-B928-44F2-8620-B7C828BDEC25}"/>
    <cellStyle name="Normal 25 6 2 4 2" xfId="32313" xr:uid="{ED969505-6A71-4322-98B8-C2D79B49E075}"/>
    <cellStyle name="Normal 25 6 2 5" xfId="32314" xr:uid="{558D3726-85F0-45CF-9054-C3C65E1DB7E5}"/>
    <cellStyle name="Normal 25 6 2 5 2" xfId="32315" xr:uid="{9BC0B767-ABFF-478A-9D0A-931185EC6412}"/>
    <cellStyle name="Normal 25 6 2 6" xfId="32316" xr:uid="{B438F43A-AE8A-4EB1-B4DF-E011CA6D191F}"/>
    <cellStyle name="Normal 25 6 3" xfId="32317" xr:uid="{58044B33-CBD2-42FB-83D6-C617DCFAA5E1}"/>
    <cellStyle name="Normal 25 6 3 2" xfId="32318" xr:uid="{3EBB1213-E705-4C42-9FB2-9C0DF01F646D}"/>
    <cellStyle name="Normal 25 6 3 2 2" xfId="32319" xr:uid="{77B40490-1CAF-48A0-969C-0BD6736467F1}"/>
    <cellStyle name="Normal 25 6 3 2 2 2" xfId="32320" xr:uid="{AEAE67E7-4AE6-499A-9590-B5ADDAFE1119}"/>
    <cellStyle name="Normal 25 6 3 2 3" xfId="32321" xr:uid="{51437F05-16C0-4120-9E25-69EFF2B2324D}"/>
    <cellStyle name="Normal 25 6 3 3" xfId="32322" xr:uid="{751FE5B6-1799-40C1-9E97-A34FA2D63FDE}"/>
    <cellStyle name="Normal 25 6 3 3 2" xfId="32323" xr:uid="{9CDEC749-71F3-43BB-8FAD-AAEE6C70A484}"/>
    <cellStyle name="Normal 25 6 3 4" xfId="32324" xr:uid="{EF2AAD8C-6B09-4A30-8CEB-BF8AF3460897}"/>
    <cellStyle name="Normal 25 6 3 4 2" xfId="32325" xr:uid="{EE4284D8-D63B-485F-BEB5-DCBF24BF9EDE}"/>
    <cellStyle name="Normal 25 6 3 5" xfId="32326" xr:uid="{A4810C34-3F0F-4A72-94FC-2F2A59A29118}"/>
    <cellStyle name="Normal 25 6 4" xfId="32327" xr:uid="{09589696-3CB4-4F25-A696-2694D44590D5}"/>
    <cellStyle name="Normal 25 6 4 2" xfId="32328" xr:uid="{95AF4687-4192-4185-BB27-BD9BE143E33C}"/>
    <cellStyle name="Normal 25 6 4 2 2" xfId="32329" xr:uid="{B91D3BBF-D15A-476F-8E6E-343979B7D9EC}"/>
    <cellStyle name="Normal 25 6 4 3" xfId="32330" xr:uid="{F279F0BE-B0DC-42F9-A3B4-A45230F02BF8}"/>
    <cellStyle name="Normal 25 6 5" xfId="32331" xr:uid="{5DDCB204-262D-494E-B7A6-ED839DB0DAF6}"/>
    <cellStyle name="Normal 25 6 5 2" xfId="32332" xr:uid="{1DC93765-D4DD-4852-B08A-14B700411326}"/>
    <cellStyle name="Normal 25 6 6" xfId="32333" xr:uid="{19346928-6FB1-4321-8FD2-B3BC97FE574C}"/>
    <cellStyle name="Normal 25 6 6 2" xfId="32334" xr:uid="{02A27524-F00D-4A8E-AAAA-97C15A6C8FD3}"/>
    <cellStyle name="Normal 25 6 7" xfId="32335" xr:uid="{1FA5A27C-2473-48AF-911C-D5FAFDD1A6F1}"/>
    <cellStyle name="Normal 25 7" xfId="32336" xr:uid="{0C51D1D5-A5D0-4CF5-BD84-D819888C39C3}"/>
    <cellStyle name="Normal 25 7 2" xfId="32337" xr:uid="{B3612626-2B6F-4045-BF1B-662DDC14D712}"/>
    <cellStyle name="Normal 25 7 2 2" xfId="32338" xr:uid="{FE0E2204-924F-4C72-BF7C-81060E4E5111}"/>
    <cellStyle name="Normal 25 7 2 2 2" xfId="32339" xr:uid="{83F40EFC-2FB6-4EA2-814B-DCBD51ED056E}"/>
    <cellStyle name="Normal 25 7 2 2 2 2" xfId="32340" xr:uid="{DFCE301A-806F-45DF-AAA6-363F3BA675C3}"/>
    <cellStyle name="Normal 25 7 2 2 3" xfId="32341" xr:uid="{EA0277F9-7602-4EC4-985C-CB889EFF77B4}"/>
    <cellStyle name="Normal 25 7 2 3" xfId="32342" xr:uid="{BF43EDBA-83D7-4829-8FF0-554E134C6EFE}"/>
    <cellStyle name="Normal 25 7 2 3 2" xfId="32343" xr:uid="{D9291237-D75D-4509-99D0-8FD81D83610B}"/>
    <cellStyle name="Normal 25 7 2 4" xfId="32344" xr:uid="{0D33DF93-02B2-41E8-AC4E-2BA60C223E45}"/>
    <cellStyle name="Normal 25 7 2 4 2" xfId="32345" xr:uid="{9F32B54C-2000-4B48-88FE-D5747884911D}"/>
    <cellStyle name="Normal 25 7 2 5" xfId="32346" xr:uid="{0569C704-93E7-4AE1-8356-AA5B277A99D2}"/>
    <cellStyle name="Normal 25 7 3" xfId="32347" xr:uid="{2DE89D28-B1A4-4B30-BFFE-0776A294DFE3}"/>
    <cellStyle name="Normal 25 7 3 2" xfId="32348" xr:uid="{6DE9A2C2-3DC6-4132-BAFC-09BC14719A18}"/>
    <cellStyle name="Normal 25 7 3 2 2" xfId="32349" xr:uid="{80586C9D-F5BB-461E-88D7-DC568ADC29E7}"/>
    <cellStyle name="Normal 25 7 3 3" xfId="32350" xr:uid="{1235C521-655D-4131-ACB6-42C56B62011B}"/>
    <cellStyle name="Normal 25 7 4" xfId="32351" xr:uid="{9EA562B6-CB21-466C-9631-DA5C700B115A}"/>
    <cellStyle name="Normal 25 7 4 2" xfId="32352" xr:uid="{0B3BB346-84BC-472E-8BA3-7719F0B5AB96}"/>
    <cellStyle name="Normal 25 7 5" xfId="32353" xr:uid="{6095B797-8BC3-42C3-BE4F-475229432655}"/>
    <cellStyle name="Normal 25 7 5 2" xfId="32354" xr:uid="{8FEE769D-309B-441C-87CB-6B027046D9D5}"/>
    <cellStyle name="Normal 25 7 6" xfId="32355" xr:uid="{C665C15C-7432-48D1-9C60-0258FF1E5B32}"/>
    <cellStyle name="Normal 25 8" xfId="32356" xr:uid="{86D1579F-5F73-41A6-8941-DD4EBACBD9BE}"/>
    <cellStyle name="Normal 25 8 2" xfId="32357" xr:uid="{EA54E440-4553-483B-8DF9-09776D87CC2E}"/>
    <cellStyle name="Normal 25 8 2 2" xfId="32358" xr:uid="{107855F5-27BC-4CA3-BE14-137121016BB9}"/>
    <cellStyle name="Normal 25 8 2 2 2" xfId="32359" xr:uid="{4F6DAF32-6F4E-4435-BC78-85FF4C123BA4}"/>
    <cellStyle name="Normal 25 8 2 3" xfId="32360" xr:uid="{EF81577F-E51B-4580-9E07-A0EB158719B3}"/>
    <cellStyle name="Normal 25 8 3" xfId="32361" xr:uid="{0BCEE156-0AF3-4150-86D1-25DEC22DF73F}"/>
    <cellStyle name="Normal 25 8 3 2" xfId="32362" xr:uid="{FCD3F0B1-4AD6-4780-856A-567D3CD28DA5}"/>
    <cellStyle name="Normal 25 8 4" xfId="32363" xr:uid="{036DCC40-2F54-4B7D-8968-AF24C733698E}"/>
    <cellStyle name="Normal 25 8 4 2" xfId="32364" xr:uid="{FAF68600-EB82-4EB1-BDBC-0235D62FF269}"/>
    <cellStyle name="Normal 25 8 5" xfId="32365" xr:uid="{1D1DBAEF-42CB-408B-8167-016559099951}"/>
    <cellStyle name="Normal 25 9" xfId="32366" xr:uid="{B248B344-39C6-4640-9DE4-7A9E7A507A3F}"/>
    <cellStyle name="Normal 25 9 2" xfId="32367" xr:uid="{4181FAE5-3B6B-46DA-8B99-9AB97B73F73E}"/>
    <cellStyle name="Normal 25 9 2 2" xfId="32368" xr:uid="{835A25B4-C3CF-4140-888F-F3CA5FCC8980}"/>
    <cellStyle name="Normal 25 9 2 2 2" xfId="32369" xr:uid="{40DB0D37-0CE5-4AB2-83E4-1E4679D34430}"/>
    <cellStyle name="Normal 25 9 2 3" xfId="32370" xr:uid="{9CCC4AA7-0B89-4A32-8AD8-E7C0D0340736}"/>
    <cellStyle name="Normal 25 9 3" xfId="32371" xr:uid="{E44F409E-766A-4A1C-B243-77C52621BFEC}"/>
    <cellStyle name="Normal 25 9 3 2" xfId="32372" xr:uid="{5FD5A06A-4CAD-41D2-99E5-B8F622864399}"/>
    <cellStyle name="Normal 25 9 4" xfId="32373" xr:uid="{7DF5ADD8-3FDD-42C2-8F12-714B7F97655F}"/>
    <cellStyle name="Normal 25 9 4 2" xfId="32374" xr:uid="{4E2C6DC0-AE83-4E08-8DD3-496102675A6A}"/>
    <cellStyle name="Normal 25 9 5" xfId="32375" xr:uid="{62ABFC33-6F33-4DA5-94A1-90DF33C950D5}"/>
    <cellStyle name="Normal 26" xfId="32376" xr:uid="{6584F0B7-8B62-430F-84AE-212503A9910D}"/>
    <cellStyle name="Normal 26 2" xfId="32377" xr:uid="{99177A2E-5699-441B-AC83-ACB674B48E07}"/>
    <cellStyle name="Normal 26 2 10" xfId="32378" xr:uid="{B9CC67CF-A8F2-4625-AA5C-657A5AD62526}"/>
    <cellStyle name="Normal 26 2 10 2" xfId="32379" xr:uid="{FE75CAB4-A75C-41F6-BB0E-0450102A1078}"/>
    <cellStyle name="Normal 26 2 11" xfId="32380" xr:uid="{55080A96-644F-41DE-B17A-4379DAEC07A2}"/>
    <cellStyle name="Normal 26 2 2" xfId="32381" xr:uid="{E071CDB1-91C5-4E01-8DAF-17D778150078}"/>
    <cellStyle name="Normal 26 2 2 10" xfId="32382" xr:uid="{49556859-3C2B-4B33-8416-7EA7C2A743F7}"/>
    <cellStyle name="Normal 26 2 2 2" xfId="32383" xr:uid="{25A2176E-4AE8-49A7-9487-106136506A5B}"/>
    <cellStyle name="Normal 26 2 2 2 2" xfId="32384" xr:uid="{ECF9FF80-25A9-4F59-9B0B-F77447447AEB}"/>
    <cellStyle name="Normal 26 2 2 2 2 2" xfId="32385" xr:uid="{882E0FAF-3EFD-4BB5-8873-EE1D117E70DA}"/>
    <cellStyle name="Normal 26 2 2 2 2 2 2" xfId="32386" xr:uid="{E21C6147-80E5-4F8D-BA4A-AADFABF8902A}"/>
    <cellStyle name="Normal 26 2 2 2 2 2 2 2" xfId="32387" xr:uid="{B78E1CAB-2556-4151-9C6E-B0B1CEE85454}"/>
    <cellStyle name="Normal 26 2 2 2 2 2 2 2 2" xfId="32388" xr:uid="{222266C3-7018-4678-9C81-4D042A40788F}"/>
    <cellStyle name="Normal 26 2 2 2 2 2 2 3" xfId="32389" xr:uid="{07FE88DF-58D7-4AEC-B098-BFCFE254C2FD}"/>
    <cellStyle name="Normal 26 2 2 2 2 2 3" xfId="32390" xr:uid="{A5E143BA-AEEB-4222-8DF9-4B1F95D6D1E9}"/>
    <cellStyle name="Normal 26 2 2 2 2 2 3 2" xfId="32391" xr:uid="{277F7AF7-9C62-4954-B444-6A6CB098AED0}"/>
    <cellStyle name="Normal 26 2 2 2 2 2 4" xfId="32392" xr:uid="{CDD1EC69-459B-46D9-A1E8-159815B28CE0}"/>
    <cellStyle name="Normal 26 2 2 2 2 2 4 2" xfId="32393" xr:uid="{EB2585F4-693F-448A-A8AF-DA6BAFA6B379}"/>
    <cellStyle name="Normal 26 2 2 2 2 2 5" xfId="32394" xr:uid="{083529DE-6638-4539-BEF4-8C5259992B4B}"/>
    <cellStyle name="Normal 26 2 2 2 2 3" xfId="32395" xr:uid="{75B84013-D22C-4C76-8634-0FCE21E4814E}"/>
    <cellStyle name="Normal 26 2 2 2 2 3 2" xfId="32396" xr:uid="{8E22239D-4479-484E-AB49-3BA8337B9AC9}"/>
    <cellStyle name="Normal 26 2 2 2 2 3 2 2" xfId="32397" xr:uid="{AC063AA3-F735-40B2-841F-723662127663}"/>
    <cellStyle name="Normal 26 2 2 2 2 3 3" xfId="32398" xr:uid="{6F8A36A5-2D00-43A3-91EC-902625FBD3C7}"/>
    <cellStyle name="Normal 26 2 2 2 2 4" xfId="32399" xr:uid="{EAB97538-BF53-47C2-B1AE-E5F99496B535}"/>
    <cellStyle name="Normal 26 2 2 2 2 4 2" xfId="32400" xr:uid="{1D33CD6C-1292-4FCA-AB06-D28B75AC19FC}"/>
    <cellStyle name="Normal 26 2 2 2 2 5" xfId="32401" xr:uid="{78E2C9C1-B0DC-46C9-BE0D-959EFD2CA44C}"/>
    <cellStyle name="Normal 26 2 2 2 2 5 2" xfId="32402" xr:uid="{4441E764-627D-4556-A7D7-E7159647315E}"/>
    <cellStyle name="Normal 26 2 2 2 2 6" xfId="32403" xr:uid="{C19C42F2-0E5F-4DCB-8232-29D7393A59CA}"/>
    <cellStyle name="Normal 26 2 2 2 3" xfId="32404" xr:uid="{8BCD0BDB-22B0-4962-BB85-D72D63836468}"/>
    <cellStyle name="Normal 26 2 2 2 3 2" xfId="32405" xr:uid="{BA1B794A-E41C-4594-90A8-6DDFCB712C78}"/>
    <cellStyle name="Normal 26 2 2 2 3 2 2" xfId="32406" xr:uid="{5662B22F-6B62-436E-B195-A1AE8F159372}"/>
    <cellStyle name="Normal 26 2 2 2 3 2 2 2" xfId="32407" xr:uid="{24440C69-4254-4FDD-9318-8A3E6987EB09}"/>
    <cellStyle name="Normal 26 2 2 2 3 2 3" xfId="32408" xr:uid="{7E961EAE-4DB0-490E-9D26-B1B22F7ADC38}"/>
    <cellStyle name="Normal 26 2 2 2 3 3" xfId="32409" xr:uid="{89847B67-FC57-4ED9-8888-94EAE79F3444}"/>
    <cellStyle name="Normal 26 2 2 2 3 3 2" xfId="32410" xr:uid="{60E41FA4-353C-48E4-B06D-ED759F8B19D6}"/>
    <cellStyle name="Normal 26 2 2 2 3 4" xfId="32411" xr:uid="{7AB56156-9000-49EA-9773-7E21DD29169F}"/>
    <cellStyle name="Normal 26 2 2 2 3 4 2" xfId="32412" xr:uid="{B2B30D2A-2702-4B90-BF39-8D58353628B0}"/>
    <cellStyle name="Normal 26 2 2 2 3 5" xfId="32413" xr:uid="{E83EAD27-DB0B-4204-B795-981A74E65061}"/>
    <cellStyle name="Normal 26 2 2 2 4" xfId="32414" xr:uid="{2D0C4657-23CA-4FF4-844F-AB8AFBFD9B92}"/>
    <cellStyle name="Normal 26 2 2 2 4 2" xfId="32415" xr:uid="{5305F7CF-1EB8-4893-8F4B-6DED4387F0F8}"/>
    <cellStyle name="Normal 26 2 2 2 4 2 2" xfId="32416" xr:uid="{56F87054-377F-49E9-B29B-C4F726A4FE59}"/>
    <cellStyle name="Normal 26 2 2 2 4 3" xfId="32417" xr:uid="{2F77CB10-1066-419D-979E-0444A471AAAB}"/>
    <cellStyle name="Normal 26 2 2 2 5" xfId="32418" xr:uid="{9779C140-3A2C-4750-A6B6-02F0D89EE386}"/>
    <cellStyle name="Normal 26 2 2 2 5 2" xfId="32419" xr:uid="{22E84D38-8E1A-4203-AF4E-9C294A47F524}"/>
    <cellStyle name="Normal 26 2 2 2 6" xfId="32420" xr:uid="{551382F9-989C-48CB-AF9B-AD2F04243B3B}"/>
    <cellStyle name="Normal 26 2 2 2 6 2" xfId="32421" xr:uid="{BB78F53A-25C4-46C2-AAA5-A75872C8D27B}"/>
    <cellStyle name="Normal 26 2 2 2 7" xfId="32422" xr:uid="{CF93D2A2-C7C0-4A8C-896A-405218DACE71}"/>
    <cellStyle name="Normal 26 2 2 3" xfId="32423" xr:uid="{49AFC875-1ED6-4242-86CD-72CD3D6ACB00}"/>
    <cellStyle name="Normal 26 2 2 3 2" xfId="32424" xr:uid="{3DF0B03A-B7D8-42F8-A9DC-CDDC022FCEA5}"/>
    <cellStyle name="Normal 26 2 2 3 2 2" xfId="32425" xr:uid="{2B1CD2D9-51D9-4CA6-85EF-62854A770EE3}"/>
    <cellStyle name="Normal 26 2 2 3 2 2 2" xfId="32426" xr:uid="{F6760EDE-FD84-4632-9354-6EE7DEAD676B}"/>
    <cellStyle name="Normal 26 2 2 3 2 2 2 2" xfId="32427" xr:uid="{64AC7CCE-B80B-40EB-BB1E-8D124E1F59E3}"/>
    <cellStyle name="Normal 26 2 2 3 2 2 2 2 2" xfId="32428" xr:uid="{69CC169C-D749-4992-A66D-580B7A36F488}"/>
    <cellStyle name="Normal 26 2 2 3 2 2 2 3" xfId="32429" xr:uid="{296FC70A-489C-4553-87E0-82DDD2CBBCEF}"/>
    <cellStyle name="Normal 26 2 2 3 2 2 3" xfId="32430" xr:uid="{F0C08C35-DB11-4B87-AEF7-C6BC24A3C48A}"/>
    <cellStyle name="Normal 26 2 2 3 2 2 3 2" xfId="32431" xr:uid="{1B21ECC4-7A5B-4CAD-8441-C03B6CA777B3}"/>
    <cellStyle name="Normal 26 2 2 3 2 2 4" xfId="32432" xr:uid="{544B96B5-D8B2-4FCA-BAAC-70B97094AF32}"/>
    <cellStyle name="Normal 26 2 2 3 2 2 4 2" xfId="32433" xr:uid="{ABDF20FA-1445-4CED-BE3F-BA490291242C}"/>
    <cellStyle name="Normal 26 2 2 3 2 2 5" xfId="32434" xr:uid="{23485480-85C8-43AF-90D8-DF90285C7E92}"/>
    <cellStyle name="Normal 26 2 2 3 2 3" xfId="32435" xr:uid="{259B3E48-4A77-4BCF-BDD8-38BA59FAA624}"/>
    <cellStyle name="Normal 26 2 2 3 2 3 2" xfId="32436" xr:uid="{0FB52E35-0002-4417-8D2E-B1A9E2DC98EA}"/>
    <cellStyle name="Normal 26 2 2 3 2 3 2 2" xfId="32437" xr:uid="{D7DCC064-5AFA-4AED-91BB-CD334D876185}"/>
    <cellStyle name="Normal 26 2 2 3 2 3 3" xfId="32438" xr:uid="{D0F88B05-2E8A-4D47-B07B-8ED68F33BD4C}"/>
    <cellStyle name="Normal 26 2 2 3 2 4" xfId="32439" xr:uid="{D8B6FE54-9B9D-4B88-BE43-56A71AD716C9}"/>
    <cellStyle name="Normal 26 2 2 3 2 4 2" xfId="32440" xr:uid="{8AD04F79-56AD-4E12-9FC1-5C39A9F949AF}"/>
    <cellStyle name="Normal 26 2 2 3 2 5" xfId="32441" xr:uid="{53FD9BE3-468A-4461-B06F-02711D3F5B6F}"/>
    <cellStyle name="Normal 26 2 2 3 2 5 2" xfId="32442" xr:uid="{FCC55F1D-E936-402B-BFF7-099007552660}"/>
    <cellStyle name="Normal 26 2 2 3 2 6" xfId="32443" xr:uid="{0F432A8A-630C-49E1-94F8-3E1FE8A312BC}"/>
    <cellStyle name="Normal 26 2 2 3 3" xfId="32444" xr:uid="{8E5EEB03-34A3-4D1D-95B7-67C84C8FE642}"/>
    <cellStyle name="Normal 26 2 2 3 3 2" xfId="32445" xr:uid="{AF574B05-C841-4286-B988-55A5C71D354F}"/>
    <cellStyle name="Normal 26 2 2 3 3 2 2" xfId="32446" xr:uid="{EAC37FB7-9B63-490C-8A83-143141583231}"/>
    <cellStyle name="Normal 26 2 2 3 3 2 2 2" xfId="32447" xr:uid="{173DEE88-0C9D-4AA8-A566-6EB83357BBEE}"/>
    <cellStyle name="Normal 26 2 2 3 3 2 3" xfId="32448" xr:uid="{9C3CF364-762F-4986-8A92-1F4B05673330}"/>
    <cellStyle name="Normal 26 2 2 3 3 3" xfId="32449" xr:uid="{C036D6DD-95FA-4B40-A65C-63B42B90C419}"/>
    <cellStyle name="Normal 26 2 2 3 3 3 2" xfId="32450" xr:uid="{39B15EEA-4E1F-404E-A945-402098BD43D4}"/>
    <cellStyle name="Normal 26 2 2 3 3 4" xfId="32451" xr:uid="{97474DDC-5F8B-420F-B6CA-22D3498C485B}"/>
    <cellStyle name="Normal 26 2 2 3 3 4 2" xfId="32452" xr:uid="{46129C31-3CEB-43F3-A0FC-CA66FFCE0469}"/>
    <cellStyle name="Normal 26 2 2 3 3 5" xfId="32453" xr:uid="{51831A5F-F150-4448-AF52-D6F6F3FB7003}"/>
    <cellStyle name="Normal 26 2 2 3 4" xfId="32454" xr:uid="{1DC88EC5-EF5D-448E-94CE-CD935BEB7D3E}"/>
    <cellStyle name="Normal 26 2 2 3 4 2" xfId="32455" xr:uid="{1CB63696-8970-4ED7-823E-267E0B660032}"/>
    <cellStyle name="Normal 26 2 2 3 4 2 2" xfId="32456" xr:uid="{DC37FCBD-98DC-447A-AC50-3CAACFA47859}"/>
    <cellStyle name="Normal 26 2 2 3 4 3" xfId="32457" xr:uid="{6541736E-EBC6-4568-8132-39F7A60791A0}"/>
    <cellStyle name="Normal 26 2 2 3 5" xfId="32458" xr:uid="{02155516-A222-486E-9137-0F0BC83B79DF}"/>
    <cellStyle name="Normal 26 2 2 3 5 2" xfId="32459" xr:uid="{76494735-A682-47AE-8151-29D18CD8A4DC}"/>
    <cellStyle name="Normal 26 2 2 3 6" xfId="32460" xr:uid="{7EFE7D4C-9312-4F2C-90D7-32CDF1803559}"/>
    <cellStyle name="Normal 26 2 2 3 6 2" xfId="32461" xr:uid="{C673DD62-DA48-4871-9BFA-827E44D990F2}"/>
    <cellStyle name="Normal 26 2 2 3 7" xfId="32462" xr:uid="{908D67F5-F95C-4D7E-9777-5C43E21B7064}"/>
    <cellStyle name="Normal 26 2 2 4" xfId="32463" xr:uid="{56678D24-9279-4A84-9B4E-C900E9292C66}"/>
    <cellStyle name="Normal 26 2 2 4 2" xfId="32464" xr:uid="{AAA86AB3-6968-4EBB-9BD8-45BA33948251}"/>
    <cellStyle name="Normal 26 2 2 4 2 2" xfId="32465" xr:uid="{48C10F8C-5CE7-4B52-9F73-3DBCDB6FFF3D}"/>
    <cellStyle name="Normal 26 2 2 4 2 2 2" xfId="32466" xr:uid="{A25D2BAE-0743-433A-BF90-9A99E66BB5F8}"/>
    <cellStyle name="Normal 26 2 2 4 2 2 2 2" xfId="32467" xr:uid="{93C0394B-C555-4FE1-B9D1-7B35F2292F37}"/>
    <cellStyle name="Normal 26 2 2 4 2 2 3" xfId="32468" xr:uid="{F51D6012-D25D-4A7A-B986-3A48DD2DFBDB}"/>
    <cellStyle name="Normal 26 2 2 4 2 3" xfId="32469" xr:uid="{27CB2AEB-9700-4D92-924B-0576A2A81B66}"/>
    <cellStyle name="Normal 26 2 2 4 2 3 2" xfId="32470" xr:uid="{9443E39A-FEF5-4D3E-90A6-83FF7FF49F58}"/>
    <cellStyle name="Normal 26 2 2 4 2 4" xfId="32471" xr:uid="{47D96DD8-A458-4A20-95F7-6CEB84BBCE15}"/>
    <cellStyle name="Normal 26 2 2 4 2 4 2" xfId="32472" xr:uid="{F4194B38-250C-4E75-9B54-9B852EF9B048}"/>
    <cellStyle name="Normal 26 2 2 4 2 5" xfId="32473" xr:uid="{26092DD0-B5CE-4046-90F4-716C360B635E}"/>
    <cellStyle name="Normal 26 2 2 4 3" xfId="32474" xr:uid="{D8C88EEE-AC0D-4B86-9036-67C3265063E6}"/>
    <cellStyle name="Normal 26 2 2 4 3 2" xfId="32475" xr:uid="{161D6B1A-5F19-46C5-9730-BF86146DA1C6}"/>
    <cellStyle name="Normal 26 2 2 4 3 2 2" xfId="32476" xr:uid="{BDDDD47A-F89F-488E-AE57-935181A4FA4E}"/>
    <cellStyle name="Normal 26 2 2 4 3 3" xfId="32477" xr:uid="{8A736B35-2E77-421F-9B71-8A57632F893D}"/>
    <cellStyle name="Normal 26 2 2 4 4" xfId="32478" xr:uid="{143C64FB-236C-46B7-85DD-1296C0653B54}"/>
    <cellStyle name="Normal 26 2 2 4 4 2" xfId="32479" xr:uid="{88A339FA-CBB2-482F-92D6-100B926611FD}"/>
    <cellStyle name="Normal 26 2 2 4 5" xfId="32480" xr:uid="{E48B6022-3B55-4361-8344-17E2D36A47BF}"/>
    <cellStyle name="Normal 26 2 2 4 5 2" xfId="32481" xr:uid="{7A2C4743-651B-4D62-87D2-4ED3617B23A5}"/>
    <cellStyle name="Normal 26 2 2 4 6" xfId="32482" xr:uid="{57752D10-7FD9-4F98-97F0-9985C0D4E195}"/>
    <cellStyle name="Normal 26 2 2 5" xfId="32483" xr:uid="{46D3BEF0-AD71-4E26-89D3-551303909D20}"/>
    <cellStyle name="Normal 26 2 2 5 2" xfId="32484" xr:uid="{D6279778-AD23-474C-9DB4-611F69873530}"/>
    <cellStyle name="Normal 26 2 2 5 2 2" xfId="32485" xr:uid="{03724B4D-0E29-40CF-B15A-3F19F9C7B112}"/>
    <cellStyle name="Normal 26 2 2 5 2 2 2" xfId="32486" xr:uid="{AF6BB7C1-AADD-4AF1-A6C4-418ED64EA7A7}"/>
    <cellStyle name="Normal 26 2 2 5 2 3" xfId="32487" xr:uid="{C73C2ECB-F488-4015-A384-B4243FB4F972}"/>
    <cellStyle name="Normal 26 2 2 5 3" xfId="32488" xr:uid="{B5E187DD-9554-4C2A-8CA3-FF78A7622F2C}"/>
    <cellStyle name="Normal 26 2 2 5 3 2" xfId="32489" xr:uid="{1FD74A0C-DD86-4FD3-AA7E-539A98DF969A}"/>
    <cellStyle name="Normal 26 2 2 5 4" xfId="32490" xr:uid="{28FCD5BD-5960-48AC-904D-6D166FDC94FA}"/>
    <cellStyle name="Normal 26 2 2 5 4 2" xfId="32491" xr:uid="{3A5FA071-B006-420C-9160-9DA7DCDD9FF0}"/>
    <cellStyle name="Normal 26 2 2 5 5" xfId="32492" xr:uid="{5E748C3A-ADC3-4194-BCE1-157E58AC2F07}"/>
    <cellStyle name="Normal 26 2 2 6" xfId="32493" xr:uid="{89920926-48EB-4218-A371-47E90F6E2936}"/>
    <cellStyle name="Normal 26 2 2 6 2" xfId="32494" xr:uid="{7E3C3B59-F611-4625-94FE-16A3B0154014}"/>
    <cellStyle name="Normal 26 2 2 6 2 2" xfId="32495" xr:uid="{BAC54882-30D7-44E4-81BB-6148AEFA5E23}"/>
    <cellStyle name="Normal 26 2 2 6 2 2 2" xfId="32496" xr:uid="{9B4DC5F1-9450-4BB8-9698-0862D88CA5B8}"/>
    <cellStyle name="Normal 26 2 2 6 2 3" xfId="32497" xr:uid="{FC7CE54E-F70D-49DF-A6D6-996FEA0EC25E}"/>
    <cellStyle name="Normal 26 2 2 6 3" xfId="32498" xr:uid="{B627A6B2-BC0C-41BA-A67F-F2EEE369194C}"/>
    <cellStyle name="Normal 26 2 2 6 3 2" xfId="32499" xr:uid="{00ADFB8A-2265-43EE-BEB0-BE19AEE455D3}"/>
    <cellStyle name="Normal 26 2 2 6 4" xfId="32500" xr:uid="{ADCFAF3C-C6B6-4561-A61C-0472B9845F33}"/>
    <cellStyle name="Normal 26 2 2 6 4 2" xfId="32501" xr:uid="{27076B6A-8DE4-4B93-9064-ED18EC3818A1}"/>
    <cellStyle name="Normal 26 2 2 6 5" xfId="32502" xr:uid="{CA4BA849-8300-4784-BF43-F2C5228650D7}"/>
    <cellStyle name="Normal 26 2 2 7" xfId="32503" xr:uid="{CA3AA7C9-DEBF-4537-855E-1521977AC898}"/>
    <cellStyle name="Normal 26 2 2 7 2" xfId="32504" xr:uid="{5FB05F24-B167-466E-A3E8-A66251A1B029}"/>
    <cellStyle name="Normal 26 2 2 7 2 2" xfId="32505" xr:uid="{0C921050-D70B-4331-A5AC-67A3C845296B}"/>
    <cellStyle name="Normal 26 2 2 7 3" xfId="32506" xr:uid="{762F02ED-94CF-4273-A3F4-8A8A94AA4A82}"/>
    <cellStyle name="Normal 26 2 2 8" xfId="32507" xr:uid="{AD86F05A-4FC5-441A-9381-580B7BEB8B27}"/>
    <cellStyle name="Normal 26 2 2 8 2" xfId="32508" xr:uid="{5AF1DF3C-C839-45DA-A174-AA95ADEAC9F6}"/>
    <cellStyle name="Normal 26 2 2 9" xfId="32509" xr:uid="{1E7A754E-5B7D-42BB-BE1C-911664B52EFA}"/>
    <cellStyle name="Normal 26 2 2 9 2" xfId="32510" xr:uid="{BE92F671-4CD9-48D2-BF75-AF6A3A6CB8AE}"/>
    <cellStyle name="Normal 26 2 3" xfId="32511" xr:uid="{A3E3ABE5-709C-48BB-BE2B-19AFAAA5DCD1}"/>
    <cellStyle name="Normal 26 2 3 2" xfId="32512" xr:uid="{26FB557C-B02A-4F0A-85C1-4FBE12969689}"/>
    <cellStyle name="Normal 26 2 3 2 2" xfId="32513" xr:uid="{C46D4D57-F39C-468A-AFB0-B75355C1DF10}"/>
    <cellStyle name="Normal 26 2 3 2 2 2" xfId="32514" xr:uid="{52DD7B9A-4F8F-4439-AC18-973F0A4ED373}"/>
    <cellStyle name="Normal 26 2 3 2 2 2 2" xfId="32515" xr:uid="{017A6B0E-0CD6-4DEB-A827-ACB6746A9F23}"/>
    <cellStyle name="Normal 26 2 3 2 2 2 2 2" xfId="32516" xr:uid="{06103C23-7D82-43ED-8C98-CCE124315A2B}"/>
    <cellStyle name="Normal 26 2 3 2 2 2 3" xfId="32517" xr:uid="{10CF25D1-B622-4BB5-89AE-D42BF73014BA}"/>
    <cellStyle name="Normal 26 2 3 2 2 3" xfId="32518" xr:uid="{84B4E494-6C30-4036-80A8-084CDC016750}"/>
    <cellStyle name="Normal 26 2 3 2 2 3 2" xfId="32519" xr:uid="{ED73764B-997E-4ECD-A0C4-2EF48181A12B}"/>
    <cellStyle name="Normal 26 2 3 2 2 4" xfId="32520" xr:uid="{D0260F71-45BA-46A2-A375-5C3DE088001B}"/>
    <cellStyle name="Normal 26 2 3 2 2 4 2" xfId="32521" xr:uid="{0CFD9ADC-2DF2-4B6A-9B30-573DFB4BB217}"/>
    <cellStyle name="Normal 26 2 3 2 2 5" xfId="32522" xr:uid="{1D28EB9A-E5E1-4CAD-AB64-ECC388EA2651}"/>
    <cellStyle name="Normal 26 2 3 2 3" xfId="32523" xr:uid="{E9A3A5ED-EDD8-4662-BD1D-CF28A29CA5F0}"/>
    <cellStyle name="Normal 26 2 3 2 3 2" xfId="32524" xr:uid="{D232C3D9-D6C8-4D59-B101-C2283DBE3584}"/>
    <cellStyle name="Normal 26 2 3 2 3 2 2" xfId="32525" xr:uid="{A0180D22-BC69-471D-A1C1-C043B7FC6DEA}"/>
    <cellStyle name="Normal 26 2 3 2 3 3" xfId="32526" xr:uid="{8F91F1D2-DEBD-4521-B41E-5401AD5117B5}"/>
    <cellStyle name="Normal 26 2 3 2 4" xfId="32527" xr:uid="{5ECA8C86-03CE-4B3F-8171-8022E9292BCA}"/>
    <cellStyle name="Normal 26 2 3 2 4 2" xfId="32528" xr:uid="{64A53835-FE0D-4952-AEB9-978031C4BDEF}"/>
    <cellStyle name="Normal 26 2 3 2 5" xfId="32529" xr:uid="{B7498026-190B-4A3F-B985-BF4F1D7DF4CA}"/>
    <cellStyle name="Normal 26 2 3 2 5 2" xfId="32530" xr:uid="{539AC8A8-F63F-4202-B952-3EFE2D9F52E0}"/>
    <cellStyle name="Normal 26 2 3 2 6" xfId="32531" xr:uid="{01BE37D0-F330-4785-9212-9F626FF72B3D}"/>
    <cellStyle name="Normal 26 2 3 3" xfId="32532" xr:uid="{CE9BB7A6-5293-400B-A366-1C2A45DE70C7}"/>
    <cellStyle name="Normal 26 2 3 3 2" xfId="32533" xr:uid="{CB9E4366-5564-4BE9-B249-4C7DF3CF9F7A}"/>
    <cellStyle name="Normal 26 2 3 3 2 2" xfId="32534" xr:uid="{87493111-E5DF-492B-A43E-5841FFAA9C55}"/>
    <cellStyle name="Normal 26 2 3 3 2 2 2" xfId="32535" xr:uid="{AE28C9D9-6806-4C55-8E39-7D767C8620B9}"/>
    <cellStyle name="Normal 26 2 3 3 2 3" xfId="32536" xr:uid="{914D2289-80DB-4505-9F22-6E2BAB264CA5}"/>
    <cellStyle name="Normal 26 2 3 3 3" xfId="32537" xr:uid="{BF53D081-3EE8-4EDC-9524-6DF749E21AD8}"/>
    <cellStyle name="Normal 26 2 3 3 3 2" xfId="32538" xr:uid="{B67561C2-7183-4FCC-8106-5C685785D658}"/>
    <cellStyle name="Normal 26 2 3 3 4" xfId="32539" xr:uid="{4630CD6E-C16F-4816-81D9-6248D79A065E}"/>
    <cellStyle name="Normal 26 2 3 3 4 2" xfId="32540" xr:uid="{EB25020A-D593-49A8-AD2D-89A35C895DA0}"/>
    <cellStyle name="Normal 26 2 3 3 5" xfId="32541" xr:uid="{FDB9BACA-1852-408A-8A98-603418D87624}"/>
    <cellStyle name="Normal 26 2 3 4" xfId="32542" xr:uid="{C7A17EB3-566D-4CF9-87B9-914DCA1DAD2F}"/>
    <cellStyle name="Normal 26 2 3 4 2" xfId="32543" xr:uid="{81928E5E-E161-49AD-A15B-EFB5690F2105}"/>
    <cellStyle name="Normal 26 2 3 4 2 2" xfId="32544" xr:uid="{3957CC87-FEF5-43D8-ADA6-7BCF18E4B2E3}"/>
    <cellStyle name="Normal 26 2 3 4 3" xfId="32545" xr:uid="{CE595840-B805-4158-B358-E7C8B7AAB5EA}"/>
    <cellStyle name="Normal 26 2 3 5" xfId="32546" xr:uid="{9FC57BB1-145E-433E-9824-F4E08BB3C04E}"/>
    <cellStyle name="Normal 26 2 3 5 2" xfId="32547" xr:uid="{43E6BC8E-8A4A-41E8-882E-09E496BE907F}"/>
    <cellStyle name="Normal 26 2 3 6" xfId="32548" xr:uid="{C9F03476-FFA0-483A-9ED8-CE373B21C63B}"/>
    <cellStyle name="Normal 26 2 3 6 2" xfId="32549" xr:uid="{34B6183B-BA53-4284-8B85-867C84B928F8}"/>
    <cellStyle name="Normal 26 2 3 7" xfId="32550" xr:uid="{750DC334-9F1C-4DCD-A9CD-8DE088E5F724}"/>
    <cellStyle name="Normal 26 2 4" xfId="32551" xr:uid="{06D50FD6-DA70-4084-AB6F-B8EB703BFAC1}"/>
    <cellStyle name="Normal 26 2 4 2" xfId="32552" xr:uid="{8933B0A9-C853-4DB4-82DE-DCF12105003B}"/>
    <cellStyle name="Normal 26 2 4 2 2" xfId="32553" xr:uid="{8D850390-4ACE-4273-8DB4-D4D5B3B61A59}"/>
    <cellStyle name="Normal 26 2 4 2 2 2" xfId="32554" xr:uid="{D2199043-21B7-4A50-B50A-7AE328C8DC9B}"/>
    <cellStyle name="Normal 26 2 4 2 2 2 2" xfId="32555" xr:uid="{4EA66C70-1860-4AE2-B17B-A6561787A87D}"/>
    <cellStyle name="Normal 26 2 4 2 2 2 2 2" xfId="32556" xr:uid="{2FD451F1-50F5-4958-B43F-2D30CA2DC574}"/>
    <cellStyle name="Normal 26 2 4 2 2 2 3" xfId="32557" xr:uid="{3CAF19E3-F4FD-462B-8DD4-46A2B666048C}"/>
    <cellStyle name="Normal 26 2 4 2 2 3" xfId="32558" xr:uid="{1A9220E4-F78C-41E9-9F19-131C4CD49C5D}"/>
    <cellStyle name="Normal 26 2 4 2 2 3 2" xfId="32559" xr:uid="{79C97AAC-89C2-4AAE-B444-1D4CAEC9E033}"/>
    <cellStyle name="Normal 26 2 4 2 2 4" xfId="32560" xr:uid="{13F3A08A-C05F-402F-877E-A7F32FFAE341}"/>
    <cellStyle name="Normal 26 2 4 2 2 4 2" xfId="32561" xr:uid="{7A2D9303-AB99-4E38-8FB1-954D78D80F2E}"/>
    <cellStyle name="Normal 26 2 4 2 2 5" xfId="32562" xr:uid="{EF623285-CDB4-4597-BB30-1E3AE0AC40E9}"/>
    <cellStyle name="Normal 26 2 4 2 3" xfId="32563" xr:uid="{190EB305-6E4B-49D4-901F-3D3D5015D4BD}"/>
    <cellStyle name="Normal 26 2 4 2 3 2" xfId="32564" xr:uid="{9F03882C-56A6-41D1-9E6F-C1BB990E70D8}"/>
    <cellStyle name="Normal 26 2 4 2 3 2 2" xfId="32565" xr:uid="{2A1E1B90-C4FA-477E-AB89-1C502DDB5981}"/>
    <cellStyle name="Normal 26 2 4 2 3 3" xfId="32566" xr:uid="{42EF35E7-4F30-4940-9E30-B6FA8A89105A}"/>
    <cellStyle name="Normal 26 2 4 2 4" xfId="32567" xr:uid="{C721093F-0273-4682-A9B1-19E1A5F63096}"/>
    <cellStyle name="Normal 26 2 4 2 4 2" xfId="32568" xr:uid="{9B13C7A5-CDB8-4B22-B49E-7491C057FCDA}"/>
    <cellStyle name="Normal 26 2 4 2 5" xfId="32569" xr:uid="{D516D879-05B9-4DC1-B61B-245EE9597B22}"/>
    <cellStyle name="Normal 26 2 4 2 5 2" xfId="32570" xr:uid="{D85ACA57-C8A2-4BDD-AFFF-79F2D819F86B}"/>
    <cellStyle name="Normal 26 2 4 2 6" xfId="32571" xr:uid="{15F97A4A-2DC2-46AB-A222-4468EB142075}"/>
    <cellStyle name="Normal 26 2 4 3" xfId="32572" xr:uid="{86EF1C26-8CF2-4BE7-A06A-4348C2169FCF}"/>
    <cellStyle name="Normal 26 2 4 3 2" xfId="32573" xr:uid="{348F9B5D-6F0A-4BED-9B9D-0D65EF0C0BEC}"/>
    <cellStyle name="Normal 26 2 4 3 2 2" xfId="32574" xr:uid="{6D7B3C2C-8937-441E-971A-7111CA0AE420}"/>
    <cellStyle name="Normal 26 2 4 3 2 2 2" xfId="32575" xr:uid="{56400B34-C33C-4D85-BC67-93244D53E4A9}"/>
    <cellStyle name="Normal 26 2 4 3 2 3" xfId="32576" xr:uid="{13C98047-A9E3-4B5F-A39D-99E65D2260B7}"/>
    <cellStyle name="Normal 26 2 4 3 3" xfId="32577" xr:uid="{0B1FD6AB-6F96-4D06-A24A-CE7FC763F672}"/>
    <cellStyle name="Normal 26 2 4 3 3 2" xfId="32578" xr:uid="{377CA64B-B6D9-4BC0-AC96-84EAD4D9134E}"/>
    <cellStyle name="Normal 26 2 4 3 4" xfId="32579" xr:uid="{93381F98-91EE-4945-A511-3D5E457E1C2E}"/>
    <cellStyle name="Normal 26 2 4 3 4 2" xfId="32580" xr:uid="{456DBD2E-09D2-4F62-8CA2-3D3F6B8AA569}"/>
    <cellStyle name="Normal 26 2 4 3 5" xfId="32581" xr:uid="{154F2CC1-8A8E-4264-B188-6830E2D423E3}"/>
    <cellStyle name="Normal 26 2 4 4" xfId="32582" xr:uid="{13EDD8FC-A236-497B-867D-DB6E85668EAB}"/>
    <cellStyle name="Normal 26 2 4 4 2" xfId="32583" xr:uid="{D64A07B0-EF4B-4B78-AAC4-F06E394E4D44}"/>
    <cellStyle name="Normal 26 2 4 4 2 2" xfId="32584" xr:uid="{D693C7DB-AA41-4D34-9E4E-3AB94A5A364C}"/>
    <cellStyle name="Normal 26 2 4 4 3" xfId="32585" xr:uid="{BCA5C299-5B40-4F7E-A845-5B95E54056E3}"/>
    <cellStyle name="Normal 26 2 4 5" xfId="32586" xr:uid="{E7155419-0E98-452F-9240-8480D16556EE}"/>
    <cellStyle name="Normal 26 2 4 5 2" xfId="32587" xr:uid="{B4A1D957-D654-4637-8FAF-1FEF58BD00F2}"/>
    <cellStyle name="Normal 26 2 4 6" xfId="32588" xr:uid="{21C06016-4295-414D-8A5E-EDD0B8D66EE4}"/>
    <cellStyle name="Normal 26 2 4 6 2" xfId="32589" xr:uid="{19BF4C4A-7541-4681-8521-FCFF14D9B028}"/>
    <cellStyle name="Normal 26 2 4 7" xfId="32590" xr:uid="{3E8BAE19-78A0-477C-836D-9072F1D71C14}"/>
    <cellStyle name="Normal 26 2 5" xfId="32591" xr:uid="{97237FA8-6AF1-4B0F-BF7A-58F250E28682}"/>
    <cellStyle name="Normal 26 2 5 2" xfId="32592" xr:uid="{F858D479-1791-442E-8A67-BE8E0C6F9C95}"/>
    <cellStyle name="Normal 26 2 5 2 2" xfId="32593" xr:uid="{3222F4DB-9DB8-43B2-87DD-C75C3CED6ED2}"/>
    <cellStyle name="Normal 26 2 5 2 2 2" xfId="32594" xr:uid="{9EDCBFFC-797F-412B-A2A2-819ABF520EE9}"/>
    <cellStyle name="Normal 26 2 5 2 2 2 2" xfId="32595" xr:uid="{8D6875BE-6A65-4876-B1E7-6871AE02666A}"/>
    <cellStyle name="Normal 26 2 5 2 2 3" xfId="32596" xr:uid="{6A7F1C33-AC91-4477-8AD7-61F13059960D}"/>
    <cellStyle name="Normal 26 2 5 2 3" xfId="32597" xr:uid="{72DC11A2-5874-437E-AAD0-FD3FD6B1A0C5}"/>
    <cellStyle name="Normal 26 2 5 2 3 2" xfId="32598" xr:uid="{6A03736E-2CBB-4097-B01F-E8E37B232819}"/>
    <cellStyle name="Normal 26 2 5 2 4" xfId="32599" xr:uid="{BDDBBCEF-AC09-4B83-84C4-2E48CA74EE27}"/>
    <cellStyle name="Normal 26 2 5 2 4 2" xfId="32600" xr:uid="{8A1E6925-8474-4DBD-8C3C-9907019C9C00}"/>
    <cellStyle name="Normal 26 2 5 2 5" xfId="32601" xr:uid="{87944414-1256-4705-BAAD-66663B5C9803}"/>
    <cellStyle name="Normal 26 2 5 3" xfId="32602" xr:uid="{797DD245-AFD5-4CC7-8425-492237927C10}"/>
    <cellStyle name="Normal 26 2 5 3 2" xfId="32603" xr:uid="{E6C822A5-DFE5-488F-A29C-5DEE220FC4E4}"/>
    <cellStyle name="Normal 26 2 5 3 2 2" xfId="32604" xr:uid="{D76A36DD-0FF3-4C35-93B5-F92C3222147B}"/>
    <cellStyle name="Normal 26 2 5 3 3" xfId="32605" xr:uid="{388D5429-9E14-4AE1-8BCA-628789A06D21}"/>
    <cellStyle name="Normal 26 2 5 4" xfId="32606" xr:uid="{9594B721-1870-4863-B635-680F236B686D}"/>
    <cellStyle name="Normal 26 2 5 4 2" xfId="32607" xr:uid="{265B45A0-7FF1-4DEA-9C26-F33AF5E643DC}"/>
    <cellStyle name="Normal 26 2 5 5" xfId="32608" xr:uid="{8E6BFBB5-98BC-4E51-9C10-E616C509460D}"/>
    <cellStyle name="Normal 26 2 5 5 2" xfId="32609" xr:uid="{C449B694-F3EE-486E-971A-0ADC9AC459A3}"/>
    <cellStyle name="Normal 26 2 5 6" xfId="32610" xr:uid="{DEB5373A-3572-4960-A4BC-71102B178BBA}"/>
    <cellStyle name="Normal 26 2 6" xfId="32611" xr:uid="{0CC8454D-9BD0-476A-9625-B5DBB85BAB5E}"/>
    <cellStyle name="Normal 26 2 6 2" xfId="32612" xr:uid="{339DF457-647B-4E7C-BDFF-7CF64B4E8717}"/>
    <cellStyle name="Normal 26 2 6 2 2" xfId="32613" xr:uid="{70101FA2-58A2-4D65-AA9D-FDA9DC476C93}"/>
    <cellStyle name="Normal 26 2 6 2 2 2" xfId="32614" xr:uid="{2BD995C5-DC1A-41B7-8D86-4C8BE8DAB0A9}"/>
    <cellStyle name="Normal 26 2 6 2 3" xfId="32615" xr:uid="{DA68CB3F-D2D6-40C3-8B70-267160F71C3E}"/>
    <cellStyle name="Normal 26 2 6 3" xfId="32616" xr:uid="{3ECE5A93-3670-4238-B9DC-803A48A6C4FF}"/>
    <cellStyle name="Normal 26 2 6 3 2" xfId="32617" xr:uid="{1C20EFBD-7A1F-4398-A18F-2DA2AEA7CFA7}"/>
    <cellStyle name="Normal 26 2 6 4" xfId="32618" xr:uid="{1199B2A3-B66E-4695-9FB4-D855E295065C}"/>
    <cellStyle name="Normal 26 2 6 4 2" xfId="32619" xr:uid="{BF6ECD88-DDBF-437B-954B-3FB2AFE7DB4D}"/>
    <cellStyle name="Normal 26 2 6 5" xfId="32620" xr:uid="{87BDE8DE-20AC-4FC0-8E42-ABD9212A0975}"/>
    <cellStyle name="Normal 26 2 7" xfId="32621" xr:uid="{11975341-E144-4938-83CA-D902972FF088}"/>
    <cellStyle name="Normal 26 2 7 2" xfId="32622" xr:uid="{88D55127-C648-4D64-91A9-825A1B36D588}"/>
    <cellStyle name="Normal 26 2 7 2 2" xfId="32623" xr:uid="{782FAD21-3E49-463C-BBAC-6A843A68DD85}"/>
    <cellStyle name="Normal 26 2 7 2 2 2" xfId="32624" xr:uid="{62FB913E-60AD-4373-B1F2-0F0689DCD559}"/>
    <cellStyle name="Normal 26 2 7 2 3" xfId="32625" xr:uid="{75AC4E71-A1A0-487B-B648-5EDC0A61F4AF}"/>
    <cellStyle name="Normal 26 2 7 3" xfId="32626" xr:uid="{770B857A-14E9-4A9F-8AA1-BA086F540A7C}"/>
    <cellStyle name="Normal 26 2 7 3 2" xfId="32627" xr:uid="{A4C955B6-CE0D-4753-87F0-CF468EA77D81}"/>
    <cellStyle name="Normal 26 2 7 4" xfId="32628" xr:uid="{DF4E9503-F0F2-4A68-AACE-9A657E06F835}"/>
    <cellStyle name="Normal 26 2 7 4 2" xfId="32629" xr:uid="{16F37ACA-FCDB-4D46-97CB-C798560D78A8}"/>
    <cellStyle name="Normal 26 2 7 5" xfId="32630" xr:uid="{312F1B7F-9A0C-4300-B8A1-300C53989D3F}"/>
    <cellStyle name="Normal 26 2 8" xfId="32631" xr:uid="{3CE2D317-5E09-47ED-9DA5-4B93D76032E6}"/>
    <cellStyle name="Normal 26 2 8 2" xfId="32632" xr:uid="{A58E60C4-F8E2-4B42-830E-1A73559EBAFD}"/>
    <cellStyle name="Normal 26 2 8 2 2" xfId="32633" xr:uid="{4B3FA7A5-0D9A-40C9-B73A-06A4CC284C3E}"/>
    <cellStyle name="Normal 26 2 8 3" xfId="32634" xr:uid="{8BA028B1-0CDF-4E3C-8559-76591168A883}"/>
    <cellStyle name="Normal 26 2 9" xfId="32635" xr:uid="{60E75C4C-03D3-466F-80DB-DB7EA2E7BFAE}"/>
    <cellStyle name="Normal 26 2 9 2" xfId="32636" xr:uid="{11A8F8C6-E49F-4C1C-92BD-61C993C5CA81}"/>
    <cellStyle name="Normal 26 3" xfId="32637" xr:uid="{B178CEB3-465B-4415-B9E0-3711935CCA6B}"/>
    <cellStyle name="Normal 26 4" xfId="32638" xr:uid="{EC4CCBDF-F878-4A7B-B94B-6FA54055A4D6}"/>
    <cellStyle name="Normal 26 5" xfId="32639" xr:uid="{55C758DD-38AE-42B6-932E-2418E42571CB}"/>
    <cellStyle name="Normal 26 5 2" xfId="32640" xr:uid="{E2F1862F-EDFF-4ED1-A7A9-DF9D351513E8}"/>
    <cellStyle name="Normal 26 5 2 2" xfId="32641" xr:uid="{73879CAC-B6C5-4E7C-BEAE-0266C63C179D}"/>
    <cellStyle name="Normal 26 5 2 2 2" xfId="32642" xr:uid="{3B583CC8-A146-4880-BBBE-4C0436B46F4F}"/>
    <cellStyle name="Normal 26 5 2 2 2 2" xfId="32643" xr:uid="{2E21FAD0-BD74-4359-B7A7-66143FBE8CFA}"/>
    <cellStyle name="Normal 26 5 2 2 2 2 2" xfId="32644" xr:uid="{725D9284-66C5-4551-BBFA-B1510DA0F6C4}"/>
    <cellStyle name="Normal 26 5 2 2 2 3" xfId="32645" xr:uid="{519AC7BF-81CE-459A-B30E-58B014426127}"/>
    <cellStyle name="Normal 26 5 2 2 3" xfId="32646" xr:uid="{3172F4AE-6BD5-45CA-890D-64FDE8C654A1}"/>
    <cellStyle name="Normal 26 5 2 2 3 2" xfId="32647" xr:uid="{A9A00D8A-3DC1-4911-9A80-CB4362A7AC6D}"/>
    <cellStyle name="Normal 26 5 2 2 4" xfId="32648" xr:uid="{86E25150-505D-4050-98DC-1793DFCF274C}"/>
    <cellStyle name="Normal 26 5 2 2 4 2" xfId="32649" xr:uid="{49F466CD-0986-41FF-A950-D5BFF4D0B333}"/>
    <cellStyle name="Normal 26 5 2 2 5" xfId="32650" xr:uid="{C8BCF56E-A964-4E32-B8B2-1EE1DB244740}"/>
    <cellStyle name="Normal 26 5 2 3" xfId="32651" xr:uid="{5380A2B2-9DB1-4740-B3EA-E1C27483D70B}"/>
    <cellStyle name="Normal 26 5 2 3 2" xfId="32652" xr:uid="{ACA22850-D16C-4257-B8D9-4726CF8DC017}"/>
    <cellStyle name="Normal 26 5 2 3 2 2" xfId="32653" xr:uid="{CB3C4783-B980-4EB6-81A5-965C188CB15D}"/>
    <cellStyle name="Normal 26 5 2 3 3" xfId="32654" xr:uid="{A9C0F6BB-4BC2-4A76-B2DF-4275C5ACB959}"/>
    <cellStyle name="Normal 26 5 2 4" xfId="32655" xr:uid="{0BE8CDFB-FEF6-4751-8025-8B676522E923}"/>
    <cellStyle name="Normal 26 5 2 4 2" xfId="32656" xr:uid="{488E85A4-55FF-4B06-872B-BB6601CAEAA0}"/>
    <cellStyle name="Normal 26 5 2 5" xfId="32657" xr:uid="{8082F676-67C4-443D-9ECB-DDD47C5F48F5}"/>
    <cellStyle name="Normal 26 5 2 5 2" xfId="32658" xr:uid="{44DB9FC8-81AB-4C70-BC7C-05D6DB6B5E33}"/>
    <cellStyle name="Normal 26 5 2 6" xfId="32659" xr:uid="{AE8C51F1-D59A-4B23-B8C6-775E666DD9E6}"/>
    <cellStyle name="Normal 26 5 3" xfId="32660" xr:uid="{4AEC4C83-C8C4-45DC-AB97-CAA6FCAD7109}"/>
    <cellStyle name="Normal 26 5 3 2" xfId="32661" xr:uid="{AF07E339-3C99-4F64-B777-5E02CF7EF691}"/>
    <cellStyle name="Normal 26 5 3 2 2" xfId="32662" xr:uid="{91529263-2CC2-476D-9DBF-A90A9E25A708}"/>
    <cellStyle name="Normal 26 5 3 2 2 2" xfId="32663" xr:uid="{8B9220A7-03C7-4754-ADD2-6F50FE3B4A7A}"/>
    <cellStyle name="Normal 26 5 3 2 3" xfId="32664" xr:uid="{CB276C28-09B4-4CD8-967D-2571354B9F50}"/>
    <cellStyle name="Normal 26 5 3 3" xfId="32665" xr:uid="{B39B0858-FF5A-4BB0-9A51-E809B752327F}"/>
    <cellStyle name="Normal 26 5 3 3 2" xfId="32666" xr:uid="{6C6BCAB3-FB97-4F8C-B325-4EC97A8DE5DC}"/>
    <cellStyle name="Normal 26 5 3 4" xfId="32667" xr:uid="{0818D53E-BA5B-4C32-A684-07CC2BFC6CF9}"/>
    <cellStyle name="Normal 26 5 3 4 2" xfId="32668" xr:uid="{9DEF8D45-217D-4A03-9902-CBDDFF88E1D0}"/>
    <cellStyle name="Normal 26 5 3 5" xfId="32669" xr:uid="{540F0BF6-0402-4E92-A003-3BE695854BC0}"/>
    <cellStyle name="Normal 26 5 4" xfId="32670" xr:uid="{BB8A48DD-61EB-4973-8A42-C434F588A54F}"/>
    <cellStyle name="Normal 26 5 4 2" xfId="32671" xr:uid="{3B4FB447-55E5-4161-BD03-882317EC48DE}"/>
    <cellStyle name="Normal 26 5 4 2 2" xfId="32672" xr:uid="{BC325DC8-9E97-4F3C-A990-847DEB010BB1}"/>
    <cellStyle name="Normal 26 5 4 3" xfId="32673" xr:uid="{C99C2CC4-7EAA-44CF-931B-32C82203541A}"/>
    <cellStyle name="Normal 26 5 5" xfId="32674" xr:uid="{32921DB3-3F05-40A8-969A-E97122C6290D}"/>
    <cellStyle name="Normal 26 5 5 2" xfId="32675" xr:uid="{7045B3DD-E570-438C-89AA-59C9EA7E5D1E}"/>
    <cellStyle name="Normal 26 5 6" xfId="32676" xr:uid="{02DF2651-0661-4FD7-A91A-B7BBE0688B95}"/>
    <cellStyle name="Normal 26 5 6 2" xfId="32677" xr:uid="{CEF61148-0F7F-4BE0-86EF-F29A872875B7}"/>
    <cellStyle name="Normal 26 5 7" xfId="32678" xr:uid="{59BEFA22-180D-4690-82C0-A066AF93F146}"/>
    <cellStyle name="Normal 26 6" xfId="32679" xr:uid="{383543E2-510A-4417-B134-4FE95E6EEFEC}"/>
    <cellStyle name="Normal 26 6 2" xfId="32680" xr:uid="{B9E31627-9E85-433A-B221-E2E5B23E6A15}"/>
    <cellStyle name="Normal 26 6 2 2" xfId="32681" xr:uid="{EAE5FC74-7A7A-4F48-9077-615940A4106C}"/>
    <cellStyle name="Normal 26 6 2 2 2" xfId="32682" xr:uid="{19AB0E01-1842-4950-8AA1-5EBAD86DA086}"/>
    <cellStyle name="Normal 26 6 2 3" xfId="32683" xr:uid="{8C7BA95A-0A6E-4DA1-B1EF-E5C5B1DE1CA1}"/>
    <cellStyle name="Normal 26 6 3" xfId="32684" xr:uid="{D2FCB65C-B63A-451E-A1DA-A5F8C884D03D}"/>
    <cellStyle name="Normal 26 6 3 2" xfId="32685" xr:uid="{02BC0120-39C9-4934-9233-7D829D63043D}"/>
    <cellStyle name="Normal 26 6 4" xfId="32686" xr:uid="{944EF2AA-C4DE-4081-A281-1CB7E3331B45}"/>
    <cellStyle name="Normal 26 6 4 2" xfId="32687" xr:uid="{5C3A2471-471A-42BF-AEBA-397EFD1BB64B}"/>
    <cellStyle name="Normal 26 6 5" xfId="32688" xr:uid="{D0B0522F-D007-4E68-8BC2-09037F5B92B4}"/>
    <cellStyle name="Normal 27" xfId="32689" xr:uid="{4A2C97BB-4138-4CF2-8FAE-2CC53BFFB0FB}"/>
    <cellStyle name="Normal 27 2" xfId="32690" xr:uid="{F0A651CF-3764-45CD-B64F-8C6B71B06565}"/>
    <cellStyle name="Normal 27 2 10" xfId="32691" xr:uid="{825C8856-5184-4278-B898-432396587874}"/>
    <cellStyle name="Normal 27 2 10 2" xfId="32692" xr:uid="{0C19DFB0-B387-4DB7-8F4B-C6944876A562}"/>
    <cellStyle name="Normal 27 2 11" xfId="32693" xr:uid="{4CD1BFBD-7A36-4937-9430-684796084672}"/>
    <cellStyle name="Normal 27 2 2" xfId="32694" xr:uid="{7FF76417-FFB5-475C-94FE-FB595E3E5DED}"/>
    <cellStyle name="Normal 27 2 2 10" xfId="32695" xr:uid="{6B07D4F9-3C4D-498B-927F-DFF90E08A582}"/>
    <cellStyle name="Normal 27 2 2 2" xfId="32696" xr:uid="{E1293382-E134-4658-BA92-5AD879999FC0}"/>
    <cellStyle name="Normal 27 2 2 2 2" xfId="32697" xr:uid="{2E10C1C8-4442-479B-AAB4-71A2131FA8CA}"/>
    <cellStyle name="Normal 27 2 2 2 2 2" xfId="32698" xr:uid="{F33027DB-06E3-46DE-9530-8BC05454136A}"/>
    <cellStyle name="Normal 27 2 2 2 2 2 2" xfId="32699" xr:uid="{E897E5DC-EBC5-41E7-9092-A5E84317B966}"/>
    <cellStyle name="Normal 27 2 2 2 2 2 2 2" xfId="32700" xr:uid="{6E05C943-4A21-4594-99EE-EC83DD87206F}"/>
    <cellStyle name="Normal 27 2 2 2 2 2 2 2 2" xfId="32701" xr:uid="{ADC822B9-95C5-4014-ACF2-7D43FDEC22AC}"/>
    <cellStyle name="Normal 27 2 2 2 2 2 2 3" xfId="32702" xr:uid="{4F8DE206-8ECB-4A63-8252-CFE77F34EB3B}"/>
    <cellStyle name="Normal 27 2 2 2 2 2 3" xfId="32703" xr:uid="{5029D619-305F-48DA-83A8-C2C307D1D1AE}"/>
    <cellStyle name="Normal 27 2 2 2 2 2 3 2" xfId="32704" xr:uid="{CDF44E21-B9E7-4C85-8B47-3AC0BCE3C820}"/>
    <cellStyle name="Normal 27 2 2 2 2 2 4" xfId="32705" xr:uid="{C7BFAD9A-7D07-4350-AAE7-ADCD4B4A11E7}"/>
    <cellStyle name="Normal 27 2 2 2 2 2 4 2" xfId="32706" xr:uid="{8677873A-0571-4FCB-8C64-5072EA8FB583}"/>
    <cellStyle name="Normal 27 2 2 2 2 2 5" xfId="32707" xr:uid="{201B1797-D168-492A-8A11-82553DC2D1F5}"/>
    <cellStyle name="Normal 27 2 2 2 2 3" xfId="32708" xr:uid="{42567E1F-0CC6-424A-8807-1493C279509A}"/>
    <cellStyle name="Normal 27 2 2 2 2 3 2" xfId="32709" xr:uid="{FA9F69D7-2704-4369-BFD6-EE9DAB8FF2C3}"/>
    <cellStyle name="Normal 27 2 2 2 2 3 2 2" xfId="32710" xr:uid="{60C8707D-C813-4DCE-8CB6-6D3A0EE91BB1}"/>
    <cellStyle name="Normal 27 2 2 2 2 3 3" xfId="32711" xr:uid="{E9013F8F-B1D5-4506-A339-1C2AE7217344}"/>
    <cellStyle name="Normal 27 2 2 2 2 4" xfId="32712" xr:uid="{3D38D8DB-6506-4A25-AA85-21FBB7169709}"/>
    <cellStyle name="Normal 27 2 2 2 2 4 2" xfId="32713" xr:uid="{3AB1784C-4DCF-488C-873F-69AD9F392326}"/>
    <cellStyle name="Normal 27 2 2 2 2 5" xfId="32714" xr:uid="{940E0CCE-C4AB-40E1-A730-089FAAD03E23}"/>
    <cellStyle name="Normal 27 2 2 2 2 5 2" xfId="32715" xr:uid="{9F2C19F7-233F-4F37-BBCA-D54026CAAA37}"/>
    <cellStyle name="Normal 27 2 2 2 2 6" xfId="32716" xr:uid="{2B70016A-3B4D-4B99-B7BB-4858DFB6C364}"/>
    <cellStyle name="Normal 27 2 2 2 3" xfId="32717" xr:uid="{55D6C4B1-541E-4662-B033-B1748506290E}"/>
    <cellStyle name="Normal 27 2 2 2 3 2" xfId="32718" xr:uid="{00F10657-E6A7-4CE3-9449-09404B9A5E89}"/>
    <cellStyle name="Normal 27 2 2 2 3 2 2" xfId="32719" xr:uid="{49F5F0ED-1AD3-4972-9470-609CCED664E3}"/>
    <cellStyle name="Normal 27 2 2 2 3 2 2 2" xfId="32720" xr:uid="{38990303-3D9F-449E-AB53-B3C4099A7B19}"/>
    <cellStyle name="Normal 27 2 2 2 3 2 3" xfId="32721" xr:uid="{66DB6450-A355-4F0B-8B83-872CBD982879}"/>
    <cellStyle name="Normal 27 2 2 2 3 3" xfId="32722" xr:uid="{623150F2-9A9E-4C91-9CE3-242ABD977456}"/>
    <cellStyle name="Normal 27 2 2 2 3 3 2" xfId="32723" xr:uid="{2466A440-A8B5-4100-9D30-9E9DC7159B0E}"/>
    <cellStyle name="Normal 27 2 2 2 3 4" xfId="32724" xr:uid="{09D66BBF-6AFE-4218-90C3-DD4E8EC2698D}"/>
    <cellStyle name="Normal 27 2 2 2 3 4 2" xfId="32725" xr:uid="{9CA26CC2-CC77-4E4B-98BA-AA7C23F013E6}"/>
    <cellStyle name="Normal 27 2 2 2 3 5" xfId="32726" xr:uid="{14E3201F-0ABB-4820-B95D-D19286833010}"/>
    <cellStyle name="Normal 27 2 2 2 4" xfId="32727" xr:uid="{14A672CB-95B2-4512-B2F9-C9122E3B090A}"/>
    <cellStyle name="Normal 27 2 2 2 4 2" xfId="32728" xr:uid="{B8ADDDCA-6104-4447-8ACE-87A00221785B}"/>
    <cellStyle name="Normal 27 2 2 2 4 2 2" xfId="32729" xr:uid="{910F6E58-1F93-4C28-9F73-F39E9DF8A18B}"/>
    <cellStyle name="Normal 27 2 2 2 4 3" xfId="32730" xr:uid="{F05029C9-7342-4C6E-8456-66A413EB7C5D}"/>
    <cellStyle name="Normal 27 2 2 2 5" xfId="32731" xr:uid="{BAC3D475-5140-477D-A733-19FCBCFED5EC}"/>
    <cellStyle name="Normal 27 2 2 2 5 2" xfId="32732" xr:uid="{60CC9AC1-5ADA-4E94-AF70-EC6D29BE280B}"/>
    <cellStyle name="Normal 27 2 2 2 6" xfId="32733" xr:uid="{90CE3DAD-2E79-4F52-A0FA-60DA190560DA}"/>
    <cellStyle name="Normal 27 2 2 2 6 2" xfId="32734" xr:uid="{2BBA896D-4414-438E-BBD7-B2A1E6D106D9}"/>
    <cellStyle name="Normal 27 2 2 2 7" xfId="32735" xr:uid="{3F2A44EE-D5C0-4942-8DF6-7442DD2F6A5A}"/>
    <cellStyle name="Normal 27 2 2 3" xfId="32736" xr:uid="{DC4D32E9-4AC3-44A3-AADC-13436B0D952C}"/>
    <cellStyle name="Normal 27 2 2 3 2" xfId="32737" xr:uid="{11C6002D-BAC9-46F3-8CAD-E722B3E406DC}"/>
    <cellStyle name="Normal 27 2 2 3 2 2" xfId="32738" xr:uid="{81282510-CAEA-4687-B2AD-66BF0CD513CF}"/>
    <cellStyle name="Normal 27 2 2 3 2 2 2" xfId="32739" xr:uid="{26CE3C75-E19F-4325-9106-C114A7A2133D}"/>
    <cellStyle name="Normal 27 2 2 3 2 2 2 2" xfId="32740" xr:uid="{EB6BA90C-05D8-48AF-809C-A245D7CFD094}"/>
    <cellStyle name="Normal 27 2 2 3 2 2 2 2 2" xfId="32741" xr:uid="{352AAB0A-40B8-4C72-AF86-11A5C5F2A094}"/>
    <cellStyle name="Normal 27 2 2 3 2 2 2 3" xfId="32742" xr:uid="{26C3EF3A-1F2E-4601-B504-940AC9246E9C}"/>
    <cellStyle name="Normal 27 2 2 3 2 2 3" xfId="32743" xr:uid="{0DFCF570-2F21-4593-BA1E-180C20F4B0DC}"/>
    <cellStyle name="Normal 27 2 2 3 2 2 3 2" xfId="32744" xr:uid="{459639B1-A694-4A7B-999B-FCCFB023137F}"/>
    <cellStyle name="Normal 27 2 2 3 2 2 4" xfId="32745" xr:uid="{BDCB8E2B-23B2-42B9-90FB-5A117A540C20}"/>
    <cellStyle name="Normal 27 2 2 3 2 2 4 2" xfId="32746" xr:uid="{76A0824D-7A41-47DA-AD7B-10CDF4145856}"/>
    <cellStyle name="Normal 27 2 2 3 2 2 5" xfId="32747" xr:uid="{D8CFAE5B-4804-4659-9DA5-83573B44694A}"/>
    <cellStyle name="Normal 27 2 2 3 2 3" xfId="32748" xr:uid="{529EF157-750C-44E3-8D82-1ECD83FEB10B}"/>
    <cellStyle name="Normal 27 2 2 3 2 3 2" xfId="32749" xr:uid="{80C1B12D-BADA-4240-8DF3-B84351E83968}"/>
    <cellStyle name="Normal 27 2 2 3 2 3 2 2" xfId="32750" xr:uid="{47820116-01C4-42D5-BE8B-3E2E1BEAACE3}"/>
    <cellStyle name="Normal 27 2 2 3 2 3 3" xfId="32751" xr:uid="{11B8B7A0-333C-42F6-9276-7AEA70A397EF}"/>
    <cellStyle name="Normal 27 2 2 3 2 4" xfId="32752" xr:uid="{6C980E91-ECC2-4DCE-B5AC-5D95B7505450}"/>
    <cellStyle name="Normal 27 2 2 3 2 4 2" xfId="32753" xr:uid="{76153503-EB2F-4163-AB50-5950CB1634FC}"/>
    <cellStyle name="Normal 27 2 2 3 2 5" xfId="32754" xr:uid="{5FA9ACF2-CC29-4AA0-8B42-EBA2CEA363E6}"/>
    <cellStyle name="Normal 27 2 2 3 2 5 2" xfId="32755" xr:uid="{671128C9-EE35-4BD8-8343-77B2268C1878}"/>
    <cellStyle name="Normal 27 2 2 3 2 6" xfId="32756" xr:uid="{8EE4CF21-D37E-4583-A4D9-544EA16DFBC1}"/>
    <cellStyle name="Normal 27 2 2 3 3" xfId="32757" xr:uid="{AFB889F7-590A-40C3-9A4E-A78C51998EB5}"/>
    <cellStyle name="Normal 27 2 2 3 3 2" xfId="32758" xr:uid="{93EF366B-3826-4179-A79D-3EA6EBE0900C}"/>
    <cellStyle name="Normal 27 2 2 3 3 2 2" xfId="32759" xr:uid="{B5C71A4A-12CA-44A6-ACB0-D546DC7DEE00}"/>
    <cellStyle name="Normal 27 2 2 3 3 2 2 2" xfId="32760" xr:uid="{BD9F94DC-969A-4F62-838F-EB0E8942783B}"/>
    <cellStyle name="Normal 27 2 2 3 3 2 3" xfId="32761" xr:uid="{B9297556-FC64-4BE8-8F94-2269F0AB930A}"/>
    <cellStyle name="Normal 27 2 2 3 3 3" xfId="32762" xr:uid="{404032AB-D02F-478E-B551-BE1B585ADF7E}"/>
    <cellStyle name="Normal 27 2 2 3 3 3 2" xfId="32763" xr:uid="{0597213D-EDF8-437B-A6AC-5DDF4E187B2C}"/>
    <cellStyle name="Normal 27 2 2 3 3 4" xfId="32764" xr:uid="{E2D81E67-9498-4591-A05C-25D654A6D1D3}"/>
    <cellStyle name="Normal 27 2 2 3 3 4 2" xfId="32765" xr:uid="{9BA22358-2735-4A63-980B-248F87583AB0}"/>
    <cellStyle name="Normal 27 2 2 3 3 5" xfId="32766" xr:uid="{EED8D728-501E-4FB8-B100-6942EBB22D09}"/>
    <cellStyle name="Normal 27 2 2 3 4" xfId="32767" xr:uid="{24F0E3B4-32E0-4A11-99A3-3DA389B1B0CB}"/>
    <cellStyle name="Normal 27 2 2 3 4 2" xfId="32768" xr:uid="{188D3B7B-CCF3-4A9A-8EC6-2A25F7180652}"/>
    <cellStyle name="Normal 27 2 2 3 4 2 2" xfId="32769" xr:uid="{62A763ED-8DA1-49DA-AAD0-3F7665A47958}"/>
    <cellStyle name="Normal 27 2 2 3 4 3" xfId="32770" xr:uid="{B54CEA26-9BBC-4046-9942-2438850115D0}"/>
    <cellStyle name="Normal 27 2 2 3 5" xfId="32771" xr:uid="{B97FAE52-8DE0-4729-A0C5-F7ABDD75CA5E}"/>
    <cellStyle name="Normal 27 2 2 3 5 2" xfId="32772" xr:uid="{AD12D2F5-A11A-4DDB-BF45-33BC74F32F72}"/>
    <cellStyle name="Normal 27 2 2 3 6" xfId="32773" xr:uid="{950C7D11-E797-4D6F-951E-A95320F52E27}"/>
    <cellStyle name="Normal 27 2 2 3 6 2" xfId="32774" xr:uid="{9847AC2E-128E-479D-9F5E-0B2566DA5E44}"/>
    <cellStyle name="Normal 27 2 2 3 7" xfId="32775" xr:uid="{DE17D8DB-21D7-41A3-8BFC-967DD27E8D40}"/>
    <cellStyle name="Normal 27 2 2 4" xfId="32776" xr:uid="{42196A0D-3AE1-44AE-B9C6-7E65B496A43E}"/>
    <cellStyle name="Normal 27 2 2 4 2" xfId="32777" xr:uid="{9BD17550-E9D7-44BA-A447-53836AA81DFE}"/>
    <cellStyle name="Normal 27 2 2 4 2 2" xfId="32778" xr:uid="{DC9FD46E-A403-4928-AD4C-7F2C6C513725}"/>
    <cellStyle name="Normal 27 2 2 4 2 2 2" xfId="32779" xr:uid="{3AAF533E-B3B1-4F48-A709-14014A429F05}"/>
    <cellStyle name="Normal 27 2 2 4 2 2 2 2" xfId="32780" xr:uid="{8CA6CAFD-2AF0-4EB4-94AA-D2CC939BA09D}"/>
    <cellStyle name="Normal 27 2 2 4 2 2 3" xfId="32781" xr:uid="{8B9192A1-C208-493E-9B48-F3C2F139835A}"/>
    <cellStyle name="Normal 27 2 2 4 2 3" xfId="32782" xr:uid="{4AEAE62F-9582-41F4-A378-62A31021F658}"/>
    <cellStyle name="Normal 27 2 2 4 2 3 2" xfId="32783" xr:uid="{951CD6CB-21DD-46A8-B644-E6CCB831919A}"/>
    <cellStyle name="Normal 27 2 2 4 2 4" xfId="32784" xr:uid="{3D58251E-5D8E-4E0E-AB25-F061BD5B5018}"/>
    <cellStyle name="Normal 27 2 2 4 2 4 2" xfId="32785" xr:uid="{F173465B-8645-4F40-A0DB-3DBA3536F80A}"/>
    <cellStyle name="Normal 27 2 2 4 2 5" xfId="32786" xr:uid="{8A88566C-A6D9-479C-BB3A-8197D11A904B}"/>
    <cellStyle name="Normal 27 2 2 4 3" xfId="32787" xr:uid="{DFF1E799-D485-4386-84ED-205EF54104DF}"/>
    <cellStyle name="Normal 27 2 2 4 3 2" xfId="32788" xr:uid="{830400F2-9736-4EB9-B698-366C87DEB2DE}"/>
    <cellStyle name="Normal 27 2 2 4 3 2 2" xfId="32789" xr:uid="{B5E215A4-FFE1-484B-9B89-9DD70C4E7DD0}"/>
    <cellStyle name="Normal 27 2 2 4 3 3" xfId="32790" xr:uid="{D9B6D141-E79C-4046-86E9-5CF8920BD9E0}"/>
    <cellStyle name="Normal 27 2 2 4 4" xfId="32791" xr:uid="{2E204FD9-6A15-401A-B245-975EB2FF2987}"/>
    <cellStyle name="Normal 27 2 2 4 4 2" xfId="32792" xr:uid="{6EFEA610-3E1D-45C5-B00D-4E255CB74137}"/>
    <cellStyle name="Normal 27 2 2 4 5" xfId="32793" xr:uid="{06C456C9-C049-4C67-87CC-3BDCF4823A14}"/>
    <cellStyle name="Normal 27 2 2 4 5 2" xfId="32794" xr:uid="{3568C811-AA7D-4BE8-B170-B2DDA8F9CB38}"/>
    <cellStyle name="Normal 27 2 2 4 6" xfId="32795" xr:uid="{D90AC91C-CB94-410F-BFFD-C9D73478A066}"/>
    <cellStyle name="Normal 27 2 2 5" xfId="32796" xr:uid="{669B2C07-DBC1-44CE-BFE1-56F0A03B3580}"/>
    <cellStyle name="Normal 27 2 2 5 2" xfId="32797" xr:uid="{B3883CCB-4ED5-49B3-887F-45A907638716}"/>
    <cellStyle name="Normal 27 2 2 5 2 2" xfId="32798" xr:uid="{C4267A32-057D-4BF2-B9B0-8A306920C99B}"/>
    <cellStyle name="Normal 27 2 2 5 2 2 2" xfId="32799" xr:uid="{0FD2C608-A59A-4487-8E8B-440A143A2D3A}"/>
    <cellStyle name="Normal 27 2 2 5 2 3" xfId="32800" xr:uid="{8D5E082C-9CA1-4FE9-9FAB-5917E487E582}"/>
    <cellStyle name="Normal 27 2 2 5 3" xfId="32801" xr:uid="{F15C916D-4656-49F4-BFF8-2B8C98D946FB}"/>
    <cellStyle name="Normal 27 2 2 5 3 2" xfId="32802" xr:uid="{A1D6DEE4-483A-4F3B-BE1E-801D33ADB174}"/>
    <cellStyle name="Normal 27 2 2 5 4" xfId="32803" xr:uid="{F7F17E8C-57E2-4AC3-A5ED-D0574D75D10C}"/>
    <cellStyle name="Normal 27 2 2 5 4 2" xfId="32804" xr:uid="{3407428A-30DC-4DC1-96AD-4360AD2531B6}"/>
    <cellStyle name="Normal 27 2 2 5 5" xfId="32805" xr:uid="{910CDEFD-9915-4F79-8935-3DFA43B9D6B6}"/>
    <cellStyle name="Normal 27 2 2 6" xfId="32806" xr:uid="{85014450-62A8-40E7-AB31-01438D283881}"/>
    <cellStyle name="Normal 27 2 2 6 2" xfId="32807" xr:uid="{C25DEC32-CE3B-4E7D-8B2F-DD09AAF37C31}"/>
    <cellStyle name="Normal 27 2 2 6 2 2" xfId="32808" xr:uid="{CEF85413-C33B-4654-8301-48A437D6D85B}"/>
    <cellStyle name="Normal 27 2 2 6 2 2 2" xfId="32809" xr:uid="{A2729D59-C78B-403A-B71B-2709058A1A8B}"/>
    <cellStyle name="Normal 27 2 2 6 2 3" xfId="32810" xr:uid="{10CAC261-9E86-4D0A-A8A8-5CAE5762802A}"/>
    <cellStyle name="Normal 27 2 2 6 3" xfId="32811" xr:uid="{B7EA87EC-BAB0-441A-AD6E-606BC746AAA6}"/>
    <cellStyle name="Normal 27 2 2 6 3 2" xfId="32812" xr:uid="{02AB2460-26B0-4E8E-8DF0-DB1821624F69}"/>
    <cellStyle name="Normal 27 2 2 6 4" xfId="32813" xr:uid="{C27832C5-4EF4-45A3-9A17-AE1BFE8FA202}"/>
    <cellStyle name="Normal 27 2 2 6 4 2" xfId="32814" xr:uid="{CFF5A026-DB17-4407-9EBA-003B010D2460}"/>
    <cellStyle name="Normal 27 2 2 6 5" xfId="32815" xr:uid="{DED431C9-A343-4E0D-98BF-252AA5A18AC6}"/>
    <cellStyle name="Normal 27 2 2 7" xfId="32816" xr:uid="{A1C33963-A198-457E-9DBC-D4EAFCA685EC}"/>
    <cellStyle name="Normal 27 2 2 7 2" xfId="32817" xr:uid="{6D8A2DDA-833D-43EA-AA16-E977722C75D2}"/>
    <cellStyle name="Normal 27 2 2 7 2 2" xfId="32818" xr:uid="{D3D7242D-764C-4A5F-8ADC-9C9260DD1CBF}"/>
    <cellStyle name="Normal 27 2 2 7 3" xfId="32819" xr:uid="{43BB6F86-3291-42AC-9F71-7CB6826CF2F2}"/>
    <cellStyle name="Normal 27 2 2 8" xfId="32820" xr:uid="{845BA79E-E07B-4E52-A919-E9CB6EF84793}"/>
    <cellStyle name="Normal 27 2 2 8 2" xfId="32821" xr:uid="{3B15DECF-6AE5-489E-8D6E-07DE85A01B68}"/>
    <cellStyle name="Normal 27 2 2 9" xfId="32822" xr:uid="{0E1C9567-72A2-4879-9356-E888FE5AC8CB}"/>
    <cellStyle name="Normal 27 2 2 9 2" xfId="32823" xr:uid="{53D8DA2F-33A6-4A55-829F-33B194C5EE0E}"/>
    <cellStyle name="Normal 27 2 3" xfId="32824" xr:uid="{17D7D5E3-02FD-4BBD-882E-9EEF122541D4}"/>
    <cellStyle name="Normal 27 2 3 2" xfId="32825" xr:uid="{7471AF83-2773-435D-89DA-278F210F3D75}"/>
    <cellStyle name="Normal 27 2 3 2 2" xfId="32826" xr:uid="{30B5D83E-803A-48F6-A371-37FD1A5E1788}"/>
    <cellStyle name="Normal 27 2 3 2 2 2" xfId="32827" xr:uid="{FAFA66FE-253A-45FE-BDE4-4DC2C777BB20}"/>
    <cellStyle name="Normal 27 2 3 2 2 2 2" xfId="32828" xr:uid="{1DB32600-21B1-4265-A4E5-3423D9F2D19E}"/>
    <cellStyle name="Normal 27 2 3 2 2 2 2 2" xfId="32829" xr:uid="{72607DC8-6BD3-4351-A182-9C4A2D7AB7AE}"/>
    <cellStyle name="Normal 27 2 3 2 2 2 3" xfId="32830" xr:uid="{F243CA78-0518-4694-B913-85DA5ADEB9A1}"/>
    <cellStyle name="Normal 27 2 3 2 2 3" xfId="32831" xr:uid="{80C94545-A685-45BA-BFF0-053534D3121F}"/>
    <cellStyle name="Normal 27 2 3 2 2 3 2" xfId="32832" xr:uid="{F2E0FFD8-0C29-4D4F-9BB6-091E968682C1}"/>
    <cellStyle name="Normal 27 2 3 2 2 4" xfId="32833" xr:uid="{4F85F3C0-9966-4155-8DB2-F5E410402BCF}"/>
    <cellStyle name="Normal 27 2 3 2 2 4 2" xfId="32834" xr:uid="{11F883E7-CE5A-48B5-A0AB-05C35BD45F1E}"/>
    <cellStyle name="Normal 27 2 3 2 2 5" xfId="32835" xr:uid="{795093D9-C51E-4455-87C9-43DB803F05C2}"/>
    <cellStyle name="Normal 27 2 3 2 3" xfId="32836" xr:uid="{EE23CAD7-9986-4F04-922F-21F4026ADC46}"/>
    <cellStyle name="Normal 27 2 3 2 3 2" xfId="32837" xr:uid="{5AC2AFCC-59B1-43C0-ADE0-C6C01DECD9C2}"/>
    <cellStyle name="Normal 27 2 3 2 3 2 2" xfId="32838" xr:uid="{7E4A0965-4A33-4DCD-84CE-1E133AE9A227}"/>
    <cellStyle name="Normal 27 2 3 2 3 3" xfId="32839" xr:uid="{54B5ADBE-F429-40EF-885B-E4545BB97A5C}"/>
    <cellStyle name="Normal 27 2 3 2 4" xfId="32840" xr:uid="{59778944-2C66-46CF-8208-72054F9D5D0F}"/>
    <cellStyle name="Normal 27 2 3 2 4 2" xfId="32841" xr:uid="{3F4DDB24-90F2-4039-9E10-437F11EC2FE1}"/>
    <cellStyle name="Normal 27 2 3 2 5" xfId="32842" xr:uid="{F1A62F9F-A61D-43C7-B1F9-6B1F12C39F58}"/>
    <cellStyle name="Normal 27 2 3 2 5 2" xfId="32843" xr:uid="{6F9A4BE4-28F4-48B9-90F9-F729EFE588F2}"/>
    <cellStyle name="Normal 27 2 3 2 6" xfId="32844" xr:uid="{B96C9F4A-D032-4E14-8821-0D45D39129FA}"/>
    <cellStyle name="Normal 27 2 3 3" xfId="32845" xr:uid="{7F6B628F-218F-49E8-8441-3994E234537F}"/>
    <cellStyle name="Normal 27 2 3 3 2" xfId="32846" xr:uid="{6A1377B7-CC97-465F-960B-2049731AEF92}"/>
    <cellStyle name="Normal 27 2 3 3 2 2" xfId="32847" xr:uid="{8807B08D-C33E-48B4-9362-7B7BADA634DB}"/>
    <cellStyle name="Normal 27 2 3 3 2 2 2" xfId="32848" xr:uid="{477150ED-E352-4FB1-BFA2-9B3350FE52B9}"/>
    <cellStyle name="Normal 27 2 3 3 2 3" xfId="32849" xr:uid="{6ECECE0C-B420-4055-971E-4DF54316A2C6}"/>
    <cellStyle name="Normal 27 2 3 3 3" xfId="32850" xr:uid="{81FA37DF-741A-491F-88E9-32F87234188D}"/>
    <cellStyle name="Normal 27 2 3 3 3 2" xfId="32851" xr:uid="{3012D4BE-9D32-4443-9B84-63FDAB9ECCFC}"/>
    <cellStyle name="Normal 27 2 3 3 4" xfId="32852" xr:uid="{854ED1BE-448E-4765-A650-2F9A7C46A79A}"/>
    <cellStyle name="Normal 27 2 3 3 4 2" xfId="32853" xr:uid="{339E5669-E454-4766-B962-46F0A41DCC53}"/>
    <cellStyle name="Normal 27 2 3 3 5" xfId="32854" xr:uid="{AD2AA6E7-A63C-4E55-A255-7119C64E457A}"/>
    <cellStyle name="Normal 27 2 3 4" xfId="32855" xr:uid="{86506C7E-EE7D-4310-A5A3-7CBE9ADDC327}"/>
    <cellStyle name="Normal 27 2 3 4 2" xfId="32856" xr:uid="{BDB6F796-FD65-4782-9B9C-1D0039491E8D}"/>
    <cellStyle name="Normal 27 2 3 4 2 2" xfId="32857" xr:uid="{A418E40B-6439-4365-A70E-2D4CB7882044}"/>
    <cellStyle name="Normal 27 2 3 4 3" xfId="32858" xr:uid="{8B61EF74-336D-4796-BFB9-A195CEB6AD24}"/>
    <cellStyle name="Normal 27 2 3 5" xfId="32859" xr:uid="{2C7DCFFC-680F-4F85-9A93-C26D026F1B30}"/>
    <cellStyle name="Normal 27 2 3 5 2" xfId="32860" xr:uid="{728B10A7-383C-4A13-8564-58F9F9E91345}"/>
    <cellStyle name="Normal 27 2 3 6" xfId="32861" xr:uid="{1BEF3B46-53DD-4FFA-9735-FB39AC1224AC}"/>
    <cellStyle name="Normal 27 2 3 6 2" xfId="32862" xr:uid="{2994024F-A975-4010-815B-E099E6BF08D7}"/>
    <cellStyle name="Normal 27 2 3 7" xfId="32863" xr:uid="{16C7F855-4045-4B41-ABDF-2724CC23EEBA}"/>
    <cellStyle name="Normal 27 2 4" xfId="32864" xr:uid="{1B172B13-E842-4689-BCB2-C4A26F45DE64}"/>
    <cellStyle name="Normal 27 2 4 2" xfId="32865" xr:uid="{78944157-1880-4477-B219-1606E52F4658}"/>
    <cellStyle name="Normal 27 2 4 2 2" xfId="32866" xr:uid="{B945D5BA-4908-4811-BD52-A5551E3239E3}"/>
    <cellStyle name="Normal 27 2 4 2 2 2" xfId="32867" xr:uid="{002C158B-9239-45F7-A0A8-24A7DDE05DEA}"/>
    <cellStyle name="Normal 27 2 4 2 2 2 2" xfId="32868" xr:uid="{B4566FFA-9D63-4448-8CBC-138ADB74FBB0}"/>
    <cellStyle name="Normal 27 2 4 2 2 2 2 2" xfId="32869" xr:uid="{B79A800E-891B-4EBB-9133-2817BBD7B52D}"/>
    <cellStyle name="Normal 27 2 4 2 2 2 3" xfId="32870" xr:uid="{DF03C655-99D6-4B17-BC48-03EA122F9D3D}"/>
    <cellStyle name="Normal 27 2 4 2 2 3" xfId="32871" xr:uid="{2C1427BF-8C49-4555-9ECD-90183868ECBE}"/>
    <cellStyle name="Normal 27 2 4 2 2 3 2" xfId="32872" xr:uid="{2C21F2CD-5B0C-4E80-999A-1F9C5ADC8A75}"/>
    <cellStyle name="Normal 27 2 4 2 2 4" xfId="32873" xr:uid="{48D04D91-99F2-4BF7-A187-AA04ED161E4B}"/>
    <cellStyle name="Normal 27 2 4 2 2 4 2" xfId="32874" xr:uid="{A80C2E2C-0136-4D02-8E8F-FEA4BCE604A2}"/>
    <cellStyle name="Normal 27 2 4 2 2 5" xfId="32875" xr:uid="{6A5FE2AA-B88B-4C81-ACD6-DF4D8341BC0D}"/>
    <cellStyle name="Normal 27 2 4 2 3" xfId="32876" xr:uid="{718B2A54-3901-4F69-8416-3F2C59A70102}"/>
    <cellStyle name="Normal 27 2 4 2 3 2" xfId="32877" xr:uid="{92604B1B-4882-41D2-ADB3-30862C2D9847}"/>
    <cellStyle name="Normal 27 2 4 2 3 2 2" xfId="32878" xr:uid="{932EAAD5-9FF2-4400-851D-3255836D4170}"/>
    <cellStyle name="Normal 27 2 4 2 3 3" xfId="32879" xr:uid="{BE9C56E2-D3EF-45FE-9EC6-CF4286842CB1}"/>
    <cellStyle name="Normal 27 2 4 2 4" xfId="32880" xr:uid="{AA100E11-2FAD-44B4-B744-7DBC4702C58B}"/>
    <cellStyle name="Normal 27 2 4 2 4 2" xfId="32881" xr:uid="{C197F1ED-6AF2-483C-9C70-85DA968395D6}"/>
    <cellStyle name="Normal 27 2 4 2 5" xfId="32882" xr:uid="{51F23102-A8DC-4ECC-9676-5B9FC4CE1C94}"/>
    <cellStyle name="Normal 27 2 4 2 5 2" xfId="32883" xr:uid="{4AB4BBC5-EA41-477B-842F-009A926236FC}"/>
    <cellStyle name="Normal 27 2 4 2 6" xfId="32884" xr:uid="{E577278A-0890-4E51-8D3F-63E8D26B6BB0}"/>
    <cellStyle name="Normal 27 2 4 3" xfId="32885" xr:uid="{913D85FD-42F1-4345-895C-B892C959D940}"/>
    <cellStyle name="Normal 27 2 4 3 2" xfId="32886" xr:uid="{2FF46AC2-5976-48E0-A570-3AFCD03D6595}"/>
    <cellStyle name="Normal 27 2 4 3 2 2" xfId="32887" xr:uid="{450EA538-2D4C-484D-AE66-B0D2404AE0C3}"/>
    <cellStyle name="Normal 27 2 4 3 2 2 2" xfId="32888" xr:uid="{19EBFEFC-CA9E-4D63-9AE1-5107223E9F4F}"/>
    <cellStyle name="Normal 27 2 4 3 2 3" xfId="32889" xr:uid="{72E36BC2-39C3-47FF-A262-929074E4064E}"/>
    <cellStyle name="Normal 27 2 4 3 3" xfId="32890" xr:uid="{D43428E9-039D-4922-BB8C-B8CC9986413F}"/>
    <cellStyle name="Normal 27 2 4 3 3 2" xfId="32891" xr:uid="{B0FAE61E-5F6A-4E3F-BBCF-74E5789E9401}"/>
    <cellStyle name="Normal 27 2 4 3 4" xfId="32892" xr:uid="{BFECBFDE-1CCD-422A-98BA-99EB26C21CF8}"/>
    <cellStyle name="Normal 27 2 4 3 4 2" xfId="32893" xr:uid="{7AEB77AC-D677-4032-96ED-603A7076C8E7}"/>
    <cellStyle name="Normal 27 2 4 3 5" xfId="32894" xr:uid="{0636E8B7-0981-41C4-8C47-2C2DD03CD746}"/>
    <cellStyle name="Normal 27 2 4 4" xfId="32895" xr:uid="{1B33EE45-E0A7-459A-A103-0F7381B4B993}"/>
    <cellStyle name="Normal 27 2 4 4 2" xfId="32896" xr:uid="{DCDA4D7D-5BD0-4245-AA81-34FF0775AB63}"/>
    <cellStyle name="Normal 27 2 4 4 2 2" xfId="32897" xr:uid="{5A9DA9EE-1445-48C9-8810-14D92668745B}"/>
    <cellStyle name="Normal 27 2 4 4 3" xfId="32898" xr:uid="{4D8AB308-65D2-4347-A066-C09E46A1AEF9}"/>
    <cellStyle name="Normal 27 2 4 5" xfId="32899" xr:uid="{C27D5CDB-D7AC-48BF-8D10-7EDB3FB4B4CB}"/>
    <cellStyle name="Normal 27 2 4 5 2" xfId="32900" xr:uid="{29B8CB7B-73B1-4FCD-AED6-4A3AD866AA7D}"/>
    <cellStyle name="Normal 27 2 4 6" xfId="32901" xr:uid="{2BC3B57C-3D9E-4D50-AB72-589CD7D9A05B}"/>
    <cellStyle name="Normal 27 2 4 6 2" xfId="32902" xr:uid="{FBDB126A-45EA-44F9-B4C1-6646CFDE3775}"/>
    <cellStyle name="Normal 27 2 4 7" xfId="32903" xr:uid="{2A9F454A-E6E6-4373-BF60-7C5EEC49E3DF}"/>
    <cellStyle name="Normal 27 2 5" xfId="32904" xr:uid="{262901EB-AC49-4C31-8E92-B1C40E5A07E8}"/>
    <cellStyle name="Normal 27 2 5 2" xfId="32905" xr:uid="{8FF754BD-6E4D-45AF-8433-A33938B68D34}"/>
    <cellStyle name="Normal 27 2 5 2 2" xfId="32906" xr:uid="{08195768-EE92-4466-87EE-890E3417BEB5}"/>
    <cellStyle name="Normal 27 2 5 2 2 2" xfId="32907" xr:uid="{BBBDE7AB-4C9A-45D3-BB3B-DD1235A9F6E6}"/>
    <cellStyle name="Normal 27 2 5 2 2 2 2" xfId="32908" xr:uid="{5EDDE320-FF06-49BF-83F2-15607E2F009D}"/>
    <cellStyle name="Normal 27 2 5 2 2 3" xfId="32909" xr:uid="{18F04BAB-5B54-44AD-9115-EB63091DF2D9}"/>
    <cellStyle name="Normal 27 2 5 2 3" xfId="32910" xr:uid="{5E5D75A9-4302-4C70-A8D4-C25D8419EC81}"/>
    <cellStyle name="Normal 27 2 5 2 3 2" xfId="32911" xr:uid="{6C4F8AB5-15A1-445F-B84E-4894347A1DBB}"/>
    <cellStyle name="Normal 27 2 5 2 4" xfId="32912" xr:uid="{952F9108-8545-4A22-9071-F38C4CDC0BC1}"/>
    <cellStyle name="Normal 27 2 5 2 4 2" xfId="32913" xr:uid="{AF03AC8E-1655-46B7-BB11-AB7AA56F0415}"/>
    <cellStyle name="Normal 27 2 5 2 5" xfId="32914" xr:uid="{B537F849-E790-4DF4-804E-A1E0B7381494}"/>
    <cellStyle name="Normal 27 2 5 3" xfId="32915" xr:uid="{212CD065-F18B-4454-BAE3-C615B8583972}"/>
    <cellStyle name="Normal 27 2 5 3 2" xfId="32916" xr:uid="{57A6D311-04ED-4545-A9BE-5B9F5F5F656F}"/>
    <cellStyle name="Normal 27 2 5 3 2 2" xfId="32917" xr:uid="{67EDDC20-6D38-45B7-8076-5D6D67FA3205}"/>
    <cellStyle name="Normal 27 2 5 3 3" xfId="32918" xr:uid="{C48B136E-A6BA-4177-9E99-84927E9351BF}"/>
    <cellStyle name="Normal 27 2 5 4" xfId="32919" xr:uid="{129D5819-727D-4C6E-B65F-CB2471657CCC}"/>
    <cellStyle name="Normal 27 2 5 4 2" xfId="32920" xr:uid="{365369F5-082E-44A0-92C7-A9538E94A54B}"/>
    <cellStyle name="Normal 27 2 5 5" xfId="32921" xr:uid="{DDCAB778-FD33-4C61-9BD6-6248F2AFAEA5}"/>
    <cellStyle name="Normal 27 2 5 5 2" xfId="32922" xr:uid="{A1928FB2-2218-48A9-BE95-75EE978ACBE7}"/>
    <cellStyle name="Normal 27 2 5 6" xfId="32923" xr:uid="{75609142-A3BE-4213-9C84-73B3206ED52A}"/>
    <cellStyle name="Normal 27 2 6" xfId="32924" xr:uid="{FA2CC80E-542E-4132-8B87-9B8DC8330E22}"/>
    <cellStyle name="Normal 27 2 6 2" xfId="32925" xr:uid="{590CB4BB-73A1-4A41-8417-D1AB3E62C53E}"/>
    <cellStyle name="Normal 27 2 6 2 2" xfId="32926" xr:uid="{B6C5A775-206C-436C-8AF5-9F41A53D79EE}"/>
    <cellStyle name="Normal 27 2 6 2 2 2" xfId="32927" xr:uid="{768ACB87-5395-4EA4-8B39-62CAF0A06A46}"/>
    <cellStyle name="Normal 27 2 6 2 3" xfId="32928" xr:uid="{ECB7C109-4693-45B4-B424-F82AAB04965C}"/>
    <cellStyle name="Normal 27 2 6 3" xfId="32929" xr:uid="{2A199310-2C17-4510-807E-7DD384578133}"/>
    <cellStyle name="Normal 27 2 6 3 2" xfId="32930" xr:uid="{AE83746B-A818-40CA-86B5-84496AABDA3E}"/>
    <cellStyle name="Normal 27 2 6 4" xfId="32931" xr:uid="{71CC394B-F865-4CEF-8251-DD2D7C460CFA}"/>
    <cellStyle name="Normal 27 2 6 4 2" xfId="32932" xr:uid="{15AD776A-ECCD-47D6-8873-CF5EFC411EBC}"/>
    <cellStyle name="Normal 27 2 6 5" xfId="32933" xr:uid="{8AAE6879-1BC0-45E1-A495-179B1957366F}"/>
    <cellStyle name="Normal 27 2 7" xfId="32934" xr:uid="{CAEB1A1D-155E-4E3F-A07C-AB98ECBDBCAA}"/>
    <cellStyle name="Normal 27 2 7 2" xfId="32935" xr:uid="{28FCDC25-F95E-496A-B936-285691F7DCAF}"/>
    <cellStyle name="Normal 27 2 7 2 2" xfId="32936" xr:uid="{26210566-DB38-430E-897D-D54A22E802EE}"/>
    <cellStyle name="Normal 27 2 7 2 2 2" xfId="32937" xr:uid="{C8729A9B-66BD-4244-9025-25D54F6C0AB4}"/>
    <cellStyle name="Normal 27 2 7 2 3" xfId="32938" xr:uid="{EC940993-AB6E-4875-BD84-39A3DFD2F327}"/>
    <cellStyle name="Normal 27 2 7 3" xfId="32939" xr:uid="{992DC12C-B7E5-463A-89EC-C4D5FF28148E}"/>
    <cellStyle name="Normal 27 2 7 3 2" xfId="32940" xr:uid="{9CEB368F-6D72-46F5-96FD-BB7C2AA8C3A8}"/>
    <cellStyle name="Normal 27 2 7 4" xfId="32941" xr:uid="{9686F83A-C229-4821-9701-D8F3EA5FFF0C}"/>
    <cellStyle name="Normal 27 2 7 4 2" xfId="32942" xr:uid="{8D70AEF7-1462-4C49-93C8-700467AAC53C}"/>
    <cellStyle name="Normal 27 2 7 5" xfId="32943" xr:uid="{EFDE1060-44CC-402D-9A95-DE9C8214A3B2}"/>
    <cellStyle name="Normal 27 2 8" xfId="32944" xr:uid="{C42F724A-DCDE-413B-9DDD-2C7DA0EB70AD}"/>
    <cellStyle name="Normal 27 2 8 2" xfId="32945" xr:uid="{1FCE70D6-5CE5-4586-90C8-6C017D70647B}"/>
    <cellStyle name="Normal 27 2 8 2 2" xfId="32946" xr:uid="{6D5D4369-3306-43F9-A41B-EF34E6589F02}"/>
    <cellStyle name="Normal 27 2 8 3" xfId="32947" xr:uid="{13D16D2A-BF8A-4481-B843-EBC500BE3075}"/>
    <cellStyle name="Normal 27 2 9" xfId="32948" xr:uid="{E55693D9-B650-4919-BB2F-2613BE213FED}"/>
    <cellStyle name="Normal 27 2 9 2" xfId="32949" xr:uid="{C84340E0-A872-434A-B772-0B7769AC2FEB}"/>
    <cellStyle name="Normal 27 3" xfId="32950" xr:uid="{CC382C19-8F7A-4DBB-85E3-F789E74B93C7}"/>
    <cellStyle name="Normal 27 4" xfId="32951" xr:uid="{2883C5AC-D0DD-48BD-A19D-4E7A0434DFB1}"/>
    <cellStyle name="Normal 27 5" xfId="32952" xr:uid="{2CA9409F-3F86-46C4-A6B8-4A10874A9C5E}"/>
    <cellStyle name="Normal 27 5 2" xfId="32953" xr:uid="{DD86F8D2-D37E-4617-8670-3A47F69972DC}"/>
    <cellStyle name="Normal 27 5 2 2" xfId="32954" xr:uid="{71D51D67-0296-4C68-8133-4AB25DF24239}"/>
    <cellStyle name="Normal 27 5 2 2 2" xfId="32955" xr:uid="{4E76D9AE-6D0D-4297-AD79-03E643AFE74C}"/>
    <cellStyle name="Normal 27 5 2 2 2 2" xfId="32956" xr:uid="{0E8AD614-E55B-4093-B396-889A14EDBB54}"/>
    <cellStyle name="Normal 27 5 2 2 2 2 2" xfId="32957" xr:uid="{C4CA713A-90B0-40C1-B50E-46E9E19E14C5}"/>
    <cellStyle name="Normal 27 5 2 2 2 3" xfId="32958" xr:uid="{E7029031-F769-4ED3-9EC7-C8D5B79494EE}"/>
    <cellStyle name="Normal 27 5 2 2 3" xfId="32959" xr:uid="{EF7D5761-72B5-4398-B4A8-57D24609493A}"/>
    <cellStyle name="Normal 27 5 2 2 3 2" xfId="32960" xr:uid="{930EE11D-09C0-4A13-A4EE-28C34DFAB94E}"/>
    <cellStyle name="Normal 27 5 2 2 4" xfId="32961" xr:uid="{59E3F472-C2A1-47F0-8F1C-980EA89F447D}"/>
    <cellStyle name="Normal 27 5 2 2 4 2" xfId="32962" xr:uid="{70CEB486-1CEB-479C-931D-53DB7E797A1E}"/>
    <cellStyle name="Normal 27 5 2 2 5" xfId="32963" xr:uid="{A0650980-3F0D-4AC5-B665-13E4E631B96E}"/>
    <cellStyle name="Normal 27 5 2 3" xfId="32964" xr:uid="{BA52ACEC-87A9-4ED0-88A6-69323DEAD8CC}"/>
    <cellStyle name="Normal 27 5 2 3 2" xfId="32965" xr:uid="{6DDF9F4C-FDD1-47EF-A040-083636FF1900}"/>
    <cellStyle name="Normal 27 5 2 3 2 2" xfId="32966" xr:uid="{74AC26E9-DB69-49C7-A94F-1B03BCF5E149}"/>
    <cellStyle name="Normal 27 5 2 3 3" xfId="32967" xr:uid="{AB492B02-09FD-46C2-87CA-2EE1C03A081E}"/>
    <cellStyle name="Normal 27 5 2 4" xfId="32968" xr:uid="{4B5D473C-0B95-45AC-817B-805DB691855D}"/>
    <cellStyle name="Normal 27 5 2 4 2" xfId="32969" xr:uid="{7B2063C6-DC9D-448D-B73A-7BDCCA74556F}"/>
    <cellStyle name="Normal 27 5 2 5" xfId="32970" xr:uid="{0E4962F3-2D27-4F94-97A5-49A783F4FF35}"/>
    <cellStyle name="Normal 27 5 2 5 2" xfId="32971" xr:uid="{0A235939-1883-46A8-8763-9DDB9C39BE90}"/>
    <cellStyle name="Normal 27 5 2 6" xfId="32972" xr:uid="{E4B8BDB8-7556-4C70-A560-720B00BB603E}"/>
    <cellStyle name="Normal 27 5 3" xfId="32973" xr:uid="{A982CA10-3E3A-4EFB-99AC-CF44A698B6BD}"/>
    <cellStyle name="Normal 27 5 3 2" xfId="32974" xr:uid="{9D15EBBE-71F7-4F92-9992-6B79510617FB}"/>
    <cellStyle name="Normal 27 5 3 2 2" xfId="32975" xr:uid="{96386AC4-C1D0-4185-82FA-820544F43267}"/>
    <cellStyle name="Normal 27 5 3 2 2 2" xfId="32976" xr:uid="{B245B2C0-4DA5-4868-A834-BA523317AEDD}"/>
    <cellStyle name="Normal 27 5 3 2 3" xfId="32977" xr:uid="{8192944F-CA5F-429C-A133-C6DBB147B9CE}"/>
    <cellStyle name="Normal 27 5 3 3" xfId="32978" xr:uid="{0160C333-9000-44DD-BF9F-49A942E4D2DB}"/>
    <cellStyle name="Normal 27 5 3 3 2" xfId="32979" xr:uid="{84D3B465-A9A7-419F-A7D6-24D7BEE64232}"/>
    <cellStyle name="Normal 27 5 3 4" xfId="32980" xr:uid="{D529AEEC-327A-45C0-BBC6-22FEB9A96ECA}"/>
    <cellStyle name="Normal 27 5 3 4 2" xfId="32981" xr:uid="{A49C8507-5112-481C-BDDF-2EA35359F17D}"/>
    <cellStyle name="Normal 27 5 3 5" xfId="32982" xr:uid="{C7B36DC7-A280-44DB-BCBE-2BC2A078BE19}"/>
    <cellStyle name="Normal 27 5 4" xfId="32983" xr:uid="{7D29C100-163C-4A40-8501-521AC11E42CD}"/>
    <cellStyle name="Normal 27 5 4 2" xfId="32984" xr:uid="{5B9EDFB1-5BF2-4C67-A647-2B38FF3DF216}"/>
    <cellStyle name="Normal 27 5 4 2 2" xfId="32985" xr:uid="{541B07F5-EF29-49F2-920B-3673C8E757D7}"/>
    <cellStyle name="Normal 27 5 4 3" xfId="32986" xr:uid="{FCEBB42C-64E6-4D9D-81D7-78419AFFEE87}"/>
    <cellStyle name="Normal 27 5 5" xfId="32987" xr:uid="{54AAD99F-F9A6-4329-87DA-CD9A755E00F6}"/>
    <cellStyle name="Normal 27 5 5 2" xfId="32988" xr:uid="{639CC2BD-DEE0-46D9-986E-3BC7A4ACE330}"/>
    <cellStyle name="Normal 27 5 6" xfId="32989" xr:uid="{A247C8AF-8C4F-44E1-ABD8-FC3E999C24AC}"/>
    <cellStyle name="Normal 27 5 6 2" xfId="32990" xr:uid="{C06E2411-008B-4886-9D00-1B957FD6C8FF}"/>
    <cellStyle name="Normal 27 5 7" xfId="32991" xr:uid="{B260576F-ED74-48D1-A1EF-B8F5FA2011AF}"/>
    <cellStyle name="Normal 27 6" xfId="32992" xr:uid="{955D4268-1649-4E1B-B7C8-1E940988936A}"/>
    <cellStyle name="Normal 27 6 2" xfId="32993" xr:uid="{1070E07B-460A-48CD-B8F1-6064E6F34482}"/>
    <cellStyle name="Normal 27 6 2 2" xfId="32994" xr:uid="{0DA74A72-BE3C-44BE-B7F1-868DA2C0B3A5}"/>
    <cellStyle name="Normal 27 6 2 2 2" xfId="32995" xr:uid="{2998AE1F-DE01-47B7-912E-004E59732E22}"/>
    <cellStyle name="Normal 27 6 2 3" xfId="32996" xr:uid="{A13CDFA8-A15D-4090-9F56-C56D6844B136}"/>
    <cellStyle name="Normal 27 6 3" xfId="32997" xr:uid="{E2028067-2141-410D-B6B6-69DD8DB2325C}"/>
    <cellStyle name="Normal 27 6 3 2" xfId="32998" xr:uid="{98CE3781-38C0-4DE5-8433-22261D5B612A}"/>
    <cellStyle name="Normal 27 6 4" xfId="32999" xr:uid="{9D894155-673A-4A6D-8DB5-77E8A04B05BE}"/>
    <cellStyle name="Normal 27 6 4 2" xfId="33000" xr:uid="{5D03046C-904B-47B7-B91B-71B76EB10F9C}"/>
    <cellStyle name="Normal 27 6 5" xfId="33001" xr:uid="{57A012EA-9749-4468-B51F-CE71BC4E374F}"/>
    <cellStyle name="Normal 28" xfId="33002" xr:uid="{8E31FF2B-D4FF-4DF9-B9FF-AD8A9204906A}"/>
    <cellStyle name="Normal 28 2" xfId="33003" xr:uid="{A0E6AC8A-C76B-4397-BFAD-F885A07EF6C5}"/>
    <cellStyle name="Normal 28 3" xfId="33004" xr:uid="{0004E289-D55F-4057-B732-25CE5809688E}"/>
    <cellStyle name="Normal 28 4" xfId="33005" xr:uid="{8586E3BB-B115-4A6D-B607-C80F4BF19A32}"/>
    <cellStyle name="Normal 28 4 2" xfId="33006" xr:uid="{9AFF2ED6-8B2E-434E-8CA2-7F3FB8B213F1}"/>
    <cellStyle name="Normal 28 4 2 2" xfId="33007" xr:uid="{94547FA3-1031-48D0-B3D2-E8D04A1B7C06}"/>
    <cellStyle name="Normal 28 4 2 2 2" xfId="33008" xr:uid="{07446B47-F940-4202-AAE5-E7DF774A76EB}"/>
    <cellStyle name="Normal 28 4 2 2 2 2" xfId="33009" xr:uid="{4019AF62-3D6B-4CFB-97D9-CCB61D8A8436}"/>
    <cellStyle name="Normal 28 4 2 2 2 2 2" xfId="33010" xr:uid="{DAE874D6-087F-4176-9419-DFCEEEBA2E6D}"/>
    <cellStyle name="Normal 28 4 2 2 2 3" xfId="33011" xr:uid="{9A54355F-7A17-4FA4-8027-EDC7EB037E02}"/>
    <cellStyle name="Normal 28 4 2 2 3" xfId="33012" xr:uid="{E76287F9-C2CC-43F1-9D33-D833434DAD78}"/>
    <cellStyle name="Normal 28 4 2 2 3 2" xfId="33013" xr:uid="{96F82F75-30D8-4F27-A0F2-DAD77FCD19DA}"/>
    <cellStyle name="Normal 28 4 2 2 4" xfId="33014" xr:uid="{9C0F30AB-32AC-44CD-959D-58B2C9A6980A}"/>
    <cellStyle name="Normal 28 4 2 2 4 2" xfId="33015" xr:uid="{5A468623-B7B8-4612-A970-0131C73174C2}"/>
    <cellStyle name="Normal 28 4 2 2 5" xfId="33016" xr:uid="{4F9E7A9A-3279-4BBC-B822-799BDE21678D}"/>
    <cellStyle name="Normal 28 4 2 3" xfId="33017" xr:uid="{515AA979-1C92-4DB4-A77D-74AD375CE116}"/>
    <cellStyle name="Normal 28 4 2 3 2" xfId="33018" xr:uid="{5EBB724D-629C-4277-BE54-C06FCBA51ECD}"/>
    <cellStyle name="Normal 28 4 2 3 2 2" xfId="33019" xr:uid="{F3E7C14A-39FD-4A3C-8FA6-97C700011E10}"/>
    <cellStyle name="Normal 28 4 2 3 3" xfId="33020" xr:uid="{52325922-AC5F-4AC8-8816-B6AF768A3D9C}"/>
    <cellStyle name="Normal 28 4 2 4" xfId="33021" xr:uid="{6CC16A23-AF70-490B-B7A5-1852FEB02390}"/>
    <cellStyle name="Normal 28 4 2 4 2" xfId="33022" xr:uid="{684F4E50-D99D-49FF-A146-4B3CD487B45F}"/>
    <cellStyle name="Normal 28 4 2 5" xfId="33023" xr:uid="{FF158ED9-4332-45A7-B9E5-C0685BC4F218}"/>
    <cellStyle name="Normal 28 4 2 5 2" xfId="33024" xr:uid="{4718BA10-A866-4333-9333-280FABAF922E}"/>
    <cellStyle name="Normal 28 4 2 6" xfId="33025" xr:uid="{3D542FBB-B862-4F42-A3D3-3EF9210CA7A0}"/>
    <cellStyle name="Normal 28 4 3" xfId="33026" xr:uid="{30F608F6-C2F5-40F2-B791-B37B5ADAB0A0}"/>
    <cellStyle name="Normal 28 4 3 2" xfId="33027" xr:uid="{844A8081-BF3E-4C07-A6D7-E65B54773BFC}"/>
    <cellStyle name="Normal 28 4 3 2 2" xfId="33028" xr:uid="{2149E8C3-E221-40F4-B2BE-C233D2985ED3}"/>
    <cellStyle name="Normal 28 4 3 2 2 2" xfId="33029" xr:uid="{82D6D1BC-D45E-4213-B650-4CDEA7136D97}"/>
    <cellStyle name="Normal 28 4 3 2 3" xfId="33030" xr:uid="{3AA4BEB3-A04E-46F2-AF30-BF9E65903134}"/>
    <cellStyle name="Normal 28 4 3 3" xfId="33031" xr:uid="{623381FC-C7B6-4F12-A07A-80B0FCEE3A14}"/>
    <cellStyle name="Normal 28 4 3 3 2" xfId="33032" xr:uid="{5C1E83CD-6827-4641-9FBB-9FD9DF89CEFF}"/>
    <cellStyle name="Normal 28 4 3 4" xfId="33033" xr:uid="{F4F06E52-5CE2-43F9-A1B3-DA9E626930DF}"/>
    <cellStyle name="Normal 28 4 3 4 2" xfId="33034" xr:uid="{3A086D5D-B9DD-40A3-AFD9-A0945C926A93}"/>
    <cellStyle name="Normal 28 4 3 5" xfId="33035" xr:uid="{71627ABD-6E32-4F77-9D0C-ED028EDC159E}"/>
    <cellStyle name="Normal 28 4 4" xfId="33036" xr:uid="{48FA1612-0A32-4A29-9C1F-ACDDCA726137}"/>
    <cellStyle name="Normal 28 4 4 2" xfId="33037" xr:uid="{8D561586-76F9-478E-9C14-236B1252E8F5}"/>
    <cellStyle name="Normal 28 4 4 2 2" xfId="33038" xr:uid="{818C158C-07DB-4196-9D30-DD6AC2AA075D}"/>
    <cellStyle name="Normal 28 4 4 3" xfId="33039" xr:uid="{26EA6572-4061-499C-8EB4-70128A79B60D}"/>
    <cellStyle name="Normal 28 4 5" xfId="33040" xr:uid="{94A1E2D2-4174-48BB-861C-3316272112D8}"/>
    <cellStyle name="Normal 28 4 5 2" xfId="33041" xr:uid="{5B9DDA44-4D83-475E-8F20-E2C31CA10877}"/>
    <cellStyle name="Normal 28 4 6" xfId="33042" xr:uid="{3D3F9D8B-1A31-4F3A-85CD-A333303F0378}"/>
    <cellStyle name="Normal 28 4 6 2" xfId="33043" xr:uid="{4E0B0CE0-B961-4035-8F23-B7EF18750158}"/>
    <cellStyle name="Normal 28 4 7" xfId="33044" xr:uid="{8FD91083-0E1D-4294-B302-EEF384AF199E}"/>
    <cellStyle name="Normal 28 5" xfId="33045" xr:uid="{CDEAFA3A-4257-471F-B795-3082D674FBB5}"/>
    <cellStyle name="Normal 28 5 2" xfId="33046" xr:uid="{A56049B7-642F-44A1-9609-D4705EE87969}"/>
    <cellStyle name="Normal 28 5 2 2" xfId="33047" xr:uid="{EB456D4A-3ABA-4406-8FAB-6CC5FD31FCB3}"/>
    <cellStyle name="Normal 28 5 2 2 2" xfId="33048" xr:uid="{521832A3-06CF-4ACA-A069-916128AA211C}"/>
    <cellStyle name="Normal 28 5 2 3" xfId="33049" xr:uid="{6E0A2522-A54A-4D2D-9799-2984E5E78EB2}"/>
    <cellStyle name="Normal 28 5 3" xfId="33050" xr:uid="{1DC84D88-E3D1-46CD-BAB3-851493EBFEAB}"/>
    <cellStyle name="Normal 28 5 3 2" xfId="33051" xr:uid="{A7308985-6762-483E-BF1F-C890FE7E22DF}"/>
    <cellStyle name="Normal 28 5 4" xfId="33052" xr:uid="{44814684-2748-4195-939B-085B4CCE2485}"/>
    <cellStyle name="Normal 28 5 4 2" xfId="33053" xr:uid="{FACD5308-A32D-41A3-A6EF-DC86BF3BBFC9}"/>
    <cellStyle name="Normal 28 5 5" xfId="33054" xr:uid="{D9E87649-3913-4BF0-AD4F-5C1844C6EA04}"/>
    <cellStyle name="Normal 29" xfId="33055" xr:uid="{8AD09913-D71D-49EB-A544-7F2D473C9C64}"/>
    <cellStyle name="Normal 29 2" xfId="33056" xr:uid="{59B3AB2B-C825-4A94-A2D5-57203BF71E60}"/>
    <cellStyle name="Normal 3" xfId="45" xr:uid="{42542AD0-8683-4779-BAD9-BDEDD02004D5}"/>
    <cellStyle name="Normal 3 10" xfId="33057" xr:uid="{BEB28F1A-B9E8-4C79-B08C-F1AE5B675209}"/>
    <cellStyle name="Normal 3 10 2" xfId="33058" xr:uid="{0E8F868D-C4BB-48A6-B8E1-77CEAA64D37C}"/>
    <cellStyle name="Normal 3 10 2 2" xfId="33059" xr:uid="{7566280C-12D0-413A-A899-2744809C140F}"/>
    <cellStyle name="Normal 3 10 2 2 2" xfId="33060" xr:uid="{22BF97DC-95D3-4FA0-A3F6-B0CEF11C373B}"/>
    <cellStyle name="Normal 3 10 2 3" xfId="33061" xr:uid="{D2E33BBD-EC59-4033-A0D9-B5097C202E63}"/>
    <cellStyle name="Normal 3 10 3" xfId="33062" xr:uid="{1BE6FE3D-379F-443A-B35D-38CD553AD448}"/>
    <cellStyle name="Normal 3 10 3 2" xfId="33063" xr:uid="{713094AA-BAF7-4E4D-93AA-CD30EA8D3D66}"/>
    <cellStyle name="Normal 3 10 4" xfId="33064" xr:uid="{A917729B-0A3F-404A-A439-E4AFF9F74ACC}"/>
    <cellStyle name="Normal 3 10 4 2" xfId="33065" xr:uid="{1192A57A-0A77-401A-B3E5-7C81C0EDB4F8}"/>
    <cellStyle name="Normal 3 10 5" xfId="33066" xr:uid="{20230EB2-98F7-4FB6-8277-3C411F1CFACD}"/>
    <cellStyle name="Normal 3 11" xfId="33067" xr:uid="{D399489F-C67B-4688-BAC1-CCF46C85DDAF}"/>
    <cellStyle name="Normal 3 11 2" xfId="33068" xr:uid="{CFEDA70A-5A6E-4486-8B30-018ABE18AAC5}"/>
    <cellStyle name="Normal 3 11 2 2" xfId="33069" xr:uid="{87DD92F1-F3AD-4C9C-94A4-EA97E51210F7}"/>
    <cellStyle name="Normal 3 11 3" xfId="33070" xr:uid="{958F71EF-F29D-4360-B0C6-70C9C12A9B7D}"/>
    <cellStyle name="Normal 3 12" xfId="33071" xr:uid="{7923B010-9929-46FB-9A14-DDB6A22223F4}"/>
    <cellStyle name="Normal 3 12 2" xfId="33072" xr:uid="{9AE2E557-FFCB-46B6-9AE3-4CC169EEF6F3}"/>
    <cellStyle name="Normal 3 13" xfId="33073" xr:uid="{93C148C1-623C-4401-A037-95E6CD42E80E}"/>
    <cellStyle name="Normal 3 14" xfId="33074" xr:uid="{1DF03CC5-F4AF-4748-9B25-3557D9645329}"/>
    <cellStyle name="Normal 3 15" xfId="57" xr:uid="{9EDAAD98-8D2C-40A0-B565-6E2D6B6A6917}"/>
    <cellStyle name="Normal 3 16" xfId="47276" xr:uid="{40F03886-7BAF-4443-BC19-866C8D950601}"/>
    <cellStyle name="Normal 3 2" xfId="62" xr:uid="{733010E3-FC29-403E-BD5C-55FE334E7A73}"/>
    <cellStyle name="Normal 3 2 2" xfId="33075" xr:uid="{8576AC9C-B416-4417-A3EB-8FE062763044}"/>
    <cellStyle name="Normal 3 2 3" xfId="33076" xr:uid="{1CE928B3-9F0D-41E5-A645-A81009FA1F9F}"/>
    <cellStyle name="Normal 3 2 4" xfId="33077" xr:uid="{DFEE8DF4-AAE5-464E-96A9-A4A27D9E4F4F}"/>
    <cellStyle name="Normal 3 2 5" xfId="33078" xr:uid="{917CE3A4-3CC0-48DC-8327-A58CA6661BA6}"/>
    <cellStyle name="Normal 3 2 5 2" xfId="33079" xr:uid="{0D710582-E243-40B3-AD47-6D5180959BF2}"/>
    <cellStyle name="Normal 3 2 5 2 2" xfId="33080" xr:uid="{8F2C316F-9A88-4483-9BFA-71887B6379A0}"/>
    <cellStyle name="Normal 3 2 5 2 2 2" xfId="33081" xr:uid="{AA1A38BE-16D6-4AF6-B6F4-69B965708B49}"/>
    <cellStyle name="Normal 3 2 5 2 2 2 2" xfId="33082" xr:uid="{83F25FB2-2471-4FB0-AABE-855D70EDC0C0}"/>
    <cellStyle name="Normal 3 2 5 2 2 3" xfId="33083" xr:uid="{E8633243-75D6-4AA0-B3B4-D477227ADBD2}"/>
    <cellStyle name="Normal 3 2 5 2 3" xfId="33084" xr:uid="{F4830DAF-7C48-42F1-9163-2FCF3882705B}"/>
    <cellStyle name="Normal 3 2 5 2 3 2" xfId="33085" xr:uid="{4E6B10FF-DC51-45F3-9F37-045D64C69853}"/>
    <cellStyle name="Normal 3 2 5 2 4" xfId="33086" xr:uid="{40267888-2387-44CC-BA11-753377EABB74}"/>
    <cellStyle name="Normal 3 2 5 2 4 2" xfId="33087" xr:uid="{2342F35E-A378-4215-8485-735373F872D3}"/>
    <cellStyle name="Normal 3 2 5 2 5" xfId="33088" xr:uid="{B43C2298-5583-4BD0-ACBB-4BD7E1EA33B1}"/>
    <cellStyle name="Normal 3 2 5 3" xfId="33089" xr:uid="{1268EE78-C2FC-4411-9401-399F8986BA5D}"/>
    <cellStyle name="Normal 3 2 5 3 2" xfId="33090" xr:uid="{CF1308CA-4B04-43CB-82F3-51A24AA5D592}"/>
    <cellStyle name="Normal 3 2 5 3 2 2" xfId="33091" xr:uid="{5550CDEF-B564-403A-9FA8-F9AB3FAB0B48}"/>
    <cellStyle name="Normal 3 2 5 3 3" xfId="33092" xr:uid="{52A02EC5-E3CA-45CA-BB34-2E07E70FFFF1}"/>
    <cellStyle name="Normal 3 2 5 4" xfId="33093" xr:uid="{8FF15EE6-5D99-41E1-9C06-0ADBE3FCCBF2}"/>
    <cellStyle name="Normal 3 2 5 4 2" xfId="33094" xr:uid="{4D9AB02B-432A-4E10-B4CA-3CF415EB525B}"/>
    <cellStyle name="Normal 3 2 5 5" xfId="33095" xr:uid="{0D2A6645-4B01-4ABC-91C3-32D45FC16CCE}"/>
    <cellStyle name="Normal 3 2 5 5 2" xfId="33096" xr:uid="{924F964A-027A-4F64-A8E1-5BD628514143}"/>
    <cellStyle name="Normal 3 2 5 6" xfId="33097" xr:uid="{057B0173-F696-4AF3-AE6F-B40476B5C058}"/>
    <cellStyle name="Normal 3 2 6" xfId="33098" xr:uid="{E37EA27B-5BA5-4146-9DAF-833C88402042}"/>
    <cellStyle name="Normal 3 2 6 2" xfId="33099" xr:uid="{3A194B11-F39A-4B6F-B900-73CA5B8071DC}"/>
    <cellStyle name="Normal 3 3" xfId="815" xr:uid="{CEDAE012-5EAD-410A-9FA6-017AFD73D0AB}"/>
    <cellStyle name="Normal 3 3 10" xfId="33100" xr:uid="{9160A9D7-58F6-478D-9099-ACFEFC5516FE}"/>
    <cellStyle name="Normal 3 3 10 2" xfId="33101" xr:uid="{CFDC39EB-F465-430E-B0C0-74C9F78B2B58}"/>
    <cellStyle name="Normal 3 3 10 2 2" xfId="33102" xr:uid="{06CF0AC8-4065-4861-A5EE-0BB62AB35EDD}"/>
    <cellStyle name="Normal 3 3 10 3" xfId="33103" xr:uid="{E1D21775-3150-46D8-AC0A-7CAEFA777F0B}"/>
    <cellStyle name="Normal 3 3 11" xfId="33104" xr:uid="{8181FFC2-3F7C-4C5E-B512-58F18CDE7BC6}"/>
    <cellStyle name="Normal 3 3 11 2" xfId="33105" xr:uid="{56C790A1-7160-49ED-B961-171F1F0925CC}"/>
    <cellStyle name="Normal 3 3 12" xfId="33106" xr:uid="{6D611D35-1BD5-46F6-B834-E99C2FACB127}"/>
    <cellStyle name="Normal 3 3 13" xfId="33107" xr:uid="{2701665B-B189-4567-AEDA-93C72A40CA07}"/>
    <cellStyle name="Normal 3 3 13 2" xfId="33108" xr:uid="{55E381E1-E14C-4D5F-8552-63918DE7D3DA}"/>
    <cellStyle name="Normal 3 3 14" xfId="33109" xr:uid="{C6C7FA77-4DAF-4F63-B1F6-01EF359B9D7B}"/>
    <cellStyle name="Normal 3 3 2" xfId="33110" xr:uid="{C6EDC2CB-E544-429D-8BCC-6243E8825F60}"/>
    <cellStyle name="Normal 3 3 2 10" xfId="33111" xr:uid="{E5512FDA-CE08-4BEF-97FF-FB441B884E06}"/>
    <cellStyle name="Normal 3 3 2 10 2" xfId="33112" xr:uid="{B0B6FE34-3072-42B7-8331-FF6C1E5B1DE4}"/>
    <cellStyle name="Normal 3 3 2 11" xfId="33113" xr:uid="{A88F11D2-3A09-4644-B75B-2E2540EB8919}"/>
    <cellStyle name="Normal 3 3 2 2" xfId="33114" xr:uid="{039281D3-A232-46DF-B514-2FF6A0CAFC7B}"/>
    <cellStyle name="Normal 3 3 2 2 10" xfId="33115" xr:uid="{1396FB6E-38C7-4C8C-BB79-242B879956B2}"/>
    <cellStyle name="Normal 3 3 2 2 2" xfId="33116" xr:uid="{04D861BF-91FE-41E6-AE99-DE6B7D311DC0}"/>
    <cellStyle name="Normal 3 3 2 2 2 2" xfId="33117" xr:uid="{B2EAF1BB-63CB-41AF-AB29-8C6C5799599B}"/>
    <cellStyle name="Normal 3 3 2 2 2 2 2" xfId="33118" xr:uid="{A16864F8-54B6-4128-861A-0E5B9F189B14}"/>
    <cellStyle name="Normal 3 3 2 2 2 2 2 2" xfId="33119" xr:uid="{E63C3C76-F632-41D7-A8C9-1913D5A8D6E6}"/>
    <cellStyle name="Normal 3 3 2 2 2 2 2 2 2" xfId="33120" xr:uid="{2E8C93DF-7D94-41B9-A815-8DFCE9094220}"/>
    <cellStyle name="Normal 3 3 2 2 2 2 2 2 2 2" xfId="33121" xr:uid="{41B64E93-9698-40A8-9EAF-BAA5144E187F}"/>
    <cellStyle name="Normal 3 3 2 2 2 2 2 2 3" xfId="33122" xr:uid="{31323266-199F-474C-B9A4-4E3B53CE7FA5}"/>
    <cellStyle name="Normal 3 3 2 2 2 2 2 3" xfId="33123" xr:uid="{60CC5F67-B193-4312-88ED-DE48965B1F5B}"/>
    <cellStyle name="Normal 3 3 2 2 2 2 2 3 2" xfId="33124" xr:uid="{6B1DD194-D471-438A-BFFB-C39F27388CAC}"/>
    <cellStyle name="Normal 3 3 2 2 2 2 2 4" xfId="33125" xr:uid="{5D972DC6-7409-4522-8C47-7E5135809A97}"/>
    <cellStyle name="Normal 3 3 2 2 2 2 2 4 2" xfId="33126" xr:uid="{89AC910D-93DE-47AC-9F84-55B401023191}"/>
    <cellStyle name="Normal 3 3 2 2 2 2 2 5" xfId="33127" xr:uid="{BF2F3B77-1895-4F3C-ABEA-21A5BFC2BF00}"/>
    <cellStyle name="Normal 3 3 2 2 2 2 3" xfId="33128" xr:uid="{6FD0A8F0-49FD-46D7-B588-578D3BE9DEA1}"/>
    <cellStyle name="Normal 3 3 2 2 2 2 3 2" xfId="33129" xr:uid="{A9D0828C-4EA8-4E44-8F31-10B88213330B}"/>
    <cellStyle name="Normal 3 3 2 2 2 2 3 2 2" xfId="33130" xr:uid="{77F8BC5F-0446-4814-8C0D-092DFD5E1801}"/>
    <cellStyle name="Normal 3 3 2 2 2 2 3 3" xfId="33131" xr:uid="{E821EE77-3C4C-40C4-912B-E0928BE1D7ED}"/>
    <cellStyle name="Normal 3 3 2 2 2 2 4" xfId="33132" xr:uid="{BE74C1DF-BB70-4C7B-82F7-7F9AEC7B3EAC}"/>
    <cellStyle name="Normal 3 3 2 2 2 2 4 2" xfId="33133" xr:uid="{1690B7D9-12C3-4C97-9D67-B3079098273A}"/>
    <cellStyle name="Normal 3 3 2 2 2 2 5" xfId="33134" xr:uid="{A83000FE-46A8-4B34-A401-6B2FB61CFE6A}"/>
    <cellStyle name="Normal 3 3 2 2 2 2 5 2" xfId="33135" xr:uid="{91C1E06E-AD08-4D1E-9312-240BEEFEE6CC}"/>
    <cellStyle name="Normal 3 3 2 2 2 2 6" xfId="33136" xr:uid="{8FB4473C-AE3F-4997-868E-C9A42F7B57FF}"/>
    <cellStyle name="Normal 3 3 2 2 2 3" xfId="33137" xr:uid="{F7CA36DC-889A-4F1D-BF90-91E2E89D3A1E}"/>
    <cellStyle name="Normal 3 3 2 2 2 3 2" xfId="33138" xr:uid="{FAB9A1D2-B031-441D-A1D3-CEF8B60290CA}"/>
    <cellStyle name="Normal 3 3 2 2 2 3 2 2" xfId="33139" xr:uid="{368CDA42-DF7F-4419-91C0-93976EA16B66}"/>
    <cellStyle name="Normal 3 3 2 2 2 3 2 2 2" xfId="33140" xr:uid="{03343A89-3A83-410D-8F04-72495710DF83}"/>
    <cellStyle name="Normal 3 3 2 2 2 3 2 3" xfId="33141" xr:uid="{88D05C1E-C9F5-47CD-BD34-3DA2B1718905}"/>
    <cellStyle name="Normal 3 3 2 2 2 3 3" xfId="33142" xr:uid="{DCC61224-8BEE-422B-81F9-A264E7599867}"/>
    <cellStyle name="Normal 3 3 2 2 2 3 3 2" xfId="33143" xr:uid="{CE90F202-ED28-4721-B2E5-8706E81E3AAE}"/>
    <cellStyle name="Normal 3 3 2 2 2 3 4" xfId="33144" xr:uid="{299446EE-08CA-4244-BF5F-4FE153AA44F3}"/>
    <cellStyle name="Normal 3 3 2 2 2 3 4 2" xfId="33145" xr:uid="{AE0469CF-B565-4C82-9A66-4270DB0D5213}"/>
    <cellStyle name="Normal 3 3 2 2 2 3 5" xfId="33146" xr:uid="{5F1ED5D7-4673-4CA0-9417-3DFA64BE842C}"/>
    <cellStyle name="Normal 3 3 2 2 2 4" xfId="33147" xr:uid="{C27187FE-BBFD-42DB-BA7A-39BC94FD9CE2}"/>
    <cellStyle name="Normal 3 3 2 2 2 4 2" xfId="33148" xr:uid="{CFBB0981-997F-4E77-A81C-0AE588D40517}"/>
    <cellStyle name="Normal 3 3 2 2 2 4 2 2" xfId="33149" xr:uid="{7E5F7770-239E-4E03-9A72-504FB4264EFA}"/>
    <cellStyle name="Normal 3 3 2 2 2 4 3" xfId="33150" xr:uid="{F0CF3D1B-FF57-46CF-BB2A-747CB78B7952}"/>
    <cellStyle name="Normal 3 3 2 2 2 5" xfId="33151" xr:uid="{7C7B0AD6-F033-4710-AE8A-3C92208A58B3}"/>
    <cellStyle name="Normal 3 3 2 2 2 5 2" xfId="33152" xr:uid="{28CB1BD5-4B78-4A77-991D-484C9476DF09}"/>
    <cellStyle name="Normal 3 3 2 2 2 6" xfId="33153" xr:uid="{EBC3F68E-5FF5-4A0A-8178-B58456B9E324}"/>
    <cellStyle name="Normal 3 3 2 2 2 6 2" xfId="33154" xr:uid="{C32FE658-BD6E-4D5E-AF61-DD8A10B34954}"/>
    <cellStyle name="Normal 3 3 2 2 2 7" xfId="33155" xr:uid="{E003F7D1-FE8B-492D-8128-228343E09DED}"/>
    <cellStyle name="Normal 3 3 2 2 3" xfId="33156" xr:uid="{47E27F63-8476-4332-B48E-1B4897F27F3C}"/>
    <cellStyle name="Normal 3 3 2 2 3 2" xfId="33157" xr:uid="{A9A15941-87E9-4DB9-B10B-B875ECE1E2C1}"/>
    <cellStyle name="Normal 3 3 2 2 3 2 2" xfId="33158" xr:uid="{340ED7B8-6E7C-4EAD-A6B8-32300B8B3193}"/>
    <cellStyle name="Normal 3 3 2 2 3 2 2 2" xfId="33159" xr:uid="{09DE5180-8F84-45C5-9FB3-3B3D9A61FA40}"/>
    <cellStyle name="Normal 3 3 2 2 3 2 2 2 2" xfId="33160" xr:uid="{2A8295AC-AD37-46BA-95C7-E98421E1DE10}"/>
    <cellStyle name="Normal 3 3 2 2 3 2 2 2 2 2" xfId="33161" xr:uid="{249C9D71-1A9F-4AC0-B19A-21D7F18D989A}"/>
    <cellStyle name="Normal 3 3 2 2 3 2 2 2 3" xfId="33162" xr:uid="{43850C99-BD14-4414-BC6B-E34B921DAD53}"/>
    <cellStyle name="Normal 3 3 2 2 3 2 2 3" xfId="33163" xr:uid="{01C02CCF-86D5-4AD7-8B2C-AE48A1BEA92D}"/>
    <cellStyle name="Normal 3 3 2 2 3 2 2 3 2" xfId="33164" xr:uid="{7CB2DAE3-11C3-43CD-99AE-8F6429839B18}"/>
    <cellStyle name="Normal 3 3 2 2 3 2 2 4" xfId="33165" xr:uid="{578ADC3E-A60A-4219-B471-64D479EBEF3B}"/>
    <cellStyle name="Normal 3 3 2 2 3 2 2 4 2" xfId="33166" xr:uid="{46341CC7-CA57-4680-825C-B79F11B42549}"/>
    <cellStyle name="Normal 3 3 2 2 3 2 2 5" xfId="33167" xr:uid="{D091D0F1-481E-46D6-AE8D-BBCC4B7CEA02}"/>
    <cellStyle name="Normal 3 3 2 2 3 2 3" xfId="33168" xr:uid="{4D5B243E-FB07-4405-A83C-55EF0318DA43}"/>
    <cellStyle name="Normal 3 3 2 2 3 2 3 2" xfId="33169" xr:uid="{75AA92BA-D028-4F21-A018-FF11DD6EACDF}"/>
    <cellStyle name="Normal 3 3 2 2 3 2 3 2 2" xfId="33170" xr:uid="{0D6167D7-BA6C-40BA-854E-A72EB6E7B359}"/>
    <cellStyle name="Normal 3 3 2 2 3 2 3 3" xfId="33171" xr:uid="{ACC17D23-F785-44B7-872B-239DD31136CC}"/>
    <cellStyle name="Normal 3 3 2 2 3 2 4" xfId="33172" xr:uid="{38990205-D240-4133-B2AD-6ACAEACD7955}"/>
    <cellStyle name="Normal 3 3 2 2 3 2 4 2" xfId="33173" xr:uid="{48861720-2D8B-472E-8E3F-82B19B135129}"/>
    <cellStyle name="Normal 3 3 2 2 3 2 5" xfId="33174" xr:uid="{801AC3B5-5F50-4B5D-AC3D-5BBE031E1E4E}"/>
    <cellStyle name="Normal 3 3 2 2 3 2 5 2" xfId="33175" xr:uid="{2FAF9095-5D4F-485D-8199-9595740301A4}"/>
    <cellStyle name="Normal 3 3 2 2 3 2 6" xfId="33176" xr:uid="{CE4DD732-0AE3-45D2-9CBE-666282EEF425}"/>
    <cellStyle name="Normal 3 3 2 2 3 3" xfId="33177" xr:uid="{FFD83548-8661-466B-8698-94DC9BAD9E75}"/>
    <cellStyle name="Normal 3 3 2 2 3 3 2" xfId="33178" xr:uid="{54862C2A-A50E-402F-9762-AEDE40033875}"/>
    <cellStyle name="Normal 3 3 2 2 3 3 2 2" xfId="33179" xr:uid="{E21EC64C-071D-42FA-881F-3F1EDA7F79B8}"/>
    <cellStyle name="Normal 3 3 2 2 3 3 2 2 2" xfId="33180" xr:uid="{3DF4CD27-EDB2-4D82-BAC3-4FE873F0CB34}"/>
    <cellStyle name="Normal 3 3 2 2 3 3 2 3" xfId="33181" xr:uid="{A2EF77B0-13BD-4345-B823-AB4FE00F120D}"/>
    <cellStyle name="Normal 3 3 2 2 3 3 3" xfId="33182" xr:uid="{6918586E-B919-46C6-A13F-93FA6A90E8D3}"/>
    <cellStyle name="Normal 3 3 2 2 3 3 3 2" xfId="33183" xr:uid="{6F309229-D777-48AF-B3DD-1B0FB22A6813}"/>
    <cellStyle name="Normal 3 3 2 2 3 3 4" xfId="33184" xr:uid="{6ACC9EFC-2B44-4FEF-B37D-F74966A36490}"/>
    <cellStyle name="Normal 3 3 2 2 3 3 4 2" xfId="33185" xr:uid="{6F741415-BFBE-47DB-B6C7-75FAE1880F8E}"/>
    <cellStyle name="Normal 3 3 2 2 3 3 5" xfId="33186" xr:uid="{B1600451-673E-4444-9E66-5CADFFC1BAC9}"/>
    <cellStyle name="Normal 3 3 2 2 3 4" xfId="33187" xr:uid="{3D233E1C-069C-451F-9184-ED9D74F8795A}"/>
    <cellStyle name="Normal 3 3 2 2 3 4 2" xfId="33188" xr:uid="{EF210D5B-4352-4883-83CB-CA53F90F0C4F}"/>
    <cellStyle name="Normal 3 3 2 2 3 4 2 2" xfId="33189" xr:uid="{C41F169D-0CBD-4394-971F-3AE5A4B0A09D}"/>
    <cellStyle name="Normal 3 3 2 2 3 4 3" xfId="33190" xr:uid="{8BFC721E-B186-4B5C-A0CF-7723D8D6A5B8}"/>
    <cellStyle name="Normal 3 3 2 2 3 5" xfId="33191" xr:uid="{B624A500-74D8-485D-9555-98D503751583}"/>
    <cellStyle name="Normal 3 3 2 2 3 5 2" xfId="33192" xr:uid="{49926FD5-1141-4CA3-A8F4-8AD03BE5F5F9}"/>
    <cellStyle name="Normal 3 3 2 2 3 6" xfId="33193" xr:uid="{76BA430D-D706-4FB0-B3EA-16D934F8D398}"/>
    <cellStyle name="Normal 3 3 2 2 3 6 2" xfId="33194" xr:uid="{861DBA59-E0D3-4F40-AACE-D88BF2BAB957}"/>
    <cellStyle name="Normal 3 3 2 2 3 7" xfId="33195" xr:uid="{D39D2764-A20C-437D-9466-23959B2C5FEE}"/>
    <cellStyle name="Normal 3 3 2 2 4" xfId="33196" xr:uid="{3C6A7CA3-3063-46E5-B725-FB7DC17BFF22}"/>
    <cellStyle name="Normal 3 3 2 2 4 2" xfId="33197" xr:uid="{2920C88F-DAB2-4729-9303-A4D79FC9D596}"/>
    <cellStyle name="Normal 3 3 2 2 4 2 2" xfId="33198" xr:uid="{D3A40F9F-B7F6-4727-ADFB-D4C9CBEB4C04}"/>
    <cellStyle name="Normal 3 3 2 2 4 2 2 2" xfId="33199" xr:uid="{2CA4E9C9-3D03-4EFA-A5EC-04CADD0A8638}"/>
    <cellStyle name="Normal 3 3 2 2 4 2 2 2 2" xfId="33200" xr:uid="{9CA149A2-655C-4496-94AD-FAAF1846DB69}"/>
    <cellStyle name="Normal 3 3 2 2 4 2 2 3" xfId="33201" xr:uid="{70D3CD57-1098-47E1-A64F-1EE9A8C60794}"/>
    <cellStyle name="Normal 3 3 2 2 4 2 3" xfId="33202" xr:uid="{52309F28-5B49-42FA-88C0-8E9DA472EA74}"/>
    <cellStyle name="Normal 3 3 2 2 4 2 3 2" xfId="33203" xr:uid="{C7DA09B5-8F11-4C6E-A8AE-ECA57A5B0609}"/>
    <cellStyle name="Normal 3 3 2 2 4 2 4" xfId="33204" xr:uid="{7C6A581A-7CAA-4839-B199-DB163881100F}"/>
    <cellStyle name="Normal 3 3 2 2 4 2 4 2" xfId="33205" xr:uid="{ABEF5F15-857A-4F2F-9E03-A328F6CAED43}"/>
    <cellStyle name="Normal 3 3 2 2 4 2 5" xfId="33206" xr:uid="{C982FB98-C3E7-4481-8ED7-5326A5BF3E60}"/>
    <cellStyle name="Normal 3 3 2 2 4 3" xfId="33207" xr:uid="{170FC76E-74CF-4FE6-81CC-E6731FD225CB}"/>
    <cellStyle name="Normal 3 3 2 2 4 3 2" xfId="33208" xr:uid="{7CF3E9C7-00DE-4E6E-95EE-365673ACEEB6}"/>
    <cellStyle name="Normal 3 3 2 2 4 3 2 2" xfId="33209" xr:uid="{2D77C52C-889D-4CAD-B126-00F48B1B0214}"/>
    <cellStyle name="Normal 3 3 2 2 4 3 3" xfId="33210" xr:uid="{1D1B909F-D80A-4228-91CA-71AC6D62CBD2}"/>
    <cellStyle name="Normal 3 3 2 2 4 4" xfId="33211" xr:uid="{49236542-C34A-43FE-BBA3-4C5BE1ADF511}"/>
    <cellStyle name="Normal 3 3 2 2 4 4 2" xfId="33212" xr:uid="{53490BD3-EE42-4197-A55E-AA65521222DF}"/>
    <cellStyle name="Normal 3 3 2 2 4 5" xfId="33213" xr:uid="{FDF50399-135E-4BE7-AB9A-F12597C47476}"/>
    <cellStyle name="Normal 3 3 2 2 4 5 2" xfId="33214" xr:uid="{D9AF27B4-7AB2-443A-ACDE-20039FDD14E5}"/>
    <cellStyle name="Normal 3 3 2 2 4 6" xfId="33215" xr:uid="{C61F31C2-9495-4220-AE80-B6C908A3B7BF}"/>
    <cellStyle name="Normal 3 3 2 2 5" xfId="33216" xr:uid="{8BCCFF98-0923-47F4-9C9A-D6D11DFEA2D1}"/>
    <cellStyle name="Normal 3 3 2 2 5 2" xfId="33217" xr:uid="{E08297E2-49A0-4E45-B53C-0B035C53F6C3}"/>
    <cellStyle name="Normal 3 3 2 2 5 2 2" xfId="33218" xr:uid="{FE25EC00-3DE7-4CDF-96B0-F15157AD1B84}"/>
    <cellStyle name="Normal 3 3 2 2 5 2 2 2" xfId="33219" xr:uid="{4F41B9AF-9983-4F0E-953D-D6BFE02218FC}"/>
    <cellStyle name="Normal 3 3 2 2 5 2 3" xfId="33220" xr:uid="{474A79E0-88F1-4B33-B793-1E0745CC39CA}"/>
    <cellStyle name="Normal 3 3 2 2 5 3" xfId="33221" xr:uid="{E0B7CB86-3CE6-471A-B1C3-8F175C6D2EC0}"/>
    <cellStyle name="Normal 3 3 2 2 5 3 2" xfId="33222" xr:uid="{C4DC3DC4-ABD0-4025-AB99-77B8D03FAC78}"/>
    <cellStyle name="Normal 3 3 2 2 5 4" xfId="33223" xr:uid="{7CCE0E28-9CE7-4E21-A218-E08C424116EF}"/>
    <cellStyle name="Normal 3 3 2 2 5 4 2" xfId="33224" xr:uid="{E11442DD-7F2B-4AEF-AED4-6230AC8A3EC8}"/>
    <cellStyle name="Normal 3 3 2 2 5 5" xfId="33225" xr:uid="{07E4BE7E-FE2A-4908-9B22-58199AB0AF5E}"/>
    <cellStyle name="Normal 3 3 2 2 6" xfId="33226" xr:uid="{12ABA116-5DF5-4C59-B6BB-851DDFF484E7}"/>
    <cellStyle name="Normal 3 3 2 2 6 2" xfId="33227" xr:uid="{60EABF64-DBDB-48CD-A242-EA9688D450D1}"/>
    <cellStyle name="Normal 3 3 2 2 6 2 2" xfId="33228" xr:uid="{462E953D-5025-4772-8452-93FD0E855C9F}"/>
    <cellStyle name="Normal 3 3 2 2 6 2 2 2" xfId="33229" xr:uid="{7C015AAE-6C6A-4DB5-A83B-6E9DFCBF3754}"/>
    <cellStyle name="Normal 3 3 2 2 6 2 3" xfId="33230" xr:uid="{38DCDEB1-C73E-4C8A-BF1A-23915D96F33F}"/>
    <cellStyle name="Normal 3 3 2 2 6 3" xfId="33231" xr:uid="{215393DC-87B1-4157-9357-1EB96C734A05}"/>
    <cellStyle name="Normal 3 3 2 2 6 3 2" xfId="33232" xr:uid="{230E3BF2-CDFE-4C62-A6EB-D8C53D72C94A}"/>
    <cellStyle name="Normal 3 3 2 2 6 4" xfId="33233" xr:uid="{A0FE8632-8853-4472-BD32-3B900D3E3845}"/>
    <cellStyle name="Normal 3 3 2 2 6 4 2" xfId="33234" xr:uid="{58C00FCC-9420-4259-B5BC-2FE9D0E7A407}"/>
    <cellStyle name="Normal 3 3 2 2 6 5" xfId="33235" xr:uid="{F26F8CA6-717D-4E69-ABA7-E2FA5E1263F4}"/>
    <cellStyle name="Normal 3 3 2 2 7" xfId="33236" xr:uid="{04AE69DE-6E9E-4EB9-BDBD-5EF2A0FD9405}"/>
    <cellStyle name="Normal 3 3 2 2 7 2" xfId="33237" xr:uid="{C4D88D44-246A-4A90-BF26-8F9F8065F40C}"/>
    <cellStyle name="Normal 3 3 2 2 7 2 2" xfId="33238" xr:uid="{6E14E56B-7300-4DFE-A434-9DF7D4BF558E}"/>
    <cellStyle name="Normal 3 3 2 2 7 3" xfId="33239" xr:uid="{E9A73294-BF68-4743-B964-96F5004EC2AA}"/>
    <cellStyle name="Normal 3 3 2 2 8" xfId="33240" xr:uid="{28CF3781-C300-4967-9B5D-67A40CDF80D7}"/>
    <cellStyle name="Normal 3 3 2 2 8 2" xfId="33241" xr:uid="{C944A9CA-CD47-4EC6-9FC6-E7CF00614D04}"/>
    <cellStyle name="Normal 3 3 2 2 9" xfId="33242" xr:uid="{AB2B552E-F070-410C-9052-ADCC06E02119}"/>
    <cellStyle name="Normal 3 3 2 2 9 2" xfId="33243" xr:uid="{98DA4A49-B14E-480D-A352-C67F6AEFA1D7}"/>
    <cellStyle name="Normal 3 3 2 3" xfId="33244" xr:uid="{25C65EB0-1138-4C24-82F3-D945FDC423B1}"/>
    <cellStyle name="Normal 3 3 2 3 2" xfId="33245" xr:uid="{EB683B8B-8E6C-41FD-97CF-BF9DF4F238C5}"/>
    <cellStyle name="Normal 3 3 2 3 2 2" xfId="33246" xr:uid="{77B37D0A-9767-4C40-93A9-667BBEEFAB4C}"/>
    <cellStyle name="Normal 3 3 2 3 2 2 2" xfId="33247" xr:uid="{21AE363D-8D02-45D4-A079-750D90232C32}"/>
    <cellStyle name="Normal 3 3 2 3 2 2 2 2" xfId="33248" xr:uid="{7809D8DB-49C1-4889-9733-22279E6F6D5D}"/>
    <cellStyle name="Normal 3 3 2 3 2 2 2 2 2" xfId="33249" xr:uid="{F43081F7-E886-48A0-8D47-FE3B566243B5}"/>
    <cellStyle name="Normal 3 3 2 3 2 2 2 3" xfId="33250" xr:uid="{570C6909-9B54-4DB2-A12C-33BFD96890E0}"/>
    <cellStyle name="Normal 3 3 2 3 2 2 3" xfId="33251" xr:uid="{75184B3C-D2F4-4DC6-BADC-828BAA398E25}"/>
    <cellStyle name="Normal 3 3 2 3 2 2 3 2" xfId="33252" xr:uid="{EC63BD33-FFA2-4772-A721-044E201C0604}"/>
    <cellStyle name="Normal 3 3 2 3 2 2 4" xfId="33253" xr:uid="{9BB84818-6E2B-48E3-B9D9-7D6F73EFB6CD}"/>
    <cellStyle name="Normal 3 3 2 3 2 2 4 2" xfId="33254" xr:uid="{5F951064-4D59-4E65-B0EF-0200F535116A}"/>
    <cellStyle name="Normal 3 3 2 3 2 2 5" xfId="33255" xr:uid="{C55A7AA1-D57B-4E67-AAC3-502072ED4500}"/>
    <cellStyle name="Normal 3 3 2 3 2 3" xfId="33256" xr:uid="{5F8B4125-200E-4789-AF83-DF3CFA047FAC}"/>
    <cellStyle name="Normal 3 3 2 3 2 3 2" xfId="33257" xr:uid="{C6FD0748-4C51-43C4-98B4-566FF1082B26}"/>
    <cellStyle name="Normal 3 3 2 3 2 3 2 2" xfId="33258" xr:uid="{D249351F-199F-4AE4-B06D-ECD37B6169AB}"/>
    <cellStyle name="Normal 3 3 2 3 2 3 3" xfId="33259" xr:uid="{21BF02DA-11FC-4686-920F-CEB2DE90A3D7}"/>
    <cellStyle name="Normal 3 3 2 3 2 4" xfId="33260" xr:uid="{08756DD5-1DE8-468E-ACD0-82E5FAAC1D64}"/>
    <cellStyle name="Normal 3 3 2 3 2 4 2" xfId="33261" xr:uid="{932AFA53-1823-473A-A3A8-8D191E8D1FFE}"/>
    <cellStyle name="Normal 3 3 2 3 2 5" xfId="33262" xr:uid="{539EDEC9-7AC2-423A-BD00-DA09C4E93090}"/>
    <cellStyle name="Normal 3 3 2 3 2 5 2" xfId="33263" xr:uid="{798B916E-8106-49AC-BA7F-84ED3DA81ED7}"/>
    <cellStyle name="Normal 3 3 2 3 2 6" xfId="33264" xr:uid="{E9BB1D87-5E8D-4B14-BA87-BFB14E5BB7AA}"/>
    <cellStyle name="Normal 3 3 2 3 3" xfId="33265" xr:uid="{7D75B859-8A83-482E-9555-04BAFE43841D}"/>
    <cellStyle name="Normal 3 3 2 3 3 2" xfId="33266" xr:uid="{CC285608-40AC-46B1-86BF-B6E6FB1EF71A}"/>
    <cellStyle name="Normal 3 3 2 3 3 2 2" xfId="33267" xr:uid="{6CC56077-E70F-48E3-878A-636DF0D3BBA0}"/>
    <cellStyle name="Normal 3 3 2 3 3 2 2 2" xfId="33268" xr:uid="{3712BF2C-75B9-4F0D-A804-62FB901F6435}"/>
    <cellStyle name="Normal 3 3 2 3 3 2 3" xfId="33269" xr:uid="{6EECFFB8-B319-4BBE-B826-3B6F23B53E62}"/>
    <cellStyle name="Normal 3 3 2 3 3 3" xfId="33270" xr:uid="{3AAFD5E7-839A-4AA5-B95C-5C0BE908E913}"/>
    <cellStyle name="Normal 3 3 2 3 3 3 2" xfId="33271" xr:uid="{6A2D75CD-1FF4-4EA5-A05D-E768F3C3AD21}"/>
    <cellStyle name="Normal 3 3 2 3 3 4" xfId="33272" xr:uid="{7446743F-81C6-4618-BE49-3B65B403CD3D}"/>
    <cellStyle name="Normal 3 3 2 3 3 4 2" xfId="33273" xr:uid="{B6C15846-6DD6-40CE-88CD-45449F3198FE}"/>
    <cellStyle name="Normal 3 3 2 3 3 5" xfId="33274" xr:uid="{5BE9F982-0979-4595-A420-17AC4D9C9815}"/>
    <cellStyle name="Normal 3 3 2 3 4" xfId="33275" xr:uid="{60793D73-D66E-4252-BA2F-D4CD0D64974D}"/>
    <cellStyle name="Normal 3 3 2 3 4 2" xfId="33276" xr:uid="{D48C2063-A9A9-46D3-ABBF-85C95947D18A}"/>
    <cellStyle name="Normal 3 3 2 3 4 2 2" xfId="33277" xr:uid="{467E8842-7CAD-4C33-B68B-6B5C873177BE}"/>
    <cellStyle name="Normal 3 3 2 3 4 3" xfId="33278" xr:uid="{633D230C-921E-43ED-893C-9DB78BE00BA4}"/>
    <cellStyle name="Normal 3 3 2 3 5" xfId="33279" xr:uid="{A272A30A-3A22-4107-B51A-B5F5DFC771D4}"/>
    <cellStyle name="Normal 3 3 2 3 5 2" xfId="33280" xr:uid="{3631DC94-2198-4D7B-AF13-F4D9FE1EF05F}"/>
    <cellStyle name="Normal 3 3 2 3 6" xfId="33281" xr:uid="{38A05643-7170-415D-BD99-CDCAFE9D4506}"/>
    <cellStyle name="Normal 3 3 2 3 6 2" xfId="33282" xr:uid="{36EA9986-1CEE-4584-963E-75E9EABA1871}"/>
    <cellStyle name="Normal 3 3 2 3 7" xfId="33283" xr:uid="{95F54808-AD43-4147-9A81-32314911DF29}"/>
    <cellStyle name="Normal 3 3 2 4" xfId="33284" xr:uid="{17AE97B3-FF74-41E0-978B-33F273E97F9F}"/>
    <cellStyle name="Normal 3 3 2 4 2" xfId="33285" xr:uid="{1E2657D0-B937-409D-BC7F-8BC0948ACFFD}"/>
    <cellStyle name="Normal 3 3 2 4 2 2" xfId="33286" xr:uid="{84F85772-70C8-470F-B7FF-95739E87EA3C}"/>
    <cellStyle name="Normal 3 3 2 4 2 2 2" xfId="33287" xr:uid="{763F3FF3-69F9-41CA-8DA8-26D5C2FF3474}"/>
    <cellStyle name="Normal 3 3 2 4 2 2 2 2" xfId="33288" xr:uid="{889DE4A5-2D91-4B0C-BA55-0E43954EC0BA}"/>
    <cellStyle name="Normal 3 3 2 4 2 2 2 2 2" xfId="33289" xr:uid="{31AA0F07-B176-47E4-863E-328A0B86DAAA}"/>
    <cellStyle name="Normal 3 3 2 4 2 2 2 3" xfId="33290" xr:uid="{8A63F1B6-87A7-48F1-A2D5-B63FF6D66119}"/>
    <cellStyle name="Normal 3 3 2 4 2 2 3" xfId="33291" xr:uid="{5EE3888A-FF0B-4D8A-AD62-A94F225E6BD4}"/>
    <cellStyle name="Normal 3 3 2 4 2 2 3 2" xfId="33292" xr:uid="{62B5BBDB-F383-4A0C-98AB-8B9E51F0B3BC}"/>
    <cellStyle name="Normal 3 3 2 4 2 2 4" xfId="33293" xr:uid="{0F64969B-C804-4DC3-97C9-B00051C13A7E}"/>
    <cellStyle name="Normal 3 3 2 4 2 2 4 2" xfId="33294" xr:uid="{FE1EEA80-A3FB-476D-A86B-2272E728E1C8}"/>
    <cellStyle name="Normal 3 3 2 4 2 2 5" xfId="33295" xr:uid="{40343C97-8D06-414E-A69B-8D36C496094C}"/>
    <cellStyle name="Normal 3 3 2 4 2 3" xfId="33296" xr:uid="{D8D8C911-B7AD-4965-A78E-68E2500FBF44}"/>
    <cellStyle name="Normal 3 3 2 4 2 3 2" xfId="33297" xr:uid="{6B0B348F-7020-405E-86EA-5AF6276BDCFF}"/>
    <cellStyle name="Normal 3 3 2 4 2 3 2 2" xfId="33298" xr:uid="{3447246C-1470-4217-922B-E488237DFCF2}"/>
    <cellStyle name="Normal 3 3 2 4 2 3 3" xfId="33299" xr:uid="{E154DE81-7590-4F64-808D-2A437EE3D7E3}"/>
    <cellStyle name="Normal 3 3 2 4 2 4" xfId="33300" xr:uid="{E66818B7-4145-4290-ADB0-19A1E569A084}"/>
    <cellStyle name="Normal 3 3 2 4 2 4 2" xfId="33301" xr:uid="{06C58356-C794-47B0-AD51-915102A9793C}"/>
    <cellStyle name="Normal 3 3 2 4 2 5" xfId="33302" xr:uid="{8753EC02-5C32-4A8C-820C-666290D83546}"/>
    <cellStyle name="Normal 3 3 2 4 2 5 2" xfId="33303" xr:uid="{80F766D2-9CBC-4176-92E1-3C9E0790B9FE}"/>
    <cellStyle name="Normal 3 3 2 4 2 6" xfId="33304" xr:uid="{F2241A92-AF53-4654-BD6C-67B97813260C}"/>
    <cellStyle name="Normal 3 3 2 4 3" xfId="33305" xr:uid="{447907E4-8704-4455-B667-B782F9775717}"/>
    <cellStyle name="Normal 3 3 2 4 3 2" xfId="33306" xr:uid="{74B6026E-CC19-4ED7-B875-9434DFC43C85}"/>
    <cellStyle name="Normal 3 3 2 4 3 2 2" xfId="33307" xr:uid="{9A310132-94CD-42DC-AAC5-0B1307F66F4C}"/>
    <cellStyle name="Normal 3 3 2 4 3 2 2 2" xfId="33308" xr:uid="{75EE7125-7F52-451D-8856-1433552B8458}"/>
    <cellStyle name="Normal 3 3 2 4 3 2 3" xfId="33309" xr:uid="{8B7A5C69-441B-48B8-A049-84AFE4C859EC}"/>
    <cellStyle name="Normal 3 3 2 4 3 3" xfId="33310" xr:uid="{3EB899E3-191E-4CF3-8A8F-E3F19D75F7D4}"/>
    <cellStyle name="Normal 3 3 2 4 3 3 2" xfId="33311" xr:uid="{5972658F-3171-4FC3-8EB1-419F74D60A1B}"/>
    <cellStyle name="Normal 3 3 2 4 3 4" xfId="33312" xr:uid="{913EEE02-3EC9-4D00-A2FE-317426A3B5E7}"/>
    <cellStyle name="Normal 3 3 2 4 3 4 2" xfId="33313" xr:uid="{9ED979C3-95BF-42DE-98E1-5FEF1890D751}"/>
    <cellStyle name="Normal 3 3 2 4 3 5" xfId="33314" xr:uid="{6CC85FFD-9D83-451F-B7F5-F260B170CF93}"/>
    <cellStyle name="Normal 3 3 2 4 4" xfId="33315" xr:uid="{402DB923-360E-49FA-BC73-3B2909B634A8}"/>
    <cellStyle name="Normal 3 3 2 4 4 2" xfId="33316" xr:uid="{3A6B4567-249D-49A1-AAC2-45881EADC5E7}"/>
    <cellStyle name="Normal 3 3 2 4 4 2 2" xfId="33317" xr:uid="{75203AB5-1B34-4A5A-95CC-F6536BF2C177}"/>
    <cellStyle name="Normal 3 3 2 4 4 3" xfId="33318" xr:uid="{7D4EE3CD-D1C9-4A98-8F0B-FEC8404C380B}"/>
    <cellStyle name="Normal 3 3 2 4 5" xfId="33319" xr:uid="{F986B2C8-DCDE-4CFA-A3DE-1C8982F97B5E}"/>
    <cellStyle name="Normal 3 3 2 4 5 2" xfId="33320" xr:uid="{F56ABEDC-765D-4837-89FB-AB06C001FBEA}"/>
    <cellStyle name="Normal 3 3 2 4 6" xfId="33321" xr:uid="{6E7B9AEF-CB08-44C5-93CD-6AE9DA208789}"/>
    <cellStyle name="Normal 3 3 2 4 6 2" xfId="33322" xr:uid="{694B9498-C551-4787-8CDD-CB32663D00EA}"/>
    <cellStyle name="Normal 3 3 2 4 7" xfId="33323" xr:uid="{6ADFBC4D-9742-40B0-B377-AD1525CA1DCE}"/>
    <cellStyle name="Normal 3 3 2 5" xfId="33324" xr:uid="{8CCC296F-F27A-4263-AD1E-D5B31FD70616}"/>
    <cellStyle name="Normal 3 3 2 5 2" xfId="33325" xr:uid="{6A0E9429-E888-4711-90DC-3FF66DCC2711}"/>
    <cellStyle name="Normal 3 3 2 5 2 2" xfId="33326" xr:uid="{B82BDBD4-6C4B-469A-A8DC-4BDE872729CF}"/>
    <cellStyle name="Normal 3 3 2 5 2 2 2" xfId="33327" xr:uid="{0478E1FC-CF6E-49B5-AEA2-377B27A9E284}"/>
    <cellStyle name="Normal 3 3 2 5 2 2 2 2" xfId="33328" xr:uid="{90F5D00A-18A6-4F9B-A620-4CA2D4650C37}"/>
    <cellStyle name="Normal 3 3 2 5 2 2 3" xfId="33329" xr:uid="{9DE39876-16B0-48DC-924A-AD76A67AFD64}"/>
    <cellStyle name="Normal 3 3 2 5 2 3" xfId="33330" xr:uid="{0C90DC33-6FD4-41F9-9EDA-A68EC0F33ACC}"/>
    <cellStyle name="Normal 3 3 2 5 2 3 2" xfId="33331" xr:uid="{F5E3BC35-B96A-4565-8302-AA5B9F53E044}"/>
    <cellStyle name="Normal 3 3 2 5 2 4" xfId="33332" xr:uid="{01DF400A-1CA3-436A-84A8-482A92AE9A05}"/>
    <cellStyle name="Normal 3 3 2 5 2 4 2" xfId="33333" xr:uid="{27CCBC8E-BB3C-4157-920C-E4F52960B7CF}"/>
    <cellStyle name="Normal 3 3 2 5 2 5" xfId="33334" xr:uid="{75E9C85B-C421-4974-9805-76D317B33191}"/>
    <cellStyle name="Normal 3 3 2 5 3" xfId="33335" xr:uid="{4CA6B8E3-E3BE-47B0-AC07-38BF85DA578D}"/>
    <cellStyle name="Normal 3 3 2 5 3 2" xfId="33336" xr:uid="{F0BF0EC9-14B0-48C9-A935-9545A0244E97}"/>
    <cellStyle name="Normal 3 3 2 5 3 2 2" xfId="33337" xr:uid="{E0374731-EC82-4517-8B04-87A75B5B954A}"/>
    <cellStyle name="Normal 3 3 2 5 3 3" xfId="33338" xr:uid="{D0B27728-1CF7-429A-B1B6-1D869F094B7A}"/>
    <cellStyle name="Normal 3 3 2 5 4" xfId="33339" xr:uid="{5D5AF6D8-EA90-4A40-BF37-76410ED819B1}"/>
    <cellStyle name="Normal 3 3 2 5 4 2" xfId="33340" xr:uid="{D2513D72-1D6E-46BE-81C9-8C9802483326}"/>
    <cellStyle name="Normal 3 3 2 5 5" xfId="33341" xr:uid="{1373E7E5-38C3-486D-879E-F384628D62CE}"/>
    <cellStyle name="Normal 3 3 2 5 5 2" xfId="33342" xr:uid="{61525841-49D9-4FBC-B7AD-47126F6CE617}"/>
    <cellStyle name="Normal 3 3 2 5 6" xfId="33343" xr:uid="{F4D91088-EF69-44E8-814B-F1713A6A3891}"/>
    <cellStyle name="Normal 3 3 2 6" xfId="33344" xr:uid="{A0034FC9-AF32-4C8C-AEAA-3DB13237AEA7}"/>
    <cellStyle name="Normal 3 3 2 6 2" xfId="33345" xr:uid="{2AFDAE08-2440-4C88-B500-35C7A28D04C6}"/>
    <cellStyle name="Normal 3 3 2 6 2 2" xfId="33346" xr:uid="{5904E3B6-7D99-460D-BFDA-8227EE1562F1}"/>
    <cellStyle name="Normal 3 3 2 6 2 2 2" xfId="33347" xr:uid="{2917D29F-8E58-47CA-8F03-3448CB82E7B2}"/>
    <cellStyle name="Normal 3 3 2 6 2 3" xfId="33348" xr:uid="{4876BA61-B904-4B59-A32D-19B05E0A5AB2}"/>
    <cellStyle name="Normal 3 3 2 6 3" xfId="33349" xr:uid="{BDEA9EAC-9F5B-4861-B02B-2F24F81272D0}"/>
    <cellStyle name="Normal 3 3 2 6 3 2" xfId="33350" xr:uid="{C95FF67E-398C-449E-8FE6-6DBAA604A598}"/>
    <cellStyle name="Normal 3 3 2 6 4" xfId="33351" xr:uid="{37319321-5D6E-4D27-9B55-198EB9957E20}"/>
    <cellStyle name="Normal 3 3 2 6 4 2" xfId="33352" xr:uid="{F9E3BCE7-D828-4762-A781-E292147DD3C4}"/>
    <cellStyle name="Normal 3 3 2 6 5" xfId="33353" xr:uid="{8395F951-055F-4730-AD8D-EC4A5B78CEEF}"/>
    <cellStyle name="Normal 3 3 2 7" xfId="33354" xr:uid="{09106455-45A9-4538-815D-6A9323B9527D}"/>
    <cellStyle name="Normal 3 3 2 7 2" xfId="33355" xr:uid="{5FE574BE-D66B-42C7-8722-5781551BAD67}"/>
    <cellStyle name="Normal 3 3 2 7 2 2" xfId="33356" xr:uid="{ACB5460D-F993-4965-9A40-4D560FDF56A5}"/>
    <cellStyle name="Normal 3 3 2 7 2 2 2" xfId="33357" xr:uid="{88C0BAAB-8FAC-48C0-AC8C-5059B635FF43}"/>
    <cellStyle name="Normal 3 3 2 7 2 3" xfId="33358" xr:uid="{5236EEE6-580D-4025-8B87-BCBFCA0D9FB5}"/>
    <cellStyle name="Normal 3 3 2 7 3" xfId="33359" xr:uid="{CB94F427-B788-4937-B479-8ED986BA0A25}"/>
    <cellStyle name="Normal 3 3 2 7 3 2" xfId="33360" xr:uid="{DB194249-7893-4997-8C6A-69D59D43550F}"/>
    <cellStyle name="Normal 3 3 2 7 4" xfId="33361" xr:uid="{AB79A11A-CCB0-4D19-AC3F-8CFD1F003782}"/>
    <cellStyle name="Normal 3 3 2 7 4 2" xfId="33362" xr:uid="{2D71A94D-E89D-491D-BE86-AE4FF9A86B22}"/>
    <cellStyle name="Normal 3 3 2 7 5" xfId="33363" xr:uid="{8FBD6DF9-A83D-439D-82E3-ACC69884C958}"/>
    <cellStyle name="Normal 3 3 2 8" xfId="33364" xr:uid="{AC07DC1E-5BBB-4505-8CCB-FA8699250EC2}"/>
    <cellStyle name="Normal 3 3 2 8 2" xfId="33365" xr:uid="{1E31BBCF-B717-422F-AA0B-A71E4E6859AB}"/>
    <cellStyle name="Normal 3 3 2 8 2 2" xfId="33366" xr:uid="{D0589FE0-C9F7-4BAC-9721-194583009A16}"/>
    <cellStyle name="Normal 3 3 2 8 3" xfId="33367" xr:uid="{2488CCB5-3F3B-4335-9212-57DFECAFDB09}"/>
    <cellStyle name="Normal 3 3 2 9" xfId="33368" xr:uid="{1EEAA896-2608-46E4-8640-A285A0423416}"/>
    <cellStyle name="Normal 3 3 2 9 2" xfId="33369" xr:uid="{E0EB44C9-E68F-48F5-8239-7C7611C135C0}"/>
    <cellStyle name="Normal 3 3 3" xfId="33370" xr:uid="{72309EB2-6070-4933-9B4E-04B8F3831066}"/>
    <cellStyle name="Normal 3 3 3 10" xfId="33371" xr:uid="{39CF088A-E971-4F93-8E66-6929F3666CC5}"/>
    <cellStyle name="Normal 3 3 3 2" xfId="33372" xr:uid="{4243A696-549F-4A11-9E3B-5CA2ABBD698D}"/>
    <cellStyle name="Normal 3 3 3 2 2" xfId="33373" xr:uid="{24CA355C-79E3-4EA6-A2D1-E376B3935DDB}"/>
    <cellStyle name="Normal 3 3 3 2 2 2" xfId="33374" xr:uid="{909E615A-D6A1-42A0-9997-25210A9AD401}"/>
    <cellStyle name="Normal 3 3 3 2 2 2 2" xfId="33375" xr:uid="{CB2E1C52-24A0-4000-8DD6-111EAD94D183}"/>
    <cellStyle name="Normal 3 3 3 2 2 2 2 2" xfId="33376" xr:uid="{8CC3784F-C0FC-48CF-BF3E-1FA4A0846BB9}"/>
    <cellStyle name="Normal 3 3 3 2 2 2 2 2 2" xfId="33377" xr:uid="{BD59B88E-1347-4296-82C6-C78405D62C2E}"/>
    <cellStyle name="Normal 3 3 3 2 2 2 2 3" xfId="33378" xr:uid="{5B205F0F-BBA0-4925-8B90-BFD03AFC18D6}"/>
    <cellStyle name="Normal 3 3 3 2 2 2 3" xfId="33379" xr:uid="{D8CDAA5F-62EC-4B48-8C82-9E74B904CDB5}"/>
    <cellStyle name="Normal 3 3 3 2 2 2 3 2" xfId="33380" xr:uid="{6C143FE6-C4DE-4E6B-B173-324F1C93E84B}"/>
    <cellStyle name="Normal 3 3 3 2 2 2 4" xfId="33381" xr:uid="{629F5EEA-98AB-4173-B92E-D86961A54EE2}"/>
    <cellStyle name="Normal 3 3 3 2 2 2 4 2" xfId="33382" xr:uid="{C417AB61-63EF-46A8-B738-78125E558E95}"/>
    <cellStyle name="Normal 3 3 3 2 2 2 5" xfId="33383" xr:uid="{456DB435-7802-45F3-BF72-BE73F7D83CC9}"/>
    <cellStyle name="Normal 3 3 3 2 2 3" xfId="33384" xr:uid="{7D6847D5-C02B-4FC3-AEE3-8650E92E4C59}"/>
    <cellStyle name="Normal 3 3 3 2 2 3 2" xfId="33385" xr:uid="{A900EBD9-9D03-44DA-8034-EC3DB6925A3E}"/>
    <cellStyle name="Normal 3 3 3 2 2 3 2 2" xfId="33386" xr:uid="{63FB4B6B-6F60-4374-AAB2-43A2FFBDA7CD}"/>
    <cellStyle name="Normal 3 3 3 2 2 3 3" xfId="33387" xr:uid="{4E6EDA3E-2747-4998-83B4-1E2E4A7575BC}"/>
    <cellStyle name="Normal 3 3 3 2 2 4" xfId="33388" xr:uid="{25B90145-334A-4883-A2E0-FAF30D0D79DD}"/>
    <cellStyle name="Normal 3 3 3 2 2 4 2" xfId="33389" xr:uid="{E57F5C18-85A5-446D-9C74-6B6A245C0914}"/>
    <cellStyle name="Normal 3 3 3 2 2 5" xfId="33390" xr:uid="{F9E63DD9-5817-433A-B942-860DBA105F6E}"/>
    <cellStyle name="Normal 3 3 3 2 2 5 2" xfId="33391" xr:uid="{308FD067-A89F-435D-899D-CE48F9351301}"/>
    <cellStyle name="Normal 3 3 3 2 2 6" xfId="33392" xr:uid="{F44C2273-8A2B-46D2-8C90-AC83D3A6C762}"/>
    <cellStyle name="Normal 3 3 3 2 3" xfId="33393" xr:uid="{F9F8A7FF-4DCC-4A6C-90CD-1AA261B0050E}"/>
    <cellStyle name="Normal 3 3 3 2 3 2" xfId="33394" xr:uid="{F9B35671-04D1-404A-A050-C13E66932B3A}"/>
    <cellStyle name="Normal 3 3 3 2 3 2 2" xfId="33395" xr:uid="{D64CE594-A8F3-4303-89B4-3D800CA96831}"/>
    <cellStyle name="Normal 3 3 3 2 3 2 2 2" xfId="33396" xr:uid="{0CDB2AD5-AFB5-4637-B83C-04AE108D9F36}"/>
    <cellStyle name="Normal 3 3 3 2 3 2 3" xfId="33397" xr:uid="{0BF3F822-8F05-4E8A-9C95-4E92CC8DFC88}"/>
    <cellStyle name="Normal 3 3 3 2 3 3" xfId="33398" xr:uid="{7F802CD7-D0DF-4502-BF8B-7C1D00BB03BC}"/>
    <cellStyle name="Normal 3 3 3 2 3 3 2" xfId="33399" xr:uid="{8C31FC27-D859-46A2-AF90-D715EAA5A410}"/>
    <cellStyle name="Normal 3 3 3 2 3 4" xfId="33400" xr:uid="{93BBAE41-5602-4827-94CD-0846E2DD3506}"/>
    <cellStyle name="Normal 3 3 3 2 3 4 2" xfId="33401" xr:uid="{D3CBBC91-75DC-4630-9A8E-49A0143D7678}"/>
    <cellStyle name="Normal 3 3 3 2 3 5" xfId="33402" xr:uid="{1FACD251-5AA9-4AD3-8BFA-B7F36D16820B}"/>
    <cellStyle name="Normal 3 3 3 2 4" xfId="33403" xr:uid="{26CE7541-FEDA-4444-A158-5D7511E8FE41}"/>
    <cellStyle name="Normal 3 3 3 2 4 2" xfId="33404" xr:uid="{E40880BC-01EF-46BF-AD85-A2ACCD66E525}"/>
    <cellStyle name="Normal 3 3 3 2 4 2 2" xfId="33405" xr:uid="{3F1B6896-8BB2-44FA-AD96-82ECF997B46C}"/>
    <cellStyle name="Normal 3 3 3 2 4 3" xfId="33406" xr:uid="{10F8DBE0-9943-4601-B39E-093EBB99F85E}"/>
    <cellStyle name="Normal 3 3 3 2 5" xfId="33407" xr:uid="{1B85A878-B79A-47A8-A45D-2FB7CAEAF4D7}"/>
    <cellStyle name="Normal 3 3 3 2 5 2" xfId="33408" xr:uid="{3264DA6D-4DA8-41B9-A456-3FB601E7D2E0}"/>
    <cellStyle name="Normal 3 3 3 2 6" xfId="33409" xr:uid="{4EDDDC74-7922-4551-BC8A-9B1F63C82228}"/>
    <cellStyle name="Normal 3 3 3 2 6 2" xfId="33410" xr:uid="{AF4C0132-6026-44DB-8E8D-E72450AE539B}"/>
    <cellStyle name="Normal 3 3 3 2 7" xfId="33411" xr:uid="{DCB865D5-EA57-40AD-B17E-329EB86C5A3C}"/>
    <cellStyle name="Normal 3 3 3 3" xfId="33412" xr:uid="{815F29EC-83D4-4FC6-8E76-145570D0BA35}"/>
    <cellStyle name="Normal 3 3 3 3 2" xfId="33413" xr:uid="{00C414AC-1D8F-4A13-82B0-ABCD2F7338CE}"/>
    <cellStyle name="Normal 3 3 3 3 2 2" xfId="33414" xr:uid="{D7E1B542-70E0-41D8-866B-F06779098649}"/>
    <cellStyle name="Normal 3 3 3 3 2 2 2" xfId="33415" xr:uid="{B0FE3DC7-0D67-42BC-86B8-03986396DE95}"/>
    <cellStyle name="Normal 3 3 3 3 2 2 2 2" xfId="33416" xr:uid="{6249365D-0D0F-4D9B-B020-C7F3384039AC}"/>
    <cellStyle name="Normal 3 3 3 3 2 2 2 2 2" xfId="33417" xr:uid="{0ACAB8EE-8BD6-46C8-BDEF-51A28F417F2C}"/>
    <cellStyle name="Normal 3 3 3 3 2 2 2 3" xfId="33418" xr:uid="{65E1FBF3-BC86-42A5-A97A-0A97AA8F1BDF}"/>
    <cellStyle name="Normal 3 3 3 3 2 2 3" xfId="33419" xr:uid="{96AA9AFD-1191-45D4-9D5C-3B05857EEB5E}"/>
    <cellStyle name="Normal 3 3 3 3 2 2 3 2" xfId="33420" xr:uid="{357AA18F-6FF3-40F5-9A78-38613FD21AEB}"/>
    <cellStyle name="Normal 3 3 3 3 2 2 4" xfId="33421" xr:uid="{0BC5B68A-B4F5-4EDB-AAD6-44AD416A0645}"/>
    <cellStyle name="Normal 3 3 3 3 2 2 4 2" xfId="33422" xr:uid="{B1654E6B-40AE-4FD6-96D4-AEA7505E5531}"/>
    <cellStyle name="Normal 3 3 3 3 2 2 5" xfId="33423" xr:uid="{F2DAA9BA-4AF1-4C20-A621-510D974187F5}"/>
    <cellStyle name="Normal 3 3 3 3 2 3" xfId="33424" xr:uid="{B855945B-2F19-4AAC-ACA7-1B2B2552B2BC}"/>
    <cellStyle name="Normal 3 3 3 3 2 3 2" xfId="33425" xr:uid="{793E75F6-3551-4B7D-8BC7-FE4F7AB29120}"/>
    <cellStyle name="Normal 3 3 3 3 2 3 2 2" xfId="33426" xr:uid="{CD029166-5FDD-42A8-AF50-022190D8D078}"/>
    <cellStyle name="Normal 3 3 3 3 2 3 3" xfId="33427" xr:uid="{FA6909A8-CD88-40C2-A8E0-15FC1B13BFDE}"/>
    <cellStyle name="Normal 3 3 3 3 2 4" xfId="33428" xr:uid="{E26D2FAA-C01D-4EC2-A8E4-C135484C7D3A}"/>
    <cellStyle name="Normal 3 3 3 3 2 4 2" xfId="33429" xr:uid="{3BC5A886-47B5-429F-A9B9-02EC81498B11}"/>
    <cellStyle name="Normal 3 3 3 3 2 5" xfId="33430" xr:uid="{58FCD7C7-102A-4083-8029-F37F465CA369}"/>
    <cellStyle name="Normal 3 3 3 3 2 5 2" xfId="33431" xr:uid="{0A0E425D-C2FE-4F1D-A405-AD19A9382923}"/>
    <cellStyle name="Normal 3 3 3 3 2 6" xfId="33432" xr:uid="{5E1440CB-74FF-476D-B1B1-3051C0725E30}"/>
    <cellStyle name="Normal 3 3 3 3 3" xfId="33433" xr:uid="{7DF47DE1-2EA7-4C26-9830-87519DBFB71D}"/>
    <cellStyle name="Normal 3 3 3 3 3 2" xfId="33434" xr:uid="{DB62F519-A3BB-4578-8BEC-F463B6A8B525}"/>
    <cellStyle name="Normal 3 3 3 3 3 2 2" xfId="33435" xr:uid="{F37B96C3-1442-478A-BB89-788A77E143F5}"/>
    <cellStyle name="Normal 3 3 3 3 3 2 2 2" xfId="33436" xr:uid="{89FBB749-659D-47C6-A49F-139101249588}"/>
    <cellStyle name="Normal 3 3 3 3 3 2 3" xfId="33437" xr:uid="{458F3994-1EAE-4AF1-87D1-59B89D1A1EDA}"/>
    <cellStyle name="Normal 3 3 3 3 3 3" xfId="33438" xr:uid="{1BCD39FD-F295-4BC5-A566-0B4D429EAD07}"/>
    <cellStyle name="Normal 3 3 3 3 3 3 2" xfId="33439" xr:uid="{E21A4C94-8B96-41C4-BF54-7BED0DA58E70}"/>
    <cellStyle name="Normal 3 3 3 3 3 4" xfId="33440" xr:uid="{8D440A45-0E7E-497A-AB38-A0E1BF9BDCCB}"/>
    <cellStyle name="Normal 3 3 3 3 3 4 2" xfId="33441" xr:uid="{22FE653C-4887-4604-9CED-D10E2D091ABB}"/>
    <cellStyle name="Normal 3 3 3 3 3 5" xfId="33442" xr:uid="{4D7FB851-FE54-4041-87D4-1829E3241D65}"/>
    <cellStyle name="Normal 3 3 3 3 4" xfId="33443" xr:uid="{EC150296-94D6-40C6-A064-0B148AA031A2}"/>
    <cellStyle name="Normal 3 3 3 3 4 2" xfId="33444" xr:uid="{6FB96595-98F0-4A9B-BA8A-D8ABDDDF336E}"/>
    <cellStyle name="Normal 3 3 3 3 4 2 2" xfId="33445" xr:uid="{F00AAD0F-6626-4DCF-8B77-70A5D9FAC0D7}"/>
    <cellStyle name="Normal 3 3 3 3 4 3" xfId="33446" xr:uid="{E999300D-EB23-4486-BA3F-5A542AC09C32}"/>
    <cellStyle name="Normal 3 3 3 3 5" xfId="33447" xr:uid="{052A034C-0814-43FE-8D95-E76BF960974E}"/>
    <cellStyle name="Normal 3 3 3 3 5 2" xfId="33448" xr:uid="{25E9E802-6B4F-4445-9F49-E51CA416DA85}"/>
    <cellStyle name="Normal 3 3 3 3 6" xfId="33449" xr:uid="{2208FB59-4999-4745-9AA9-D6DC41EB4078}"/>
    <cellStyle name="Normal 3 3 3 3 6 2" xfId="33450" xr:uid="{C68AB828-A515-4581-ABBC-905EF409C81B}"/>
    <cellStyle name="Normal 3 3 3 3 7" xfId="33451" xr:uid="{33DBB4BD-F788-4027-8399-5B159F8AB8A1}"/>
    <cellStyle name="Normal 3 3 3 4" xfId="33452" xr:uid="{C2D75F95-A473-49AF-B7E6-F65BEB7CBF6F}"/>
    <cellStyle name="Normal 3 3 3 4 2" xfId="33453" xr:uid="{262114BE-26C7-463A-8785-AF0FCCF8760A}"/>
    <cellStyle name="Normal 3 3 3 4 2 2" xfId="33454" xr:uid="{DD915939-701D-43C9-9D43-B06BDD55B71D}"/>
    <cellStyle name="Normal 3 3 3 4 2 2 2" xfId="33455" xr:uid="{931C2223-5B10-4862-BAC6-EC8BDEE87E48}"/>
    <cellStyle name="Normal 3 3 3 4 2 2 2 2" xfId="33456" xr:uid="{FDAE08C9-6A79-4DA3-85CA-537AB7E5C96F}"/>
    <cellStyle name="Normal 3 3 3 4 2 2 3" xfId="33457" xr:uid="{7E979689-E3FA-4AEB-B11C-2F09CA30AA63}"/>
    <cellStyle name="Normal 3 3 3 4 2 3" xfId="33458" xr:uid="{9E418040-618A-4A64-B945-5D65A352A581}"/>
    <cellStyle name="Normal 3 3 3 4 2 3 2" xfId="33459" xr:uid="{E3BEAFAC-C325-496D-A11D-44E6DD8D2760}"/>
    <cellStyle name="Normal 3 3 3 4 2 4" xfId="33460" xr:uid="{B48262C0-327C-4042-8B98-7AA78E2A8175}"/>
    <cellStyle name="Normal 3 3 3 4 2 4 2" xfId="33461" xr:uid="{8277AB6B-35ED-4C75-A239-39DE640C71C3}"/>
    <cellStyle name="Normal 3 3 3 4 2 5" xfId="33462" xr:uid="{80EF41C3-5078-4D13-B224-7A2381BA292C}"/>
    <cellStyle name="Normal 3 3 3 4 3" xfId="33463" xr:uid="{AC703A6F-1334-49D9-AB33-296515A2AA3F}"/>
    <cellStyle name="Normal 3 3 3 4 3 2" xfId="33464" xr:uid="{11AA6574-29EF-48B4-927F-CAD20C11D177}"/>
    <cellStyle name="Normal 3 3 3 4 3 2 2" xfId="33465" xr:uid="{2711AE99-DAB5-4C9E-84FD-474F8D994425}"/>
    <cellStyle name="Normal 3 3 3 4 3 3" xfId="33466" xr:uid="{76E51B93-29B3-4A24-8524-02E85B6BC7B1}"/>
    <cellStyle name="Normal 3 3 3 4 4" xfId="33467" xr:uid="{3FEEA0E9-74C0-435C-A9AB-4D976E76337E}"/>
    <cellStyle name="Normal 3 3 3 4 4 2" xfId="33468" xr:uid="{15CE1A8A-9F9F-4FE5-8003-644335CE50FB}"/>
    <cellStyle name="Normal 3 3 3 4 5" xfId="33469" xr:uid="{853037EB-E360-49E4-8C1F-F314F529A40E}"/>
    <cellStyle name="Normal 3 3 3 4 5 2" xfId="33470" xr:uid="{5BDE590F-37A8-42A7-A7E7-6E3CAC423B5E}"/>
    <cellStyle name="Normal 3 3 3 4 6" xfId="33471" xr:uid="{165D1A2D-F7ED-4961-A416-6DCFFCCC0DEA}"/>
    <cellStyle name="Normal 3 3 3 5" xfId="33472" xr:uid="{25EDFA13-CC32-4B10-A78B-07259B829695}"/>
    <cellStyle name="Normal 3 3 3 5 2" xfId="33473" xr:uid="{D393CF65-3407-4F14-87B5-8B28CADC95FF}"/>
    <cellStyle name="Normal 3 3 3 5 2 2" xfId="33474" xr:uid="{4B5043EE-ACAF-4508-AF84-B039C97DA8F5}"/>
    <cellStyle name="Normal 3 3 3 5 2 2 2" xfId="33475" xr:uid="{C4F37C4C-6021-4DE0-8837-BDF5E9067EDD}"/>
    <cellStyle name="Normal 3 3 3 5 2 3" xfId="33476" xr:uid="{3C0B91D4-646A-46D0-9FB3-7D68682F1CFC}"/>
    <cellStyle name="Normal 3 3 3 5 3" xfId="33477" xr:uid="{C8124D01-F217-4286-A996-13141952F1D8}"/>
    <cellStyle name="Normal 3 3 3 5 3 2" xfId="33478" xr:uid="{4703112A-B30C-4138-8B89-983C889C8DE7}"/>
    <cellStyle name="Normal 3 3 3 5 4" xfId="33479" xr:uid="{64DE905D-E844-4758-B5AC-B33190D4062E}"/>
    <cellStyle name="Normal 3 3 3 5 4 2" xfId="33480" xr:uid="{7EDA802F-66D7-4B28-A79B-4FCE02CF376A}"/>
    <cellStyle name="Normal 3 3 3 5 5" xfId="33481" xr:uid="{D4ECC313-698E-4091-B5A3-259CA2B93A5C}"/>
    <cellStyle name="Normal 3 3 3 6" xfId="33482" xr:uid="{EAAE68C7-6E74-4B60-9063-9281EFE0082F}"/>
    <cellStyle name="Normal 3 3 3 6 2" xfId="33483" xr:uid="{2BD84BCB-BE5D-431C-83E4-02280E4BFF9A}"/>
    <cellStyle name="Normal 3 3 3 6 2 2" xfId="33484" xr:uid="{0DA712DC-349C-49A9-BC35-B1AE05F4C6FA}"/>
    <cellStyle name="Normal 3 3 3 6 2 2 2" xfId="33485" xr:uid="{8633EFAB-5A89-455B-8E0A-0FE12E7750AE}"/>
    <cellStyle name="Normal 3 3 3 6 2 3" xfId="33486" xr:uid="{30AC31FC-B9CE-4B50-A53D-B5EE16D9FAB2}"/>
    <cellStyle name="Normal 3 3 3 6 3" xfId="33487" xr:uid="{AF72FFF0-2F2A-4F0F-8515-716523BAC6F3}"/>
    <cellStyle name="Normal 3 3 3 6 3 2" xfId="33488" xr:uid="{AD76F797-74B9-4150-9FA6-EDB3736E73E2}"/>
    <cellStyle name="Normal 3 3 3 6 4" xfId="33489" xr:uid="{F5790159-C713-4F07-B6B1-03C42F98B905}"/>
    <cellStyle name="Normal 3 3 3 6 4 2" xfId="33490" xr:uid="{B6246FFD-EBCC-40EC-A042-0A8E29EC094B}"/>
    <cellStyle name="Normal 3 3 3 6 5" xfId="33491" xr:uid="{926736D1-8E45-4CB4-B572-155A1BF692B3}"/>
    <cellStyle name="Normal 3 3 3 7" xfId="33492" xr:uid="{F4C22773-0E3C-4FF6-8670-32A6DC414561}"/>
    <cellStyle name="Normal 3 3 3 7 2" xfId="33493" xr:uid="{4C63F5EE-51B7-479D-AC22-5279AF17411E}"/>
    <cellStyle name="Normal 3 3 3 7 2 2" xfId="33494" xr:uid="{193EBC07-5530-4137-B2A3-0618D19EACCC}"/>
    <cellStyle name="Normal 3 3 3 7 3" xfId="33495" xr:uid="{FE5FD21B-0E22-4881-978C-6F62058C7E9F}"/>
    <cellStyle name="Normal 3 3 3 8" xfId="33496" xr:uid="{F0FFBC9F-A9FA-47E9-8F97-00C7C62F1529}"/>
    <cellStyle name="Normal 3 3 3 8 2" xfId="33497" xr:uid="{1932078D-9686-4A98-992D-2AB8327E2D15}"/>
    <cellStyle name="Normal 3 3 3 9" xfId="33498" xr:uid="{30F215D3-1BAC-47E6-965A-EB4D1A6C53A2}"/>
    <cellStyle name="Normal 3 3 3 9 2" xfId="33499" xr:uid="{154051B6-A3AB-4C0D-8CC8-1E2447AA5800}"/>
    <cellStyle name="Normal 3 3 4" xfId="33500" xr:uid="{97C4763C-35C7-48DB-A80B-A2285415C846}"/>
    <cellStyle name="Normal 3 3 4 2" xfId="33501" xr:uid="{2D2D96C7-13E5-48A1-9E96-629B282802A9}"/>
    <cellStyle name="Normal 3 3 4 2 2" xfId="33502" xr:uid="{49A86E29-EC93-484A-B1A4-AC05BD36DE11}"/>
    <cellStyle name="Normal 3 3 4 2 2 2" xfId="33503" xr:uid="{1EE8B90B-3A62-4F42-AC48-10437DBB8BC4}"/>
    <cellStyle name="Normal 3 3 4 2 2 2 2" xfId="33504" xr:uid="{D7189F05-84E0-4004-8DF0-489701B39575}"/>
    <cellStyle name="Normal 3 3 4 2 2 2 2 2" xfId="33505" xr:uid="{9DEF0F6A-3355-484D-9281-FC807DE47942}"/>
    <cellStyle name="Normal 3 3 4 2 2 2 3" xfId="33506" xr:uid="{62411B86-3E4A-4D95-9CAE-5924EAFF0405}"/>
    <cellStyle name="Normal 3 3 4 2 2 3" xfId="33507" xr:uid="{B3F8B475-C3A2-4489-8CD4-54B8AD135880}"/>
    <cellStyle name="Normal 3 3 4 2 2 3 2" xfId="33508" xr:uid="{B106C2D7-7215-481B-A979-B2F2BAB4942B}"/>
    <cellStyle name="Normal 3 3 4 2 2 4" xfId="33509" xr:uid="{27388FF2-9150-4DE7-BD29-21E8B65C9C8B}"/>
    <cellStyle name="Normal 3 3 4 2 2 4 2" xfId="33510" xr:uid="{4FD2D68F-2A85-40FF-9449-6C26FB4C3F76}"/>
    <cellStyle name="Normal 3 3 4 2 2 5" xfId="33511" xr:uid="{622D215A-A2BE-42FA-B77C-3A685D90D0E4}"/>
    <cellStyle name="Normal 3 3 4 2 3" xfId="33512" xr:uid="{435FBE32-6032-4FFB-B466-A8A939855DA2}"/>
    <cellStyle name="Normal 3 3 4 2 3 2" xfId="33513" xr:uid="{F9E51B7C-E000-40FB-86B0-1F01A1D7BB69}"/>
    <cellStyle name="Normal 3 3 4 2 3 2 2" xfId="33514" xr:uid="{F5A6B6EE-318D-4C70-95FF-74257E55B1E9}"/>
    <cellStyle name="Normal 3 3 4 2 3 3" xfId="33515" xr:uid="{4AA6CA92-3A15-49A9-A9F9-84B99FD47F06}"/>
    <cellStyle name="Normal 3 3 4 2 4" xfId="33516" xr:uid="{838DC623-7EB7-4CE5-A42A-8DB5C40663AD}"/>
    <cellStyle name="Normal 3 3 4 2 4 2" xfId="33517" xr:uid="{85E5F6CD-61A6-49E0-9443-DDCC2C175BA8}"/>
    <cellStyle name="Normal 3 3 4 2 5" xfId="33518" xr:uid="{1C6C1D0A-A709-4C24-B16D-54AD32D22BAD}"/>
    <cellStyle name="Normal 3 3 4 2 5 2" xfId="33519" xr:uid="{7D8ECEE8-EEEF-430A-9C51-4FA794BF6FFB}"/>
    <cellStyle name="Normal 3 3 4 2 6" xfId="33520" xr:uid="{4BEB8DD4-2695-4CA5-AB51-2CB2A3124947}"/>
    <cellStyle name="Normal 3 3 4 3" xfId="33521" xr:uid="{45A82239-0059-40D7-AF7F-FBC52EC5AF51}"/>
    <cellStyle name="Normal 3 3 4 3 2" xfId="33522" xr:uid="{19987509-494C-4EE9-9ACB-71075862CAEE}"/>
    <cellStyle name="Normal 3 3 4 3 2 2" xfId="33523" xr:uid="{D45AE544-0989-4CC1-B1AC-B0411BA41024}"/>
    <cellStyle name="Normal 3 3 4 3 2 2 2" xfId="33524" xr:uid="{A541B333-20E8-4357-912F-F39AFCBB532A}"/>
    <cellStyle name="Normal 3 3 4 3 2 3" xfId="33525" xr:uid="{FAEEB4FA-E020-40C6-91CC-7F19A2D6391B}"/>
    <cellStyle name="Normal 3 3 4 3 3" xfId="33526" xr:uid="{EC5FE9D3-E8B9-43B1-A6A6-57EE2669ED82}"/>
    <cellStyle name="Normal 3 3 4 3 3 2" xfId="33527" xr:uid="{B248F27E-06B2-4820-96F1-511DBD176D81}"/>
    <cellStyle name="Normal 3 3 4 3 4" xfId="33528" xr:uid="{EB40FE38-3EA9-4132-B178-67B744623DDB}"/>
    <cellStyle name="Normal 3 3 4 3 4 2" xfId="33529" xr:uid="{D9780E94-B2E6-4EC7-99EE-19F4EF9DF068}"/>
    <cellStyle name="Normal 3 3 4 3 5" xfId="33530" xr:uid="{3528CE99-0306-421D-83C6-0DD78A6931D2}"/>
    <cellStyle name="Normal 3 3 4 4" xfId="33531" xr:uid="{290EA3FB-B1FF-46C3-9E95-EE15A49A157B}"/>
    <cellStyle name="Normal 3 3 4 4 2" xfId="33532" xr:uid="{DAF75770-5FAB-479D-BDFA-77DB6ADDB58C}"/>
    <cellStyle name="Normal 3 3 4 4 2 2" xfId="33533" xr:uid="{B26A6286-E55B-42AA-B0FD-02529E9CF3F0}"/>
    <cellStyle name="Normal 3 3 4 4 2 2 2" xfId="33534" xr:uid="{19E4CFCF-8660-40A0-8185-0004AD5BDE48}"/>
    <cellStyle name="Normal 3 3 4 4 2 3" xfId="33535" xr:uid="{2982B742-CBCC-4BAE-B0C7-B250F42CF727}"/>
    <cellStyle name="Normal 3 3 4 4 3" xfId="33536" xr:uid="{B1CAE85C-7023-4216-977A-EAA5838D4015}"/>
    <cellStyle name="Normal 3 3 4 4 3 2" xfId="33537" xr:uid="{37772766-531B-4D70-931A-FB8839F7F72C}"/>
    <cellStyle name="Normal 3 3 4 4 4" xfId="33538" xr:uid="{B605B870-054A-4DA7-9383-634857FD711B}"/>
    <cellStyle name="Normal 3 3 4 4 4 2" xfId="33539" xr:uid="{46BF0B5C-2496-48E1-82AB-402B45F378E6}"/>
    <cellStyle name="Normal 3 3 4 4 5" xfId="33540" xr:uid="{EB268B91-36BF-4198-B344-9F44D98259C1}"/>
    <cellStyle name="Normal 3 3 4 5" xfId="33541" xr:uid="{90DDBF17-1D47-467A-8C25-5DEFA5AD1DF2}"/>
    <cellStyle name="Normal 3 3 4 5 2" xfId="33542" xr:uid="{AC658D3D-8165-4B72-91D9-7D1D5C770628}"/>
    <cellStyle name="Normal 3 3 4 5 2 2" xfId="33543" xr:uid="{DF38180D-2B0D-49A9-90FA-BF0866446947}"/>
    <cellStyle name="Normal 3 3 4 5 3" xfId="33544" xr:uid="{43A2B5D1-9F03-4C28-A78D-F7FA1049AA54}"/>
    <cellStyle name="Normal 3 3 4 6" xfId="33545" xr:uid="{A0256B45-F038-4DB3-BCEC-37E9B3B777E6}"/>
    <cellStyle name="Normal 3 3 4 6 2" xfId="33546" xr:uid="{24F77834-CEB4-40B1-8544-5B35FFA0DA12}"/>
    <cellStyle name="Normal 3 3 4 7" xfId="33547" xr:uid="{C2D02F28-23A6-4CC6-949A-E69AEEE780BB}"/>
    <cellStyle name="Normal 3 3 4 7 2" xfId="33548" xr:uid="{16773689-1A9E-40D6-A5F6-EE7DF54FFDAF}"/>
    <cellStyle name="Normal 3 3 4 8" xfId="33549" xr:uid="{396A57C9-E874-43A0-B09D-FF3205841C30}"/>
    <cellStyle name="Normal 3 3 5" xfId="33550" xr:uid="{39649F15-B12D-4B44-BF36-1DE9F6FA8C2F}"/>
    <cellStyle name="Normal 3 3 5 2" xfId="33551" xr:uid="{7B1660A4-5A2E-4D6F-AC80-041046309BF9}"/>
    <cellStyle name="Normal 3 3 5 2 2" xfId="33552" xr:uid="{71095350-C8EE-4423-B280-ADE66C2F5C68}"/>
    <cellStyle name="Normal 3 3 5 2 2 2" xfId="33553" xr:uid="{F7F0E9F0-D2C9-40C5-A674-D629F4FA734A}"/>
    <cellStyle name="Normal 3 3 5 2 2 2 2" xfId="33554" xr:uid="{E726A2B3-A0AB-4A60-99B8-51DAC616EF16}"/>
    <cellStyle name="Normal 3 3 5 2 2 2 2 2" xfId="33555" xr:uid="{423D9343-EF3F-4881-A13A-FAA245340A5F}"/>
    <cellStyle name="Normal 3 3 5 2 2 2 3" xfId="33556" xr:uid="{C945537F-AE1A-43CD-81A7-FE0A9858535A}"/>
    <cellStyle name="Normal 3 3 5 2 2 3" xfId="33557" xr:uid="{5665515A-42A1-4F00-AD84-1EDC92500264}"/>
    <cellStyle name="Normal 3 3 5 2 2 3 2" xfId="33558" xr:uid="{E0ED96EF-3AB8-4704-AAD4-7DF51B9EE679}"/>
    <cellStyle name="Normal 3 3 5 2 2 4" xfId="33559" xr:uid="{80DA7C27-9029-4C8F-9AF7-E7DA96D22293}"/>
    <cellStyle name="Normal 3 3 5 2 2 4 2" xfId="33560" xr:uid="{CBF62C95-D06E-4B07-9321-29C627AE8224}"/>
    <cellStyle name="Normal 3 3 5 2 2 5" xfId="33561" xr:uid="{A9EE1A82-B29B-420C-8ED0-6848CA7ABA92}"/>
    <cellStyle name="Normal 3 3 5 2 3" xfId="33562" xr:uid="{87B7E5BE-4DB6-457F-A827-B9ABACFAE73D}"/>
    <cellStyle name="Normal 3 3 5 2 3 2" xfId="33563" xr:uid="{4C0C64D9-ED61-4F7E-9C59-8D17F58DB71C}"/>
    <cellStyle name="Normal 3 3 5 2 3 2 2" xfId="33564" xr:uid="{A0C5EF92-2ECA-4943-9C1F-EC8E7252AF5F}"/>
    <cellStyle name="Normal 3 3 5 2 3 3" xfId="33565" xr:uid="{7843842A-6925-466A-9D5C-F1E6DE6BB064}"/>
    <cellStyle name="Normal 3 3 5 2 4" xfId="33566" xr:uid="{9C139E20-F429-453B-ABF3-1A914D9EB616}"/>
    <cellStyle name="Normal 3 3 5 2 4 2" xfId="33567" xr:uid="{A0A782D8-714F-4065-A1EA-5D0DC4DEB650}"/>
    <cellStyle name="Normal 3 3 5 2 5" xfId="33568" xr:uid="{24C80DED-85CF-4733-8388-97C5CC3D47E2}"/>
    <cellStyle name="Normal 3 3 5 2 5 2" xfId="33569" xr:uid="{C1EB4D7D-D0B7-45BF-A989-A96BF0C5B484}"/>
    <cellStyle name="Normal 3 3 5 2 6" xfId="33570" xr:uid="{73DFD96D-2E6E-4D0F-9926-DCD43469EC54}"/>
    <cellStyle name="Normal 3 3 5 3" xfId="33571" xr:uid="{02DBCE72-D56A-4B19-BE01-5E39D83A68BD}"/>
    <cellStyle name="Normal 3 3 5 3 2" xfId="33572" xr:uid="{6E7C580C-0FFF-4BDE-8668-49BEB98359D4}"/>
    <cellStyle name="Normal 3 3 5 3 2 2" xfId="33573" xr:uid="{B42BA903-525A-48CF-891C-5748B7DA26A4}"/>
    <cellStyle name="Normal 3 3 5 3 2 2 2" xfId="33574" xr:uid="{C349802C-513D-4D9A-AC1B-54B47E84D80D}"/>
    <cellStyle name="Normal 3 3 5 3 2 3" xfId="33575" xr:uid="{B0B70D2B-69E3-4F54-B909-09214DE9993C}"/>
    <cellStyle name="Normal 3 3 5 3 3" xfId="33576" xr:uid="{8FEED311-48B3-43D6-AE30-EF99122D7F63}"/>
    <cellStyle name="Normal 3 3 5 3 3 2" xfId="33577" xr:uid="{21FD2936-13F0-48B1-B93F-A275AD76AE1A}"/>
    <cellStyle name="Normal 3 3 5 3 4" xfId="33578" xr:uid="{B15183B3-96E3-4C0E-B611-A1D364430924}"/>
    <cellStyle name="Normal 3 3 5 3 4 2" xfId="33579" xr:uid="{B5B87EFC-C70B-4FDC-BFC7-3314DD96B2D9}"/>
    <cellStyle name="Normal 3 3 5 3 5" xfId="33580" xr:uid="{BA982915-8857-497F-B24A-C615ADFA4168}"/>
    <cellStyle name="Normal 3 3 5 4" xfId="33581" xr:uid="{B123FEFB-0A8A-4B41-9A62-E8E6EC3CCA68}"/>
    <cellStyle name="Normal 3 3 5 4 2" xfId="33582" xr:uid="{267B50D7-C704-44A9-87EB-752AC946DE27}"/>
    <cellStyle name="Normal 3 3 5 4 2 2" xfId="33583" xr:uid="{575A894D-755F-485E-9F62-34CCFDEDD29D}"/>
    <cellStyle name="Normal 3 3 5 4 3" xfId="33584" xr:uid="{DBD06CEB-EB01-4931-AD3D-F227206D66CC}"/>
    <cellStyle name="Normal 3 3 5 5" xfId="33585" xr:uid="{8BF38822-86DF-499C-AB31-48A1E705DDDB}"/>
    <cellStyle name="Normal 3 3 5 5 2" xfId="33586" xr:uid="{82D55B8C-43B6-4E11-9076-4637021EB7A9}"/>
    <cellStyle name="Normal 3 3 5 6" xfId="33587" xr:uid="{568B5130-9F86-45B2-AA4A-17C9553EEB5E}"/>
    <cellStyle name="Normal 3 3 5 6 2" xfId="33588" xr:uid="{449EB610-C893-4DAF-9E78-39F0A763851D}"/>
    <cellStyle name="Normal 3 3 5 7" xfId="33589" xr:uid="{D8A7169C-419D-4B06-9B6D-1C444E563EB7}"/>
    <cellStyle name="Normal 3 3 6" xfId="33590" xr:uid="{301BF274-C717-49C5-9FE1-74165F9E0DF8}"/>
    <cellStyle name="Normal 3 3 6 2" xfId="33591" xr:uid="{B1049116-9B1E-4F86-B955-D9EBE8A05367}"/>
    <cellStyle name="Normal 3 3 6 2 2" xfId="33592" xr:uid="{CC5D9266-363F-4EEE-82FF-7BB0483DC7FB}"/>
    <cellStyle name="Normal 3 3 6 2 2 2" xfId="33593" xr:uid="{F60D4611-A06C-46E5-87A6-5DCF588A310D}"/>
    <cellStyle name="Normal 3 3 6 2 2 2 2" xfId="33594" xr:uid="{07699B09-86AF-4390-9775-1A4F3F3FFBB4}"/>
    <cellStyle name="Normal 3 3 6 2 2 2 2 2" xfId="33595" xr:uid="{EB9654F9-9134-4607-8185-782D76F680E3}"/>
    <cellStyle name="Normal 3 3 6 2 2 2 3" xfId="33596" xr:uid="{44401A85-D0AC-4D3A-8CCA-5BEE0971B660}"/>
    <cellStyle name="Normal 3 3 6 2 2 3" xfId="33597" xr:uid="{D6494FFC-3D1E-4336-8AB6-7DC6CE328C8B}"/>
    <cellStyle name="Normal 3 3 6 2 2 3 2" xfId="33598" xr:uid="{2A302F75-B49C-471A-8639-1FF03FA798BD}"/>
    <cellStyle name="Normal 3 3 6 2 2 4" xfId="33599" xr:uid="{8990320F-16E4-45D1-9300-9D78BE9396C5}"/>
    <cellStyle name="Normal 3 3 6 2 2 4 2" xfId="33600" xr:uid="{842B4A39-2B9B-4814-828C-27F93B6C6CEC}"/>
    <cellStyle name="Normal 3 3 6 2 2 5" xfId="33601" xr:uid="{2DA6FCD7-B88D-43B4-BFBC-AB23B6F2FF8C}"/>
    <cellStyle name="Normal 3 3 6 2 3" xfId="33602" xr:uid="{3E94852D-C85B-456A-B250-87F3ACF18592}"/>
    <cellStyle name="Normal 3 3 6 2 3 2" xfId="33603" xr:uid="{A06C67FE-6082-4871-A776-77B0AEA17400}"/>
    <cellStyle name="Normal 3 3 6 2 3 2 2" xfId="33604" xr:uid="{2230AB15-C37D-46ED-B851-291798FC700D}"/>
    <cellStyle name="Normal 3 3 6 2 3 3" xfId="33605" xr:uid="{94EDC4BD-AAC7-436A-875C-656FA7F4CC88}"/>
    <cellStyle name="Normal 3 3 6 2 4" xfId="33606" xr:uid="{E5E8A932-1FC5-46C0-B68A-AD594F5B54A9}"/>
    <cellStyle name="Normal 3 3 6 2 4 2" xfId="33607" xr:uid="{3DCFCC61-3189-479F-81C3-C7A6D7F549AF}"/>
    <cellStyle name="Normal 3 3 6 2 5" xfId="33608" xr:uid="{128FB63F-E579-489A-9A0A-B16091B18AAB}"/>
    <cellStyle name="Normal 3 3 6 2 5 2" xfId="33609" xr:uid="{03961FEF-0E5D-41B1-B3EB-D1B84BBE5C67}"/>
    <cellStyle name="Normal 3 3 6 2 6" xfId="33610" xr:uid="{654FF552-8A5D-442D-ABFF-0FD87B35BA6A}"/>
    <cellStyle name="Normal 3 3 6 3" xfId="33611" xr:uid="{952CC459-2858-4AB6-977C-19FC78AADFAF}"/>
    <cellStyle name="Normal 3 3 6 3 2" xfId="33612" xr:uid="{1D5BAF6E-E406-4B8F-85BC-083B87837E71}"/>
    <cellStyle name="Normal 3 3 6 3 2 2" xfId="33613" xr:uid="{E7C25D16-D47E-4211-976C-51F45BB2D11E}"/>
    <cellStyle name="Normal 3 3 6 3 2 2 2" xfId="33614" xr:uid="{C757FB02-C9E3-42C3-9837-9C4EE9A458C3}"/>
    <cellStyle name="Normal 3 3 6 3 2 3" xfId="33615" xr:uid="{E6E91F45-1D16-4919-BC8F-8C3F5CF98283}"/>
    <cellStyle name="Normal 3 3 6 3 3" xfId="33616" xr:uid="{05106792-83D5-4B45-BBC6-C1428FFCDB23}"/>
    <cellStyle name="Normal 3 3 6 3 3 2" xfId="33617" xr:uid="{2C3ABE2C-64DF-44C9-986B-3304932EADB1}"/>
    <cellStyle name="Normal 3 3 6 3 4" xfId="33618" xr:uid="{00F74FD8-C592-41C2-92AC-732CE492E8AE}"/>
    <cellStyle name="Normal 3 3 6 3 4 2" xfId="33619" xr:uid="{D7D060FD-DAC4-4541-B1FE-BD1EBDF2FF72}"/>
    <cellStyle name="Normal 3 3 6 3 5" xfId="33620" xr:uid="{2901C1A3-BDBF-4E48-982A-EF4FFB5ED6D3}"/>
    <cellStyle name="Normal 3 3 6 4" xfId="33621" xr:uid="{0B29BC28-5CBD-4434-9122-3A4CCB6ED8E7}"/>
    <cellStyle name="Normal 3 3 6 4 2" xfId="33622" xr:uid="{56B4D4E9-1349-4A34-804B-CDACEBB7CAE8}"/>
    <cellStyle name="Normal 3 3 6 4 2 2" xfId="33623" xr:uid="{A657F94A-A854-4051-B194-6A8523703257}"/>
    <cellStyle name="Normal 3 3 6 4 3" xfId="33624" xr:uid="{AC40AD79-CADE-4557-A2A0-1557801998C6}"/>
    <cellStyle name="Normal 3 3 6 5" xfId="33625" xr:uid="{F2843778-7BBF-42C4-B75C-6C0C594A46DC}"/>
    <cellStyle name="Normal 3 3 6 5 2" xfId="33626" xr:uid="{F3CDD451-F5F0-47A1-A3EE-52BEA6217FD9}"/>
    <cellStyle name="Normal 3 3 6 6" xfId="33627" xr:uid="{D631974A-FB54-4503-8F7A-EC397DE80D4E}"/>
    <cellStyle name="Normal 3 3 6 6 2" xfId="33628" xr:uid="{E118EFA4-C988-419E-B50C-06B21D11B3DF}"/>
    <cellStyle name="Normal 3 3 6 7" xfId="33629" xr:uid="{7F1F5125-22CD-4242-B629-26908570E44D}"/>
    <cellStyle name="Normal 3 3 7" xfId="33630" xr:uid="{7ED9EE1F-4F1D-43A4-B204-0AC477DE5C62}"/>
    <cellStyle name="Normal 3 3 7 2" xfId="33631" xr:uid="{F71D250E-0A9E-4642-AA03-A441B8861887}"/>
    <cellStyle name="Normal 3 3 7 2 2" xfId="33632" xr:uid="{2313B98A-DEC0-47C5-82EA-C53EB0519D56}"/>
    <cellStyle name="Normal 3 3 7 2 2 2" xfId="33633" xr:uid="{ABA5C771-B4F0-4F28-B9C0-DC34A07929A2}"/>
    <cellStyle name="Normal 3 3 7 2 2 2 2" xfId="33634" xr:uid="{93969EE1-326C-4C74-80A4-58348DB60AA6}"/>
    <cellStyle name="Normal 3 3 7 2 2 3" xfId="33635" xr:uid="{80FCD0EA-133F-47FD-B7C5-256A61068AB9}"/>
    <cellStyle name="Normal 3 3 7 2 3" xfId="33636" xr:uid="{EA1C7C56-DBCC-4FC2-82A9-7A40F881D885}"/>
    <cellStyle name="Normal 3 3 7 2 3 2" xfId="33637" xr:uid="{F1699080-BE2E-4A49-88B3-F523B8AEE00D}"/>
    <cellStyle name="Normal 3 3 7 2 4" xfId="33638" xr:uid="{D31873DF-E907-48C7-ACD9-3429EC8E7FA5}"/>
    <cellStyle name="Normal 3 3 7 2 4 2" xfId="33639" xr:uid="{2D0527CF-4B35-4B5B-936C-070C93A6012A}"/>
    <cellStyle name="Normal 3 3 7 2 5" xfId="33640" xr:uid="{6BD8FC93-DEF8-4487-B897-8ECA2C9C3E41}"/>
    <cellStyle name="Normal 3 3 7 3" xfId="33641" xr:uid="{E0AAF1B6-8AED-453D-B046-8933C6305C27}"/>
    <cellStyle name="Normal 3 3 7 3 2" xfId="33642" xr:uid="{394BA1DD-5518-4F5E-A63A-30F37154E72C}"/>
    <cellStyle name="Normal 3 3 7 3 2 2" xfId="33643" xr:uid="{A6F83755-4C56-45B6-A52E-E3287CD49ABF}"/>
    <cellStyle name="Normal 3 3 7 3 3" xfId="33644" xr:uid="{3E8B2D7F-42EE-48AD-8AB9-19779926DFBE}"/>
    <cellStyle name="Normal 3 3 7 4" xfId="33645" xr:uid="{8E1AC4A2-B967-4CDE-817E-2A6E67D4B6A6}"/>
    <cellStyle name="Normal 3 3 7 4 2" xfId="33646" xr:uid="{03B78BA6-5778-496F-80D8-83529F76FC9F}"/>
    <cellStyle name="Normal 3 3 7 5" xfId="33647" xr:uid="{8BB450A7-BE9E-4013-B323-1D41BA41BA84}"/>
    <cellStyle name="Normal 3 3 7 5 2" xfId="33648" xr:uid="{F8537D8E-CE68-427C-9700-AC1A3F5E6558}"/>
    <cellStyle name="Normal 3 3 7 6" xfId="33649" xr:uid="{7748E33F-B189-4B66-A55F-FD648125746F}"/>
    <cellStyle name="Normal 3 3 8" xfId="33650" xr:uid="{FD650F28-0014-45F5-85A7-18E90B3395A2}"/>
    <cellStyle name="Normal 3 3 8 2" xfId="33651" xr:uid="{5894A8F9-880D-4E13-9F97-3648255F61CE}"/>
    <cellStyle name="Normal 3 3 8 2 2" xfId="33652" xr:uid="{C2BD30E4-3F73-4B73-B9AC-C05101ADA5B0}"/>
    <cellStyle name="Normal 3 3 8 2 2 2" xfId="33653" xr:uid="{ADF1CC63-B98C-4B13-9F5C-F478D960D5AB}"/>
    <cellStyle name="Normal 3 3 8 2 3" xfId="33654" xr:uid="{DEE14A66-F752-4349-9974-B17A5E07B5DB}"/>
    <cellStyle name="Normal 3 3 8 3" xfId="33655" xr:uid="{8E86C31A-B713-497D-97F3-3610381607E6}"/>
    <cellStyle name="Normal 3 3 8 3 2" xfId="33656" xr:uid="{666E8ED6-402A-4101-9371-0C0CEF573690}"/>
    <cellStyle name="Normal 3 3 8 4" xfId="33657" xr:uid="{F20F2803-872B-41A4-96F1-F37E5044A2B8}"/>
    <cellStyle name="Normal 3 3 8 4 2" xfId="33658" xr:uid="{561720CD-E794-489B-A045-17118A94E0FB}"/>
    <cellStyle name="Normal 3 3 8 5" xfId="33659" xr:uid="{7A5C87B3-FBE6-4A06-8AD8-7C0C6904C843}"/>
    <cellStyle name="Normal 3 3 9" xfId="33660" xr:uid="{E179D0DE-65FE-4A50-8745-1730F0EA1A61}"/>
    <cellStyle name="Normal 3 3 9 2" xfId="33661" xr:uid="{3F57D3E9-083C-465B-85B4-1E5E6294E4BC}"/>
    <cellStyle name="Normal 3 3 9 2 2" xfId="33662" xr:uid="{93026B80-C1A5-41E8-8584-58DAA95BFDAF}"/>
    <cellStyle name="Normal 3 3 9 2 2 2" xfId="33663" xr:uid="{08598D2A-0999-487D-AD76-DF5F7F42A8F7}"/>
    <cellStyle name="Normal 3 3 9 2 3" xfId="33664" xr:uid="{12F33169-2EC6-4A7F-AF69-5B102A0CED27}"/>
    <cellStyle name="Normal 3 3 9 3" xfId="33665" xr:uid="{476227E1-47AE-4357-B705-709BAD6DFA5B}"/>
    <cellStyle name="Normal 3 3 9 3 2" xfId="33666" xr:uid="{B1F49F5E-1B1B-4A71-A0D7-528C7C897E33}"/>
    <cellStyle name="Normal 3 3 9 4" xfId="33667" xr:uid="{E3DC0AF1-1DFB-462C-AB0B-298465D8F6D7}"/>
    <cellStyle name="Normal 3 3 9 4 2" xfId="33668" xr:uid="{2A545D85-3C41-4017-A8B0-C850379D24CE}"/>
    <cellStyle name="Normal 3 3 9 5" xfId="33669" xr:uid="{9FF4B46B-2291-40B7-B9FA-FEE629C35DF6}"/>
    <cellStyle name="Normal 3 4" xfId="33670" xr:uid="{190A4603-0D95-423C-9648-A4061439E451}"/>
    <cellStyle name="Normal 3 4 10" xfId="33671" xr:uid="{5EB547F7-34DE-486B-A635-5DA904C1D616}"/>
    <cellStyle name="Normal 3 4 10 2" xfId="33672" xr:uid="{763993D2-0506-4FCD-A94A-4F70452E3452}"/>
    <cellStyle name="Normal 3 4 11" xfId="33673" xr:uid="{1D035A60-70E9-43C5-AD6D-0D3AF7F4FFE2}"/>
    <cellStyle name="Normal 3 4 2" xfId="33674" xr:uid="{EB779D45-0DA6-41CD-A741-3CA5DBB7783A}"/>
    <cellStyle name="Normal 3 4 2 10" xfId="33675" xr:uid="{109685C2-F6B4-4A4F-B45B-E1937E2A2D74}"/>
    <cellStyle name="Normal 3 4 2 2" xfId="33676" xr:uid="{F8CBDF0C-2315-49F5-A00C-510F2079EEFD}"/>
    <cellStyle name="Normal 3 4 2 2 2" xfId="33677" xr:uid="{2E285D19-4C45-42B8-A2BD-32A92FDA45DB}"/>
    <cellStyle name="Normal 3 4 2 2 2 2" xfId="33678" xr:uid="{428FC943-1770-4039-AA15-42AAF3CB1DA8}"/>
    <cellStyle name="Normal 3 4 2 2 2 2 2" xfId="33679" xr:uid="{27AC2598-761A-4FBC-A544-160F27270703}"/>
    <cellStyle name="Normal 3 4 2 2 2 2 2 2" xfId="33680" xr:uid="{8C9C4596-17BD-41CE-BA94-AF3FE836DA47}"/>
    <cellStyle name="Normal 3 4 2 2 2 2 2 2 2" xfId="33681" xr:uid="{F480A045-C003-4DED-97FE-166ED4BF1992}"/>
    <cellStyle name="Normal 3 4 2 2 2 2 2 3" xfId="33682" xr:uid="{AF63C78C-5475-4870-9853-B97075F47922}"/>
    <cellStyle name="Normal 3 4 2 2 2 2 3" xfId="33683" xr:uid="{BB322C34-E911-48EE-A382-5593C75E5AF7}"/>
    <cellStyle name="Normal 3 4 2 2 2 2 3 2" xfId="33684" xr:uid="{6C3E42BD-7869-4A79-9A56-466D97849C15}"/>
    <cellStyle name="Normal 3 4 2 2 2 2 4" xfId="33685" xr:uid="{ADD5A72D-22A9-46FE-B1E3-EBC7D36ED1D2}"/>
    <cellStyle name="Normal 3 4 2 2 2 2 4 2" xfId="33686" xr:uid="{2AF16100-9193-4EB3-AB29-26AEC97C61F5}"/>
    <cellStyle name="Normal 3 4 2 2 2 2 5" xfId="33687" xr:uid="{81309727-EE8A-4F5E-B807-FF3F9B022D41}"/>
    <cellStyle name="Normal 3 4 2 2 2 3" xfId="33688" xr:uid="{903F3601-0540-4A2D-AA01-38858EC240D3}"/>
    <cellStyle name="Normal 3 4 2 2 2 3 2" xfId="33689" xr:uid="{82EE0FB1-D1C8-48CD-91CA-3E0DC280C4E5}"/>
    <cellStyle name="Normal 3 4 2 2 2 3 2 2" xfId="33690" xr:uid="{984E2517-0530-4CC4-8961-DBEE04EFF6B8}"/>
    <cellStyle name="Normal 3 4 2 2 2 3 3" xfId="33691" xr:uid="{42ED99B0-F61F-495B-A317-177E9C9858C6}"/>
    <cellStyle name="Normal 3 4 2 2 2 4" xfId="33692" xr:uid="{2E5A4BF0-C6EB-4FF5-8256-F800CDC65B80}"/>
    <cellStyle name="Normal 3 4 2 2 2 4 2" xfId="33693" xr:uid="{5C330DB9-A4CF-4D7A-AB9A-1DAA8BBC7B4A}"/>
    <cellStyle name="Normal 3 4 2 2 2 5" xfId="33694" xr:uid="{96B25319-6309-4406-B812-8B804B0C6FFF}"/>
    <cellStyle name="Normal 3 4 2 2 2 5 2" xfId="33695" xr:uid="{8D6F1B0C-7A83-47D3-A212-EE61133B7504}"/>
    <cellStyle name="Normal 3 4 2 2 2 6" xfId="33696" xr:uid="{7AB8AA07-9FA6-4605-976E-3C245980E23A}"/>
    <cellStyle name="Normal 3 4 2 2 3" xfId="33697" xr:uid="{45EB0B31-1612-4E07-A1FD-0361A437E004}"/>
    <cellStyle name="Normal 3 4 2 2 3 2" xfId="33698" xr:uid="{48184186-48E5-4D2F-9923-9C4563528654}"/>
    <cellStyle name="Normal 3 4 2 2 3 2 2" xfId="33699" xr:uid="{77E83CE2-18C1-4E7F-BE4B-06552EEE682A}"/>
    <cellStyle name="Normal 3 4 2 2 3 2 2 2" xfId="33700" xr:uid="{B8D1EB0C-FDD8-4144-B02B-95EA63A1C6AF}"/>
    <cellStyle name="Normal 3 4 2 2 3 2 3" xfId="33701" xr:uid="{D1EC0E94-D821-4C1F-A3BA-AD745DA4A701}"/>
    <cellStyle name="Normal 3 4 2 2 3 3" xfId="33702" xr:uid="{67B5A404-6341-4405-8BF5-899B49B76FB6}"/>
    <cellStyle name="Normal 3 4 2 2 3 3 2" xfId="33703" xr:uid="{E1BDD94D-19BE-433C-AF24-90AC673FF8CF}"/>
    <cellStyle name="Normal 3 4 2 2 3 4" xfId="33704" xr:uid="{58C19F47-90C0-4AC8-97C5-CE3D2C67B01B}"/>
    <cellStyle name="Normal 3 4 2 2 3 4 2" xfId="33705" xr:uid="{62EA78AA-296E-4E65-AB2B-D19906525E8A}"/>
    <cellStyle name="Normal 3 4 2 2 3 5" xfId="33706" xr:uid="{04B42706-B178-4423-A31E-3DF855413270}"/>
    <cellStyle name="Normal 3 4 2 2 4" xfId="33707" xr:uid="{0F6A6191-1DE5-4616-B9C3-243ADC3CFC42}"/>
    <cellStyle name="Normal 3 4 2 2 4 2" xfId="33708" xr:uid="{82B92ACB-32AA-46F8-93DC-6002A750F11A}"/>
    <cellStyle name="Normal 3 4 2 2 4 2 2" xfId="33709" xr:uid="{96003A49-D8B1-4E92-AB11-1E2652B7D0E4}"/>
    <cellStyle name="Normal 3 4 2 2 4 3" xfId="33710" xr:uid="{1CEFAB06-FB76-4EEA-9CF7-5E3C3AA73BBA}"/>
    <cellStyle name="Normal 3 4 2 2 5" xfId="33711" xr:uid="{80963CD8-EBF6-468F-9B87-E604A8FD1312}"/>
    <cellStyle name="Normal 3 4 2 2 5 2" xfId="33712" xr:uid="{84BF0823-F16D-489A-89E0-11A1158079B0}"/>
    <cellStyle name="Normal 3 4 2 2 6" xfId="33713" xr:uid="{754F91CE-4E87-46DB-8CF0-54FA8858973D}"/>
    <cellStyle name="Normal 3 4 2 2 6 2" xfId="33714" xr:uid="{23B1F721-A058-4C45-A867-818E5FB109D5}"/>
    <cellStyle name="Normal 3 4 2 2 7" xfId="33715" xr:uid="{43927829-88C7-4A31-8DAC-D124F425F544}"/>
    <cellStyle name="Normal 3 4 2 3" xfId="33716" xr:uid="{1F51CF73-6E9F-4E07-8304-41C753D3D40C}"/>
    <cellStyle name="Normal 3 4 2 3 2" xfId="33717" xr:uid="{2B32688D-C637-45AB-9FBF-ED00758F43E3}"/>
    <cellStyle name="Normal 3 4 2 3 2 2" xfId="33718" xr:uid="{200285E9-F38A-47D0-99A5-59539ACBAB6E}"/>
    <cellStyle name="Normal 3 4 2 3 2 2 2" xfId="33719" xr:uid="{D5DC221B-1FAC-4DDC-AD9D-BF6188A1CA68}"/>
    <cellStyle name="Normal 3 4 2 3 2 2 2 2" xfId="33720" xr:uid="{F68D236B-6FDA-42AD-96BC-31C91DB269FD}"/>
    <cellStyle name="Normal 3 4 2 3 2 2 2 2 2" xfId="33721" xr:uid="{3B30CA80-08F8-44F8-BE1B-C0DA0BB4B28C}"/>
    <cellStyle name="Normal 3 4 2 3 2 2 2 3" xfId="33722" xr:uid="{FCFF1FF9-4D5C-43FF-9BF9-510D60EC3365}"/>
    <cellStyle name="Normal 3 4 2 3 2 2 3" xfId="33723" xr:uid="{085290CC-BD4F-4850-99CE-519B04613832}"/>
    <cellStyle name="Normal 3 4 2 3 2 2 3 2" xfId="33724" xr:uid="{B61AD284-6950-4827-B8BC-326908CB86A4}"/>
    <cellStyle name="Normal 3 4 2 3 2 2 4" xfId="33725" xr:uid="{C3A09343-6ACD-4B48-966D-BD1491BA08AF}"/>
    <cellStyle name="Normal 3 4 2 3 2 2 4 2" xfId="33726" xr:uid="{C237B8B5-6D09-4149-A094-46D0D79ADA9C}"/>
    <cellStyle name="Normal 3 4 2 3 2 2 5" xfId="33727" xr:uid="{9AD655BD-EBC9-4318-AC75-4E2742B0CC71}"/>
    <cellStyle name="Normal 3 4 2 3 2 3" xfId="33728" xr:uid="{AFD3A484-C552-4C41-BEB2-26EF6FB040FD}"/>
    <cellStyle name="Normal 3 4 2 3 2 3 2" xfId="33729" xr:uid="{CF33685F-F626-435B-A94F-2EA59D5331D0}"/>
    <cellStyle name="Normal 3 4 2 3 2 3 2 2" xfId="33730" xr:uid="{9FEFCF98-3D82-4506-AF21-A458A97852EB}"/>
    <cellStyle name="Normal 3 4 2 3 2 3 3" xfId="33731" xr:uid="{A1B9C549-D463-4D72-AB25-DCE03D858CEE}"/>
    <cellStyle name="Normal 3 4 2 3 2 4" xfId="33732" xr:uid="{6505F4D0-7DB7-45F4-B8B2-55D4F117D336}"/>
    <cellStyle name="Normal 3 4 2 3 2 4 2" xfId="33733" xr:uid="{4CFC7662-63B5-4210-97CD-5E81BC2666F9}"/>
    <cellStyle name="Normal 3 4 2 3 2 5" xfId="33734" xr:uid="{6DD7039E-553E-44CC-B648-5B528D3A3276}"/>
    <cellStyle name="Normal 3 4 2 3 2 5 2" xfId="33735" xr:uid="{7AFB3BCC-F453-426A-A321-A4327F01862A}"/>
    <cellStyle name="Normal 3 4 2 3 2 6" xfId="33736" xr:uid="{284BB79D-C851-4BC2-B9D3-1170023963B7}"/>
    <cellStyle name="Normal 3 4 2 3 3" xfId="33737" xr:uid="{DF7B4A78-EBC6-47D6-A160-31E47405471F}"/>
    <cellStyle name="Normal 3 4 2 3 3 2" xfId="33738" xr:uid="{EDC439B9-44FA-45DA-AD7D-B68572885182}"/>
    <cellStyle name="Normal 3 4 2 3 3 2 2" xfId="33739" xr:uid="{A9975F3F-DA11-483D-842E-0A81006BE3A8}"/>
    <cellStyle name="Normal 3 4 2 3 3 2 2 2" xfId="33740" xr:uid="{80503095-9B40-4C74-8AAA-BAF556FB8958}"/>
    <cellStyle name="Normal 3 4 2 3 3 2 3" xfId="33741" xr:uid="{C3EC1FF0-F764-49E5-885D-9CA5E499C954}"/>
    <cellStyle name="Normal 3 4 2 3 3 3" xfId="33742" xr:uid="{F3700BDA-1EB8-4B07-9C4C-E6A23D047B00}"/>
    <cellStyle name="Normal 3 4 2 3 3 3 2" xfId="33743" xr:uid="{7CFF1C9F-47CC-419B-83BF-AB7ED3690A99}"/>
    <cellStyle name="Normal 3 4 2 3 3 4" xfId="33744" xr:uid="{2FCD6691-305A-44A6-A3B3-B38C60D256F8}"/>
    <cellStyle name="Normal 3 4 2 3 3 4 2" xfId="33745" xr:uid="{1C86E991-73C1-4373-AC0D-AE8C018F4E44}"/>
    <cellStyle name="Normal 3 4 2 3 3 5" xfId="33746" xr:uid="{96EBFDCF-FFE9-49B8-B501-5C051584D800}"/>
    <cellStyle name="Normal 3 4 2 3 4" xfId="33747" xr:uid="{DE3544C9-A19A-4F6D-84E5-498A1D1C8A9A}"/>
    <cellStyle name="Normal 3 4 2 3 4 2" xfId="33748" xr:uid="{820826C3-AB6A-43E4-A896-C11F7A1635FF}"/>
    <cellStyle name="Normal 3 4 2 3 4 2 2" xfId="33749" xr:uid="{92CB8A9C-C0EB-4E76-AFD9-26974C2533B6}"/>
    <cellStyle name="Normal 3 4 2 3 4 3" xfId="33750" xr:uid="{5EF06234-6AAE-4643-A99A-87376A69BF9A}"/>
    <cellStyle name="Normal 3 4 2 3 5" xfId="33751" xr:uid="{205DA9C0-EF3F-4C1A-A18A-0D965C49E251}"/>
    <cellStyle name="Normal 3 4 2 3 5 2" xfId="33752" xr:uid="{127AAE74-6852-4AB9-9AA6-B04F3F9BC8D4}"/>
    <cellStyle name="Normal 3 4 2 3 6" xfId="33753" xr:uid="{CBF87671-ADD4-4BFC-B2D0-D01FCB74920A}"/>
    <cellStyle name="Normal 3 4 2 3 6 2" xfId="33754" xr:uid="{390A04AC-5D2C-4D8F-A466-64FA727B2DC6}"/>
    <cellStyle name="Normal 3 4 2 3 7" xfId="33755" xr:uid="{F819FD9E-5C6C-4AB2-8AD1-C9537B255E67}"/>
    <cellStyle name="Normal 3 4 2 4" xfId="33756" xr:uid="{9CB1BD74-263C-4AC7-9E2F-643715F02797}"/>
    <cellStyle name="Normal 3 4 2 4 2" xfId="33757" xr:uid="{D1AC124E-EE91-455B-9C1C-AE58EB04AF16}"/>
    <cellStyle name="Normal 3 4 2 4 2 2" xfId="33758" xr:uid="{1E0CE086-21B4-4B03-AE97-281A37A43969}"/>
    <cellStyle name="Normal 3 4 2 4 2 2 2" xfId="33759" xr:uid="{1883047A-053F-494B-982D-C2B80BA6891F}"/>
    <cellStyle name="Normal 3 4 2 4 2 2 2 2" xfId="33760" xr:uid="{4FEB15D8-7AD9-484D-A045-2AE28F389F85}"/>
    <cellStyle name="Normal 3 4 2 4 2 2 3" xfId="33761" xr:uid="{E868356C-F94B-49A3-8F5B-6A48521398E1}"/>
    <cellStyle name="Normal 3 4 2 4 2 3" xfId="33762" xr:uid="{5A41F42E-63AA-4DA2-B5FC-3EF2A8C4BE86}"/>
    <cellStyle name="Normal 3 4 2 4 2 3 2" xfId="33763" xr:uid="{4D5A7879-5276-4F15-ABB9-C54E05EF961B}"/>
    <cellStyle name="Normal 3 4 2 4 2 4" xfId="33764" xr:uid="{FA9EDFC3-0E7E-447C-A5EA-051C5DDBA4D7}"/>
    <cellStyle name="Normal 3 4 2 4 2 4 2" xfId="33765" xr:uid="{32E77FE8-DC30-44CB-833F-41D04ADEFCF3}"/>
    <cellStyle name="Normal 3 4 2 4 2 5" xfId="33766" xr:uid="{A309F1D1-57E0-409C-8912-D8D9E10B5C98}"/>
    <cellStyle name="Normal 3 4 2 4 3" xfId="33767" xr:uid="{376FC965-1491-4395-BAC9-3ADD27559772}"/>
    <cellStyle name="Normal 3 4 2 4 3 2" xfId="33768" xr:uid="{4E7FB070-BBDD-4840-B332-BC8C7C3372B4}"/>
    <cellStyle name="Normal 3 4 2 4 3 2 2" xfId="33769" xr:uid="{1FD561F3-8995-4679-8B3F-B65D5243B257}"/>
    <cellStyle name="Normal 3 4 2 4 3 3" xfId="33770" xr:uid="{DDBD248B-1AC3-4F18-A07C-22A9AF1D265D}"/>
    <cellStyle name="Normal 3 4 2 4 4" xfId="33771" xr:uid="{B79774C4-48FA-4E39-84A7-D898B4BA792F}"/>
    <cellStyle name="Normal 3 4 2 4 4 2" xfId="33772" xr:uid="{25501DE6-63EF-47AC-BC67-E5FDE98AB50B}"/>
    <cellStyle name="Normal 3 4 2 4 5" xfId="33773" xr:uid="{BFEDBE30-275B-4C79-9B2B-36699FC08592}"/>
    <cellStyle name="Normal 3 4 2 4 5 2" xfId="33774" xr:uid="{FCF93EA6-E052-403D-BC86-C22321DCA884}"/>
    <cellStyle name="Normal 3 4 2 4 6" xfId="33775" xr:uid="{6779AA6B-11BC-45FE-889C-607B1C6AC828}"/>
    <cellStyle name="Normal 3 4 2 5" xfId="33776" xr:uid="{144BD02E-2605-491D-A8B0-D45BE8B7F6FE}"/>
    <cellStyle name="Normal 3 4 2 5 2" xfId="33777" xr:uid="{3C84E007-47B9-4A79-BD85-A829E8473197}"/>
    <cellStyle name="Normal 3 4 2 5 2 2" xfId="33778" xr:uid="{13440A53-5E78-440B-9D80-131C9B777FB5}"/>
    <cellStyle name="Normal 3 4 2 5 2 2 2" xfId="33779" xr:uid="{D5F86B33-B3EB-48E5-9905-16E135F2AD1D}"/>
    <cellStyle name="Normal 3 4 2 5 2 3" xfId="33780" xr:uid="{E249E2E4-FB02-445F-919B-8F6856540387}"/>
    <cellStyle name="Normal 3 4 2 5 3" xfId="33781" xr:uid="{74D37E2F-8B43-47D5-8143-FFA1C5681DA5}"/>
    <cellStyle name="Normal 3 4 2 5 3 2" xfId="33782" xr:uid="{8B84D61A-EB21-4B70-9DFE-CC38435A729B}"/>
    <cellStyle name="Normal 3 4 2 5 4" xfId="33783" xr:uid="{8B31694F-3C01-47EC-BF80-173833415364}"/>
    <cellStyle name="Normal 3 4 2 5 4 2" xfId="33784" xr:uid="{3319570A-68A7-430D-8990-C4A721EF702B}"/>
    <cellStyle name="Normal 3 4 2 5 5" xfId="33785" xr:uid="{F720FB52-E715-4703-AB02-EC7B7E7061C2}"/>
    <cellStyle name="Normal 3 4 2 6" xfId="33786" xr:uid="{8FCF4C74-BDB4-41E8-9252-C001BC7434F2}"/>
    <cellStyle name="Normal 3 4 2 6 2" xfId="33787" xr:uid="{A424FEE3-56DC-4641-8367-1029B0F70AA5}"/>
    <cellStyle name="Normal 3 4 2 6 2 2" xfId="33788" xr:uid="{59169610-BBE5-4532-987E-C6ACE50ADFEC}"/>
    <cellStyle name="Normal 3 4 2 6 2 2 2" xfId="33789" xr:uid="{D5C7D32A-063C-420C-8D8D-ADB781F6921D}"/>
    <cellStyle name="Normal 3 4 2 6 2 3" xfId="33790" xr:uid="{1617FD68-4345-4404-8026-F62290597A25}"/>
    <cellStyle name="Normal 3 4 2 6 3" xfId="33791" xr:uid="{1170E7B7-60DE-469B-A868-1C3965BB8016}"/>
    <cellStyle name="Normal 3 4 2 6 3 2" xfId="33792" xr:uid="{F8CE92FB-1DCC-4FFD-AEC4-761357201713}"/>
    <cellStyle name="Normal 3 4 2 6 4" xfId="33793" xr:uid="{FD530D34-3559-49EB-872A-2ACA6D622892}"/>
    <cellStyle name="Normal 3 4 2 6 4 2" xfId="33794" xr:uid="{C34B6B74-89F0-4E53-BE04-912C1091A493}"/>
    <cellStyle name="Normal 3 4 2 6 5" xfId="33795" xr:uid="{AE0011C2-29C6-4C7A-A7A5-048379847130}"/>
    <cellStyle name="Normal 3 4 2 7" xfId="33796" xr:uid="{9AED76C4-96B7-4159-A4BF-30A44EC3DB3D}"/>
    <cellStyle name="Normal 3 4 2 7 2" xfId="33797" xr:uid="{E93F07B3-3F7D-49D0-B1DE-0801570B3144}"/>
    <cellStyle name="Normal 3 4 2 7 2 2" xfId="33798" xr:uid="{3051A09E-392D-4CD5-888F-DB7AE9F6B412}"/>
    <cellStyle name="Normal 3 4 2 7 3" xfId="33799" xr:uid="{8C97B6AD-AFED-41D7-9499-CCFFEF4F1AC2}"/>
    <cellStyle name="Normal 3 4 2 8" xfId="33800" xr:uid="{C3A4B7FE-F87B-490D-B0A7-CFFF95D6E3A8}"/>
    <cellStyle name="Normal 3 4 2 8 2" xfId="33801" xr:uid="{F06CED37-2A05-4BA0-9120-CDA4CE98DA6B}"/>
    <cellStyle name="Normal 3 4 2 9" xfId="33802" xr:uid="{55B3FFC4-CAF4-440B-84F1-7CEAEB557AB7}"/>
    <cellStyle name="Normal 3 4 2 9 2" xfId="33803" xr:uid="{6387734C-D46F-4067-8B89-7182CE6D55F8}"/>
    <cellStyle name="Normal 3 4 3" xfId="33804" xr:uid="{22CEC78D-540E-47D5-8412-C6B41A321CA4}"/>
    <cellStyle name="Normal 3 4 3 2" xfId="33805" xr:uid="{9993E53B-043A-451E-8585-159A6963785B}"/>
    <cellStyle name="Normal 3 4 3 2 2" xfId="33806" xr:uid="{DB43109A-07B3-43DC-B6BA-5686A9D60A7E}"/>
    <cellStyle name="Normal 3 4 3 2 2 2" xfId="33807" xr:uid="{97C48F38-0FF3-4AAE-B3AF-5AD54C2E5BF7}"/>
    <cellStyle name="Normal 3 4 3 2 2 2 2" xfId="33808" xr:uid="{48AD2EB6-1636-4A45-B1B3-35F3167C6EB1}"/>
    <cellStyle name="Normal 3 4 3 2 2 2 2 2" xfId="33809" xr:uid="{CAFFB69D-569D-4CC8-8DA1-17D7C47EA06C}"/>
    <cellStyle name="Normal 3 4 3 2 2 2 3" xfId="33810" xr:uid="{FC971078-2089-49A8-8F6C-FCBC51066E48}"/>
    <cellStyle name="Normal 3 4 3 2 2 3" xfId="33811" xr:uid="{842717E0-C8E6-471F-88CD-FC3C99686D47}"/>
    <cellStyle name="Normal 3 4 3 2 2 3 2" xfId="33812" xr:uid="{7E5B1516-2659-4D77-BEAE-F25C55247455}"/>
    <cellStyle name="Normal 3 4 3 2 2 4" xfId="33813" xr:uid="{0AC2F0A0-E344-411D-8C23-1F546DCC763A}"/>
    <cellStyle name="Normal 3 4 3 2 2 4 2" xfId="33814" xr:uid="{161DD25D-2AD0-447E-8ACF-A6D7EC1E84C0}"/>
    <cellStyle name="Normal 3 4 3 2 2 5" xfId="33815" xr:uid="{A2DEDBE2-8C22-4888-91C3-F2A275A8613B}"/>
    <cellStyle name="Normal 3 4 3 2 3" xfId="33816" xr:uid="{D16FA999-0407-4F97-8B2D-9CCC89C4A8F8}"/>
    <cellStyle name="Normal 3 4 3 2 3 2" xfId="33817" xr:uid="{85E02F71-76B2-4E55-9CF0-0241A0A0C061}"/>
    <cellStyle name="Normal 3 4 3 2 3 2 2" xfId="33818" xr:uid="{AD996E04-6F9C-4D4E-876B-64A1992D5F64}"/>
    <cellStyle name="Normal 3 4 3 2 3 3" xfId="33819" xr:uid="{6E9EC335-0C0B-4AEC-865F-279F95686F85}"/>
    <cellStyle name="Normal 3 4 3 2 4" xfId="33820" xr:uid="{EF043B6D-7C4A-45FD-AECE-224F3E490FE5}"/>
    <cellStyle name="Normal 3 4 3 2 4 2" xfId="33821" xr:uid="{05DED824-93BF-4F0C-BC64-EC6E0F7EBAC3}"/>
    <cellStyle name="Normal 3 4 3 2 5" xfId="33822" xr:uid="{7CA86CD2-24E6-46A6-849E-330F03AAB7BC}"/>
    <cellStyle name="Normal 3 4 3 2 5 2" xfId="33823" xr:uid="{612DCD42-BE70-4776-BBC4-1D9992AD8B60}"/>
    <cellStyle name="Normal 3 4 3 2 6" xfId="33824" xr:uid="{A2ED95D0-FE72-4E5B-A5FF-BB9A1CE3A3B6}"/>
    <cellStyle name="Normal 3 4 3 3" xfId="33825" xr:uid="{3CA3A22B-C16E-4144-B6C4-21274073F317}"/>
    <cellStyle name="Normal 3 4 3 3 2" xfId="33826" xr:uid="{17F30508-9351-4353-A94F-A28F475742E7}"/>
    <cellStyle name="Normal 3 4 3 3 2 2" xfId="33827" xr:uid="{E3AC63CA-04CB-4706-80C4-5F4E7C42F478}"/>
    <cellStyle name="Normal 3 4 3 3 2 2 2" xfId="33828" xr:uid="{AA1ED17C-8A03-4285-85CA-4B3765DD7BA4}"/>
    <cellStyle name="Normal 3 4 3 3 2 3" xfId="33829" xr:uid="{083B1F78-FE05-48A3-B4D0-8DA163BCC318}"/>
    <cellStyle name="Normal 3 4 3 3 3" xfId="33830" xr:uid="{38C53BD6-85B5-4CEF-A849-536C7C6142EC}"/>
    <cellStyle name="Normal 3 4 3 3 3 2" xfId="33831" xr:uid="{BA9A34CE-6740-47E5-961B-D4C669A57368}"/>
    <cellStyle name="Normal 3 4 3 3 4" xfId="33832" xr:uid="{B2F7B082-4A8E-4050-BA44-357C74233037}"/>
    <cellStyle name="Normal 3 4 3 3 4 2" xfId="33833" xr:uid="{BAAD1825-5B68-473B-845C-B2FA249CE98B}"/>
    <cellStyle name="Normal 3 4 3 3 5" xfId="33834" xr:uid="{3C12F631-D9C2-4D00-8119-F00310135468}"/>
    <cellStyle name="Normal 3 4 3 4" xfId="33835" xr:uid="{2E8B10FE-A52B-4145-9B62-9CFD7BA4A18D}"/>
    <cellStyle name="Normal 3 4 3 4 2" xfId="33836" xr:uid="{084448A9-4D02-46F7-9DED-DFBC86D292D4}"/>
    <cellStyle name="Normal 3 4 3 4 2 2" xfId="33837" xr:uid="{F7FC26A0-42C8-419D-85F7-60DC9AFD16F0}"/>
    <cellStyle name="Normal 3 4 3 4 3" xfId="33838" xr:uid="{8628E70C-0EFA-4567-81D2-60C32F8B871D}"/>
    <cellStyle name="Normal 3 4 3 5" xfId="33839" xr:uid="{C024BC98-7353-4079-91F1-2D13BAD25CF8}"/>
    <cellStyle name="Normal 3 4 3 5 2" xfId="33840" xr:uid="{C440E36B-FD7F-43B0-8243-8E5BCAD17CC1}"/>
    <cellStyle name="Normal 3 4 3 6" xfId="33841" xr:uid="{0C14BD51-9971-4A76-AD9D-707D54BC2CC8}"/>
    <cellStyle name="Normal 3 4 3 6 2" xfId="33842" xr:uid="{93A4EF7A-1AAE-4B5B-AE80-25A70374101D}"/>
    <cellStyle name="Normal 3 4 3 7" xfId="33843" xr:uid="{A5D03202-D843-4249-9C63-672851780C9D}"/>
    <cellStyle name="Normal 3 4 4" xfId="33844" xr:uid="{E1C639C7-CAD7-4B7D-BF90-3B936CBA7DFE}"/>
    <cellStyle name="Normal 3 4 4 2" xfId="33845" xr:uid="{9F90524D-0D4F-4EBE-A350-26EF778A4D0A}"/>
    <cellStyle name="Normal 3 4 4 2 2" xfId="33846" xr:uid="{25F3C948-BA8B-42E7-A3B5-80A5391A4BFD}"/>
    <cellStyle name="Normal 3 4 4 2 2 2" xfId="33847" xr:uid="{86258A70-A2E1-4D4B-9718-AB5C5B9B32A6}"/>
    <cellStyle name="Normal 3 4 4 2 2 2 2" xfId="33848" xr:uid="{67007AD3-630E-4747-8D6E-4739E4ECFF5C}"/>
    <cellStyle name="Normal 3 4 4 2 2 2 2 2" xfId="33849" xr:uid="{9FD3317E-26D7-4955-8F72-1138ADED1355}"/>
    <cellStyle name="Normal 3 4 4 2 2 2 3" xfId="33850" xr:uid="{7F863EF0-BF86-462A-982E-1EFE697C0A2B}"/>
    <cellStyle name="Normal 3 4 4 2 2 3" xfId="33851" xr:uid="{339EAC63-771A-4A7E-870B-7160B4922148}"/>
    <cellStyle name="Normal 3 4 4 2 2 3 2" xfId="33852" xr:uid="{8F30EEEB-0004-4FA5-A9E8-323F0D96A766}"/>
    <cellStyle name="Normal 3 4 4 2 2 4" xfId="33853" xr:uid="{4113B8DD-D05D-4194-B45D-9E466FE05A2C}"/>
    <cellStyle name="Normal 3 4 4 2 2 4 2" xfId="33854" xr:uid="{47B559EB-7019-4D9E-B665-E5944D5EC55B}"/>
    <cellStyle name="Normal 3 4 4 2 2 5" xfId="33855" xr:uid="{0ABDEE22-303E-4E81-8A1E-0558ED837248}"/>
    <cellStyle name="Normal 3 4 4 2 3" xfId="33856" xr:uid="{7EAE6F04-C78D-4CFC-819F-0A1549329FC0}"/>
    <cellStyle name="Normal 3 4 4 2 3 2" xfId="33857" xr:uid="{27A6C051-B220-44C8-A134-E513DE90738A}"/>
    <cellStyle name="Normal 3 4 4 2 3 2 2" xfId="33858" xr:uid="{229FC995-57FC-4FAF-8046-7108D5FC8172}"/>
    <cellStyle name="Normal 3 4 4 2 3 3" xfId="33859" xr:uid="{BD546F1D-63E0-45D7-B29F-8E4FE16E20DB}"/>
    <cellStyle name="Normal 3 4 4 2 4" xfId="33860" xr:uid="{2EF1617E-1291-4378-A507-BB6CE8C4A12B}"/>
    <cellStyle name="Normal 3 4 4 2 4 2" xfId="33861" xr:uid="{DD4FD01D-505D-42FA-A59C-D5B50CACBFAA}"/>
    <cellStyle name="Normal 3 4 4 2 5" xfId="33862" xr:uid="{444A3D35-43A5-4F14-8C0F-C3B045611D8C}"/>
    <cellStyle name="Normal 3 4 4 2 5 2" xfId="33863" xr:uid="{36F03A7A-FCCC-48BB-8AD2-4867A6B16CC7}"/>
    <cellStyle name="Normal 3 4 4 2 6" xfId="33864" xr:uid="{32F6AAFE-E1AC-46F2-A681-8384D318A338}"/>
    <cellStyle name="Normal 3 4 4 3" xfId="33865" xr:uid="{D2EF6611-A2D4-45CD-9044-8671764156CF}"/>
    <cellStyle name="Normal 3 4 4 3 2" xfId="33866" xr:uid="{A8FB9DE7-00A6-4512-B2D5-C87B19E8B151}"/>
    <cellStyle name="Normal 3 4 4 3 2 2" xfId="33867" xr:uid="{3CE8CD79-2167-45DB-BAA1-BA8D0A1D7C5A}"/>
    <cellStyle name="Normal 3 4 4 3 2 2 2" xfId="33868" xr:uid="{19D6D169-B99F-49A3-B6B9-E9EF9A9DA1A5}"/>
    <cellStyle name="Normal 3 4 4 3 2 3" xfId="33869" xr:uid="{13F00FD3-A9D4-4C1E-8D2D-BBD5C5FADFC6}"/>
    <cellStyle name="Normal 3 4 4 3 3" xfId="33870" xr:uid="{2EBCC669-DC15-4F1E-B97F-EC6E50E1F103}"/>
    <cellStyle name="Normal 3 4 4 3 3 2" xfId="33871" xr:uid="{0CDF1734-426B-421F-A1DA-A15948B4A9FE}"/>
    <cellStyle name="Normal 3 4 4 3 4" xfId="33872" xr:uid="{4987B36F-D4F3-4ABA-8245-749C26E3DA86}"/>
    <cellStyle name="Normal 3 4 4 3 4 2" xfId="33873" xr:uid="{6D9FB7E3-3D0B-4288-8F42-A836924C145D}"/>
    <cellStyle name="Normal 3 4 4 3 5" xfId="33874" xr:uid="{7F42CCC7-BC9D-4EE0-BD82-A9FB91ABCADA}"/>
    <cellStyle name="Normal 3 4 4 4" xfId="33875" xr:uid="{DE10B46A-0AA4-4392-85ED-603762BB1D82}"/>
    <cellStyle name="Normal 3 4 4 4 2" xfId="33876" xr:uid="{E2216D28-F805-485D-9F7F-AC24C6D38D15}"/>
    <cellStyle name="Normal 3 4 4 4 2 2" xfId="33877" xr:uid="{9DA2E8DF-26EF-48B0-82CB-41C94DB79DD6}"/>
    <cellStyle name="Normal 3 4 4 4 3" xfId="33878" xr:uid="{0952A5DE-0341-48BF-9EDE-B8FA7A78A64B}"/>
    <cellStyle name="Normal 3 4 4 5" xfId="33879" xr:uid="{C18DD759-27A8-48F7-ABEE-0458A5854176}"/>
    <cellStyle name="Normal 3 4 4 5 2" xfId="33880" xr:uid="{661D291A-0E27-4584-97DF-5AC826E517B8}"/>
    <cellStyle name="Normal 3 4 4 6" xfId="33881" xr:uid="{D8D0636E-2D21-442A-B988-961A6658C271}"/>
    <cellStyle name="Normal 3 4 4 6 2" xfId="33882" xr:uid="{5F4F26D1-D1DD-40F1-A582-330D978C97C3}"/>
    <cellStyle name="Normal 3 4 4 7" xfId="33883" xr:uid="{C036A8E4-6A4D-4C10-B154-A509E36F42E3}"/>
    <cellStyle name="Normal 3 4 5" xfId="33884" xr:uid="{89135146-BB14-4913-AAAF-E1B7DF2F25D0}"/>
    <cellStyle name="Normal 3 4 5 2" xfId="33885" xr:uid="{D9A76BEB-BCCF-48C6-B19D-16630CD84FC6}"/>
    <cellStyle name="Normal 3 4 5 2 2" xfId="33886" xr:uid="{29DD7257-25B2-405C-AFBD-250996152EA6}"/>
    <cellStyle name="Normal 3 4 5 2 2 2" xfId="33887" xr:uid="{2C5AE0F7-8786-4C6C-BCB7-A992988567CF}"/>
    <cellStyle name="Normal 3 4 5 2 2 2 2" xfId="33888" xr:uid="{4992A91E-1CD3-46C7-944A-C6FA122288FC}"/>
    <cellStyle name="Normal 3 4 5 2 2 3" xfId="33889" xr:uid="{2ED7FF5A-47CB-4723-A1EB-4C60568E1307}"/>
    <cellStyle name="Normal 3 4 5 2 3" xfId="33890" xr:uid="{13EB916C-085C-4DA1-81C5-282AE523088B}"/>
    <cellStyle name="Normal 3 4 5 2 3 2" xfId="33891" xr:uid="{2A12DF8F-E771-48BE-A919-4D6B41F99A31}"/>
    <cellStyle name="Normal 3 4 5 2 4" xfId="33892" xr:uid="{1CBA9348-4C75-4091-A614-C0248375E3A3}"/>
    <cellStyle name="Normal 3 4 5 2 4 2" xfId="33893" xr:uid="{2235A8FE-77D5-44F3-96B5-3BB8CF034591}"/>
    <cellStyle name="Normal 3 4 5 2 5" xfId="33894" xr:uid="{CB0C43EF-B778-4570-A6C0-9B53E677A72E}"/>
    <cellStyle name="Normal 3 4 5 3" xfId="33895" xr:uid="{B42A0AA6-F3E1-445C-976F-FC4A11246E83}"/>
    <cellStyle name="Normal 3 4 5 3 2" xfId="33896" xr:uid="{4CC5B794-B14D-43AB-A256-53AEB554EB02}"/>
    <cellStyle name="Normal 3 4 5 3 2 2" xfId="33897" xr:uid="{3FF4F176-9842-42DA-84FE-A7474A743AA4}"/>
    <cellStyle name="Normal 3 4 5 3 3" xfId="33898" xr:uid="{9B286D9F-1A82-47CD-AFF2-E6566B400527}"/>
    <cellStyle name="Normal 3 4 5 4" xfId="33899" xr:uid="{0C5F071A-B7C1-4245-AE7C-3FD3F11464CA}"/>
    <cellStyle name="Normal 3 4 5 4 2" xfId="33900" xr:uid="{82C4FF83-3900-4296-A556-C73DA10978E1}"/>
    <cellStyle name="Normal 3 4 5 5" xfId="33901" xr:uid="{EAA750E2-CBA5-41D7-8B9C-CC116AF0A7D1}"/>
    <cellStyle name="Normal 3 4 5 5 2" xfId="33902" xr:uid="{5C13CB98-2B88-41E3-A2F7-F1EC5BEC56F5}"/>
    <cellStyle name="Normal 3 4 5 6" xfId="33903" xr:uid="{D1DBB4E7-A22A-42EE-BB6D-0A76F4C6D8B1}"/>
    <cellStyle name="Normal 3 4 6" xfId="33904" xr:uid="{E30B098B-8CAE-4074-BFD6-EE4669E9E0B5}"/>
    <cellStyle name="Normal 3 4 6 2" xfId="33905" xr:uid="{28D7051A-A1C4-4E0D-BF39-2B7B48F57F41}"/>
    <cellStyle name="Normal 3 4 6 2 2" xfId="33906" xr:uid="{A617CBAD-3842-4EA8-8678-FAE6564030A3}"/>
    <cellStyle name="Normal 3 4 6 2 2 2" xfId="33907" xr:uid="{853E43D6-89C9-4679-BB30-D22732DF5497}"/>
    <cellStyle name="Normal 3 4 6 2 3" xfId="33908" xr:uid="{42C1382C-3A5A-4FB4-9CCD-87BDB9516445}"/>
    <cellStyle name="Normal 3 4 6 3" xfId="33909" xr:uid="{AEC00B1C-8FC6-4F24-A8AC-7F58C885B9EA}"/>
    <cellStyle name="Normal 3 4 6 3 2" xfId="33910" xr:uid="{B4B84127-72D5-4D2C-83C7-3EBB9C410D92}"/>
    <cellStyle name="Normal 3 4 6 4" xfId="33911" xr:uid="{62740698-89F8-4ECF-AAF8-F951171FD16E}"/>
    <cellStyle name="Normal 3 4 6 4 2" xfId="33912" xr:uid="{48D5A954-2675-4C82-8DCC-72B79E8C46BC}"/>
    <cellStyle name="Normal 3 4 6 5" xfId="33913" xr:uid="{260B635A-CD32-4728-8DD7-242904ECED39}"/>
    <cellStyle name="Normal 3 4 7" xfId="33914" xr:uid="{76060238-6738-4D72-A9F1-69082FCC9FB9}"/>
    <cellStyle name="Normal 3 4 7 2" xfId="33915" xr:uid="{82046C7A-EDFA-423C-BEF9-7B3799D95F25}"/>
    <cellStyle name="Normal 3 4 7 2 2" xfId="33916" xr:uid="{A6CD84FE-D08A-4113-AEA5-405849C30068}"/>
    <cellStyle name="Normal 3 4 7 2 2 2" xfId="33917" xr:uid="{17A5A8C6-298D-47DB-81BC-6949AE950B37}"/>
    <cellStyle name="Normal 3 4 7 2 3" xfId="33918" xr:uid="{334E0162-1E6F-4B2A-814A-748D53C0E319}"/>
    <cellStyle name="Normal 3 4 7 3" xfId="33919" xr:uid="{5DE484B5-65B0-4D44-AB48-A0335BADEF7A}"/>
    <cellStyle name="Normal 3 4 7 3 2" xfId="33920" xr:uid="{1F1C1516-4048-49F9-9F05-7A49998AAC81}"/>
    <cellStyle name="Normal 3 4 7 4" xfId="33921" xr:uid="{D1257DF6-F23A-46B8-BE2F-4D3F392395ED}"/>
    <cellStyle name="Normal 3 4 7 4 2" xfId="33922" xr:uid="{F4C6665E-8475-46A8-938F-5F9AB0954B79}"/>
    <cellStyle name="Normal 3 4 7 5" xfId="33923" xr:uid="{A475660C-395B-44C3-86AA-50094E0D9DB5}"/>
    <cellStyle name="Normal 3 4 8" xfId="33924" xr:uid="{31BA7049-A112-4143-9970-C36081238ACC}"/>
    <cellStyle name="Normal 3 4 8 2" xfId="33925" xr:uid="{5AFE9AC7-F832-4E4F-AA45-C3AAC7D180E5}"/>
    <cellStyle name="Normal 3 4 8 2 2" xfId="33926" xr:uid="{6B2DB23D-ED4A-4E09-A8CD-7FCC43A94F75}"/>
    <cellStyle name="Normal 3 4 8 3" xfId="33927" xr:uid="{7DC255A6-2696-4822-AEB3-4B7F80613095}"/>
    <cellStyle name="Normal 3 4 9" xfId="33928" xr:uid="{CD8CCB84-32FC-4656-B1E8-87660920BB49}"/>
    <cellStyle name="Normal 3 4 9 2" xfId="33929" xr:uid="{B5809E57-19D7-49FD-A492-5FBCE0DC8BDF}"/>
    <cellStyle name="Normal 3 5" xfId="33930" xr:uid="{96858B98-6E62-464C-B998-10BE0B839EC2}"/>
    <cellStyle name="Normal 3 5 10" xfId="33931" xr:uid="{5FAAF57A-9B55-4118-A250-DEB605D6076E}"/>
    <cellStyle name="Normal 3 5 2" xfId="33932" xr:uid="{5B8FF6B5-2657-447B-A0EF-4297DBFFD5EE}"/>
    <cellStyle name="Normal 3 5 2 2" xfId="33933" xr:uid="{F9DE1286-D678-43A4-B01C-92DE8B632E35}"/>
    <cellStyle name="Normal 3 5 2 2 2" xfId="33934" xr:uid="{93DED978-CEF1-4572-B301-7CABF64B0C2A}"/>
    <cellStyle name="Normal 3 5 2 2 2 2" xfId="33935" xr:uid="{8F9E9B85-A9FC-480A-B97E-FFD30C0A956B}"/>
    <cellStyle name="Normal 3 5 2 2 2 2 2" xfId="33936" xr:uid="{68592BDD-C0D1-4744-AF3C-5A24EF44334E}"/>
    <cellStyle name="Normal 3 5 2 2 2 2 2 2" xfId="33937" xr:uid="{DBFDE47A-B4A4-406B-983C-2F3604995861}"/>
    <cellStyle name="Normal 3 5 2 2 2 2 3" xfId="33938" xr:uid="{3C13D993-34E2-4258-81DE-C6E1E511FF8E}"/>
    <cellStyle name="Normal 3 5 2 2 2 3" xfId="33939" xr:uid="{1057B720-F288-47D6-AD98-9CA456F49DCF}"/>
    <cellStyle name="Normal 3 5 2 2 2 3 2" xfId="33940" xr:uid="{D6218C84-EFC8-48AF-870F-A6226820FD7C}"/>
    <cellStyle name="Normal 3 5 2 2 2 4" xfId="33941" xr:uid="{CBD051AE-38D5-445F-B53B-0ACD2AA6D460}"/>
    <cellStyle name="Normal 3 5 2 2 2 4 2" xfId="33942" xr:uid="{E5A179A4-0088-4F42-BD97-F96AA7FC6E2D}"/>
    <cellStyle name="Normal 3 5 2 2 2 5" xfId="33943" xr:uid="{A7E09DB8-2FA8-40DC-88CD-BB043CAC7D21}"/>
    <cellStyle name="Normal 3 5 2 2 3" xfId="33944" xr:uid="{68787A28-AD01-43E3-BE94-65DD31EA9730}"/>
    <cellStyle name="Normal 3 5 2 2 3 2" xfId="33945" xr:uid="{47374421-C1DD-41F6-9A7D-9AC84A25BAE3}"/>
    <cellStyle name="Normal 3 5 2 2 3 2 2" xfId="33946" xr:uid="{C4E69F6F-86A7-43CE-ADCD-ABD6E491273A}"/>
    <cellStyle name="Normal 3 5 2 2 3 3" xfId="33947" xr:uid="{9FF73FB6-FA45-4DDB-A4AA-5DFA97A7715A}"/>
    <cellStyle name="Normal 3 5 2 2 4" xfId="33948" xr:uid="{4D06557D-2C2E-46EE-8D8F-6509F123481A}"/>
    <cellStyle name="Normal 3 5 2 2 4 2" xfId="33949" xr:uid="{57189585-FD54-4306-94D8-EB08A53EBE24}"/>
    <cellStyle name="Normal 3 5 2 2 5" xfId="33950" xr:uid="{DFE023D8-CFAF-451D-8B5B-026B2F512EE7}"/>
    <cellStyle name="Normal 3 5 2 2 5 2" xfId="33951" xr:uid="{E22A9202-7655-4B3A-A5F2-B7E41BFFCAB9}"/>
    <cellStyle name="Normal 3 5 2 2 6" xfId="33952" xr:uid="{67FF9354-8EB9-4CD7-ABF4-D813E5DE259E}"/>
    <cellStyle name="Normal 3 5 2 3" xfId="33953" xr:uid="{A5EB714C-D018-4295-8155-519FC8586021}"/>
    <cellStyle name="Normal 3 5 2 3 2" xfId="33954" xr:uid="{32B8FBB4-E567-4D7C-A963-E974C2837B67}"/>
    <cellStyle name="Normal 3 5 2 3 2 2" xfId="33955" xr:uid="{5F3CC530-905B-4054-A53E-6A9C295C21BB}"/>
    <cellStyle name="Normal 3 5 2 3 2 2 2" xfId="33956" xr:uid="{9D2BAF4F-7390-45D5-9852-4FCA4967A0D3}"/>
    <cellStyle name="Normal 3 5 2 3 2 3" xfId="33957" xr:uid="{C3917E19-E024-41A7-91C7-8F282457CD07}"/>
    <cellStyle name="Normal 3 5 2 3 3" xfId="33958" xr:uid="{BC1AEA3D-CF22-4FCB-B4F5-08B238BA4E7D}"/>
    <cellStyle name="Normal 3 5 2 3 3 2" xfId="33959" xr:uid="{2C1DFAF7-FBBA-47AA-B18F-0860ACE2045A}"/>
    <cellStyle name="Normal 3 5 2 3 4" xfId="33960" xr:uid="{AE64CC6C-F3CE-447F-838A-DAF63916C1B3}"/>
    <cellStyle name="Normal 3 5 2 3 4 2" xfId="33961" xr:uid="{A0BC6A0A-1A11-4D5D-8F23-AB85362FCFE7}"/>
    <cellStyle name="Normal 3 5 2 3 5" xfId="33962" xr:uid="{E1D97908-0D62-4F1C-A716-4A1C9BBF8A32}"/>
    <cellStyle name="Normal 3 5 2 4" xfId="33963" xr:uid="{F7C654E5-70B8-4845-932A-704B9DD42D7C}"/>
    <cellStyle name="Normal 3 5 2 4 2" xfId="33964" xr:uid="{304C49E3-93D7-4282-9B10-2A71562B8314}"/>
    <cellStyle name="Normal 3 5 2 4 2 2" xfId="33965" xr:uid="{8529465B-6D90-4063-931F-03BFBB54F426}"/>
    <cellStyle name="Normal 3 5 2 4 3" xfId="33966" xr:uid="{5D7809EC-086A-4651-88E8-B849C5DE7322}"/>
    <cellStyle name="Normal 3 5 2 5" xfId="33967" xr:uid="{0FF4741C-3CA9-4CB0-B552-947CB236FAE7}"/>
    <cellStyle name="Normal 3 5 2 5 2" xfId="33968" xr:uid="{1DA38FA1-7073-41B8-97AE-6F063B3B9ED9}"/>
    <cellStyle name="Normal 3 5 2 6" xfId="33969" xr:uid="{7FA3A1CA-4EC6-40F0-B58F-08094D460AAD}"/>
    <cellStyle name="Normal 3 5 2 6 2" xfId="33970" xr:uid="{928E418B-F32F-45AA-819F-DE1CE1CB8513}"/>
    <cellStyle name="Normal 3 5 2 7" xfId="33971" xr:uid="{4F21A149-9F9E-4189-8156-4059D40833DB}"/>
    <cellStyle name="Normal 3 5 3" xfId="33972" xr:uid="{67D79521-661C-4524-9BDB-1DE053077772}"/>
    <cellStyle name="Normal 3 5 3 2" xfId="33973" xr:uid="{AD95D22A-A398-46C3-8BF3-A83DD20FBAA2}"/>
    <cellStyle name="Normal 3 5 3 2 2" xfId="33974" xr:uid="{ECA85866-A359-440D-85F4-39F1C8310C87}"/>
    <cellStyle name="Normal 3 5 3 2 2 2" xfId="33975" xr:uid="{25451652-9147-4E31-949E-03261C43724E}"/>
    <cellStyle name="Normal 3 5 3 2 2 2 2" xfId="33976" xr:uid="{32CEC070-D53E-432B-B50F-B128D224D2A7}"/>
    <cellStyle name="Normal 3 5 3 2 2 2 2 2" xfId="33977" xr:uid="{5DFA9FEB-9643-4BF1-9C34-11445B7396FE}"/>
    <cellStyle name="Normal 3 5 3 2 2 2 3" xfId="33978" xr:uid="{6207C77D-0F52-46FE-8F73-9547EDC7F790}"/>
    <cellStyle name="Normal 3 5 3 2 2 3" xfId="33979" xr:uid="{788D49DA-38ED-4291-899E-D1D96634B4ED}"/>
    <cellStyle name="Normal 3 5 3 2 2 3 2" xfId="33980" xr:uid="{A8765B91-0B16-4F63-83D5-F1AEE5B7CB79}"/>
    <cellStyle name="Normal 3 5 3 2 2 4" xfId="33981" xr:uid="{D3B090AB-4C68-4387-92D5-15DE85840B43}"/>
    <cellStyle name="Normal 3 5 3 2 2 4 2" xfId="33982" xr:uid="{D21F5843-5E6C-458D-B3D4-E0EE64066FCB}"/>
    <cellStyle name="Normal 3 5 3 2 2 5" xfId="33983" xr:uid="{4CFD7959-C5B0-4F2E-B1E2-D42DF90A088D}"/>
    <cellStyle name="Normal 3 5 3 2 3" xfId="33984" xr:uid="{2A8FFEE0-3C4D-46CA-BFEE-3D39E9633AB4}"/>
    <cellStyle name="Normal 3 5 3 2 3 2" xfId="33985" xr:uid="{84D3E392-6819-4CFE-9A14-8A5E901151F1}"/>
    <cellStyle name="Normal 3 5 3 2 3 2 2" xfId="33986" xr:uid="{28755458-4E6E-4F9D-BAA5-8C53AF7D33DE}"/>
    <cellStyle name="Normal 3 5 3 2 3 3" xfId="33987" xr:uid="{0290A8E0-228C-4028-BD0E-CA8463BD62E3}"/>
    <cellStyle name="Normal 3 5 3 2 4" xfId="33988" xr:uid="{2CD1EF28-EA44-44C8-8E14-C64A98BB6B3B}"/>
    <cellStyle name="Normal 3 5 3 2 4 2" xfId="33989" xr:uid="{D03F8293-CCF3-4383-BEEB-AD99BBB3B77D}"/>
    <cellStyle name="Normal 3 5 3 2 5" xfId="33990" xr:uid="{D308FA23-5D29-4461-9A4A-B9DAF21ACCE5}"/>
    <cellStyle name="Normal 3 5 3 2 5 2" xfId="33991" xr:uid="{30B06C43-28B3-43AF-9995-C0351A225106}"/>
    <cellStyle name="Normal 3 5 3 2 6" xfId="33992" xr:uid="{FD60D372-E8AC-41F5-A90F-4244FD07EED9}"/>
    <cellStyle name="Normal 3 5 3 3" xfId="33993" xr:uid="{166BC372-8DC6-4794-8E77-747A2C9B4715}"/>
    <cellStyle name="Normal 3 5 3 3 2" xfId="33994" xr:uid="{C4945900-0D9F-4EAD-80CF-968BAB7E20CB}"/>
    <cellStyle name="Normal 3 5 3 3 2 2" xfId="33995" xr:uid="{CF8B2FDE-E8DE-419A-8F60-C1A7D98DD961}"/>
    <cellStyle name="Normal 3 5 3 3 2 2 2" xfId="33996" xr:uid="{4E5255CC-5714-46A9-948F-BDEF69207455}"/>
    <cellStyle name="Normal 3 5 3 3 2 3" xfId="33997" xr:uid="{AD7A00DB-8307-4590-8F41-EB4A12544A40}"/>
    <cellStyle name="Normal 3 5 3 3 3" xfId="33998" xr:uid="{30ABDE6B-6CA4-4CEC-B916-E5792CDE14D0}"/>
    <cellStyle name="Normal 3 5 3 3 3 2" xfId="33999" xr:uid="{1018DBEA-AC65-428C-B9D3-D0CD44650B90}"/>
    <cellStyle name="Normal 3 5 3 3 4" xfId="34000" xr:uid="{3200B0D1-CF0E-493B-98A3-625F93267D6F}"/>
    <cellStyle name="Normal 3 5 3 3 4 2" xfId="34001" xr:uid="{51E0EE6F-C86D-495C-B5DD-CB1EB5CC4ADE}"/>
    <cellStyle name="Normal 3 5 3 3 5" xfId="34002" xr:uid="{677DCADE-E21B-41A3-A7CA-141775D64366}"/>
    <cellStyle name="Normal 3 5 3 4" xfId="34003" xr:uid="{E2EDD867-E1A6-4BBB-B82A-419EF0F958B1}"/>
    <cellStyle name="Normal 3 5 3 4 2" xfId="34004" xr:uid="{27C78E86-E9A4-4EEE-A85E-2448E1FC24B3}"/>
    <cellStyle name="Normal 3 5 3 4 2 2" xfId="34005" xr:uid="{2EFA9A39-381A-40AF-ADB3-290EDAFF750D}"/>
    <cellStyle name="Normal 3 5 3 4 3" xfId="34006" xr:uid="{44266411-E910-4B75-89B3-EC4983E4F8B6}"/>
    <cellStyle name="Normal 3 5 3 5" xfId="34007" xr:uid="{C4FC6F3D-DF2D-4CE6-B63C-9D4942912209}"/>
    <cellStyle name="Normal 3 5 3 5 2" xfId="34008" xr:uid="{46EE0A43-A2E1-46AE-84F1-87F17AA94BDA}"/>
    <cellStyle name="Normal 3 5 3 6" xfId="34009" xr:uid="{7ACFE3F5-BC3D-4E2C-8605-D6D5A0278FE2}"/>
    <cellStyle name="Normal 3 5 3 6 2" xfId="34010" xr:uid="{624C3537-9AD6-48BC-8825-9D1AB7B81F89}"/>
    <cellStyle name="Normal 3 5 3 7" xfId="34011" xr:uid="{FB141BB5-46F1-4AA2-8FA4-68EAF289D461}"/>
    <cellStyle name="Normal 3 5 4" xfId="34012" xr:uid="{72139F1C-1E4B-47F0-975E-4EC9860224D9}"/>
    <cellStyle name="Normal 3 5 4 2" xfId="34013" xr:uid="{D2EAC2A2-01FD-4894-B327-18B3406DF6EC}"/>
    <cellStyle name="Normal 3 5 4 2 2" xfId="34014" xr:uid="{5366C632-F3F1-4E72-B06D-1BDBEA1BE4F5}"/>
    <cellStyle name="Normal 3 5 4 2 2 2" xfId="34015" xr:uid="{81C16219-234B-4C9C-86D1-2857A8ADD26C}"/>
    <cellStyle name="Normal 3 5 4 2 2 2 2" xfId="34016" xr:uid="{7CE363CF-1913-4828-B3AE-4D9A22EDCEE4}"/>
    <cellStyle name="Normal 3 5 4 2 2 3" xfId="34017" xr:uid="{FFB19CA4-8DD8-48C3-98F5-38D3E21F7382}"/>
    <cellStyle name="Normal 3 5 4 2 3" xfId="34018" xr:uid="{14A6E072-2D90-43E1-9B77-F47C17001798}"/>
    <cellStyle name="Normal 3 5 4 2 3 2" xfId="34019" xr:uid="{30FF2152-9832-4F52-9B2D-47463F958801}"/>
    <cellStyle name="Normal 3 5 4 2 4" xfId="34020" xr:uid="{EFF22D4E-170B-47E8-AF7F-EE476A88B1DE}"/>
    <cellStyle name="Normal 3 5 4 2 4 2" xfId="34021" xr:uid="{2FD017F0-ECA6-4379-B1B5-728B7DE265C6}"/>
    <cellStyle name="Normal 3 5 4 2 5" xfId="34022" xr:uid="{895C5482-D6FF-40C4-9CF5-6766A52E85E3}"/>
    <cellStyle name="Normal 3 5 4 3" xfId="34023" xr:uid="{65FCC0E6-64D5-4EB9-852F-A5818324B8DC}"/>
    <cellStyle name="Normal 3 5 4 3 2" xfId="34024" xr:uid="{A57730E8-F783-4FCB-B75F-1743D2025C39}"/>
    <cellStyle name="Normal 3 5 4 3 2 2" xfId="34025" xr:uid="{F784A7F8-690E-4D1F-8FE0-7A596F350A44}"/>
    <cellStyle name="Normal 3 5 4 3 3" xfId="34026" xr:uid="{9DE70548-9515-4CD9-8F15-32F5BB44C320}"/>
    <cellStyle name="Normal 3 5 4 4" xfId="34027" xr:uid="{0268D883-D4FC-498B-86D8-88AD4191BAE8}"/>
    <cellStyle name="Normal 3 5 4 4 2" xfId="34028" xr:uid="{56B51105-4A70-4D79-8DE4-112110BAD22A}"/>
    <cellStyle name="Normal 3 5 4 5" xfId="34029" xr:uid="{14F79830-AC32-425D-837F-DF86FB18A3F7}"/>
    <cellStyle name="Normal 3 5 4 5 2" xfId="34030" xr:uid="{007D42AA-6463-4029-AC84-881A392A24F9}"/>
    <cellStyle name="Normal 3 5 4 6" xfId="34031" xr:uid="{89828AC1-30AA-4A9E-9935-DF4753E13A34}"/>
    <cellStyle name="Normal 3 5 5" xfId="34032" xr:uid="{AB85C8AF-E3F7-4305-BFF3-B9B5603CE0BE}"/>
    <cellStyle name="Normal 3 5 5 2" xfId="34033" xr:uid="{4C90A6BD-FA2A-4A8C-8BB2-1E4CCE9BB160}"/>
    <cellStyle name="Normal 3 5 5 2 2" xfId="34034" xr:uid="{7F84ADCD-2F2A-4CEC-84F5-5A42A46A8043}"/>
    <cellStyle name="Normal 3 5 5 2 2 2" xfId="34035" xr:uid="{19DDDC29-E38C-4A76-866F-9504A9966B9D}"/>
    <cellStyle name="Normal 3 5 5 2 3" xfId="34036" xr:uid="{C578796F-3641-4820-9305-8038B6911A53}"/>
    <cellStyle name="Normal 3 5 5 3" xfId="34037" xr:uid="{AE52F7AD-E595-4DEA-92DB-6F815364F44E}"/>
    <cellStyle name="Normal 3 5 5 3 2" xfId="34038" xr:uid="{579F8B6C-9A3E-4068-920C-3A4BAC334FB4}"/>
    <cellStyle name="Normal 3 5 5 4" xfId="34039" xr:uid="{71641C92-23E2-4EBD-A232-093063E7C8DE}"/>
    <cellStyle name="Normal 3 5 5 4 2" xfId="34040" xr:uid="{82B7F260-347E-409E-9044-558B253C33A0}"/>
    <cellStyle name="Normal 3 5 5 5" xfId="34041" xr:uid="{15CEF9E9-AB4C-4012-B25C-BE93EC3AA988}"/>
    <cellStyle name="Normal 3 5 6" xfId="34042" xr:uid="{0697FE78-8B29-4C5E-94F0-7E8DE05839B2}"/>
    <cellStyle name="Normal 3 5 6 2" xfId="34043" xr:uid="{A39177DA-8411-46A3-B0E8-46F24DF98E6D}"/>
    <cellStyle name="Normal 3 5 6 2 2" xfId="34044" xr:uid="{04CF523F-8E8E-4A1A-88A5-4FC17C4B73AB}"/>
    <cellStyle name="Normal 3 5 6 2 2 2" xfId="34045" xr:uid="{1082EC38-CD85-4687-B1E0-6E4691CAA2AA}"/>
    <cellStyle name="Normal 3 5 6 2 3" xfId="34046" xr:uid="{FBD52E55-F82E-49B7-9B6E-927CF871272C}"/>
    <cellStyle name="Normal 3 5 6 3" xfId="34047" xr:uid="{B5FB8668-D282-49E2-A89E-BFA30FB5DAD9}"/>
    <cellStyle name="Normal 3 5 6 3 2" xfId="34048" xr:uid="{DF4127C6-3A05-4929-903A-C6F6BAEC4F5E}"/>
    <cellStyle name="Normal 3 5 6 4" xfId="34049" xr:uid="{2BE5992B-E974-474E-8344-BDC02827DC41}"/>
    <cellStyle name="Normal 3 5 6 4 2" xfId="34050" xr:uid="{C50842C2-F0EE-4C64-9BAE-67C1715BA56B}"/>
    <cellStyle name="Normal 3 5 6 5" xfId="34051" xr:uid="{9A597AE8-0691-4E20-8F99-1E515C72B14E}"/>
    <cellStyle name="Normal 3 5 7" xfId="34052" xr:uid="{D12C2376-6E39-4BCC-A0DE-30C6B22575F2}"/>
    <cellStyle name="Normal 3 5 7 2" xfId="34053" xr:uid="{4957BE7F-0CA9-4112-B390-D8E2D8CD348B}"/>
    <cellStyle name="Normal 3 5 7 2 2" xfId="34054" xr:uid="{CAB3841F-E71E-4CAB-95E5-E75B52677420}"/>
    <cellStyle name="Normal 3 5 7 3" xfId="34055" xr:uid="{FD3D4446-A4EA-48E8-98B1-D6135F34B2F5}"/>
    <cellStyle name="Normal 3 5 8" xfId="34056" xr:uid="{5BA26512-7E85-4A75-85AC-FE72F93A5C33}"/>
    <cellStyle name="Normal 3 5 8 2" xfId="34057" xr:uid="{ED7DA1DE-16A8-4C43-961F-96264FC8B3CF}"/>
    <cellStyle name="Normal 3 5 9" xfId="34058" xr:uid="{B79E52FA-1778-418E-9E82-AE8DB7520A82}"/>
    <cellStyle name="Normal 3 5 9 2" xfId="34059" xr:uid="{ECFE20D3-8E3E-4E58-A2E7-4039BA3C4292}"/>
    <cellStyle name="Normal 3 6" xfId="34060" xr:uid="{E85B0A49-69C3-4740-A732-81EF4E0C4C1F}"/>
    <cellStyle name="Normal 3 6 2" xfId="34061" xr:uid="{BC1FE1AA-0B48-4EA1-B08D-CFA40335EEBD}"/>
    <cellStyle name="Normal 3 6 2 2" xfId="34062" xr:uid="{2A488307-83A1-476D-A5C1-985BBFBBA170}"/>
    <cellStyle name="Normal 3 6 2 2 2" xfId="34063" xr:uid="{4B626823-788F-4910-868A-955EAFBBAD5E}"/>
    <cellStyle name="Normal 3 6 2 2 2 2" xfId="34064" xr:uid="{4CE7F476-B14D-4F51-8DAD-525AC89346A6}"/>
    <cellStyle name="Normal 3 6 2 2 2 2 2" xfId="34065" xr:uid="{F26CEAFC-583B-4AF6-9B97-12C7AC5D7636}"/>
    <cellStyle name="Normal 3 6 2 2 2 3" xfId="34066" xr:uid="{29F70B92-AC58-41E9-AE42-EEFDA1EFFFBC}"/>
    <cellStyle name="Normal 3 6 2 2 3" xfId="34067" xr:uid="{AEA2AD8E-F073-422B-8C9C-91FC0AA32E75}"/>
    <cellStyle name="Normal 3 6 2 2 3 2" xfId="34068" xr:uid="{9D05FA9C-2ABD-4411-9988-6F3DB7574E8E}"/>
    <cellStyle name="Normal 3 6 2 2 4" xfId="34069" xr:uid="{51C61C07-3C9C-4341-B252-4FAB0E870852}"/>
    <cellStyle name="Normal 3 6 2 2 4 2" xfId="34070" xr:uid="{D373D429-AB4A-4893-B95A-FAC039E12DDE}"/>
    <cellStyle name="Normal 3 6 2 2 5" xfId="34071" xr:uid="{FEAD63BF-6F15-4021-8F41-4C4AF2E47396}"/>
    <cellStyle name="Normal 3 6 2 3" xfId="34072" xr:uid="{BD842B3A-30C8-4224-A87A-109E0FA2C7A8}"/>
    <cellStyle name="Normal 3 6 2 3 2" xfId="34073" xr:uid="{49E6F1FB-EEE7-4982-9729-BD313AE3E719}"/>
    <cellStyle name="Normal 3 6 2 3 2 2" xfId="34074" xr:uid="{62EB8E51-3459-4174-97E2-C199DD7AAD05}"/>
    <cellStyle name="Normal 3 6 2 3 3" xfId="34075" xr:uid="{E59FF285-86F2-49A8-91E0-ABEAD13F23E8}"/>
    <cellStyle name="Normal 3 6 2 4" xfId="34076" xr:uid="{04561F8B-58AE-4E4A-B4B4-1E4419CD0E5C}"/>
    <cellStyle name="Normal 3 6 2 4 2" xfId="34077" xr:uid="{892F79F1-7559-4956-A86E-FA209B298970}"/>
    <cellStyle name="Normal 3 6 2 5" xfId="34078" xr:uid="{C71FB2CA-0B13-4C24-9FC5-A80E897714C6}"/>
    <cellStyle name="Normal 3 6 2 5 2" xfId="34079" xr:uid="{6E2211F4-0E7E-43A1-9101-43F71C35C9E3}"/>
    <cellStyle name="Normal 3 6 2 6" xfId="34080" xr:uid="{BD27DBC4-A5BC-4EF4-B1FF-2B5FD00C93E1}"/>
    <cellStyle name="Normal 3 6 3" xfId="34081" xr:uid="{43B517D6-0D84-448E-8001-71CBC1F10E67}"/>
    <cellStyle name="Normal 3 6 3 2" xfId="34082" xr:uid="{5499DDF7-7ACF-4E3C-8499-FEE6608DDA32}"/>
    <cellStyle name="Normal 3 6 3 2 2" xfId="34083" xr:uid="{A345FD82-84F3-4094-855C-3D5B6D52ADB7}"/>
    <cellStyle name="Normal 3 6 3 2 2 2" xfId="34084" xr:uid="{34CE74A8-FAA2-400D-ACFB-46814B7CF4A3}"/>
    <cellStyle name="Normal 3 6 3 2 3" xfId="34085" xr:uid="{77B10642-0354-49C7-ACC8-390DFB531B5D}"/>
    <cellStyle name="Normal 3 6 3 3" xfId="34086" xr:uid="{3C3CC319-208C-4FD6-B3B5-2BE99B58EA36}"/>
    <cellStyle name="Normal 3 6 3 3 2" xfId="34087" xr:uid="{51EED778-30F9-4F90-9629-88000707BB31}"/>
    <cellStyle name="Normal 3 6 3 4" xfId="34088" xr:uid="{105ED52A-BFC0-4D34-A71D-26D50296B053}"/>
    <cellStyle name="Normal 3 6 3 4 2" xfId="34089" xr:uid="{C8FBA133-B01B-4B20-9DA0-82C09ADA8ABC}"/>
    <cellStyle name="Normal 3 6 3 5" xfId="34090" xr:uid="{EAD6786F-4421-4133-93FE-BB0D086D296D}"/>
    <cellStyle name="Normal 3 6 4" xfId="34091" xr:uid="{A09184CE-A30F-43C1-91C9-1CE800BF87A9}"/>
    <cellStyle name="Normal 3 6 4 2" xfId="34092" xr:uid="{21F8D550-BB61-4742-BC67-4C8F004A8057}"/>
    <cellStyle name="Normal 3 6 4 2 2" xfId="34093" xr:uid="{AE93987D-296E-4CE3-AA3A-6491C57ED7FF}"/>
    <cellStyle name="Normal 3 6 4 2 2 2" xfId="34094" xr:uid="{6413C91A-DC03-4867-B380-945256030255}"/>
    <cellStyle name="Normal 3 6 4 2 3" xfId="34095" xr:uid="{D4BE3F71-A546-47E5-A1CD-5A3DF054DD63}"/>
    <cellStyle name="Normal 3 6 4 3" xfId="34096" xr:uid="{E44120E2-FAFE-41C5-AC64-A2E402E33CB8}"/>
    <cellStyle name="Normal 3 6 4 3 2" xfId="34097" xr:uid="{8711647A-4BCA-478C-BD1E-CC89587C3BCB}"/>
    <cellStyle name="Normal 3 6 4 4" xfId="34098" xr:uid="{E35050F0-E8F0-477A-96CD-64768AB62EBD}"/>
    <cellStyle name="Normal 3 6 4 4 2" xfId="34099" xr:uid="{3E56F03D-3174-4611-A850-F75AA8E8D07C}"/>
    <cellStyle name="Normal 3 6 4 5" xfId="34100" xr:uid="{1E35BE93-D0BF-426E-8AA1-DD2D5C25CB71}"/>
    <cellStyle name="Normal 3 6 5" xfId="34101" xr:uid="{5DB8D460-A168-4553-BD6F-C4BF760E0DD2}"/>
    <cellStyle name="Normal 3 6 5 2" xfId="34102" xr:uid="{651DCED4-DB6F-4559-8165-C42ADED5624F}"/>
    <cellStyle name="Normal 3 6 5 2 2" xfId="34103" xr:uid="{7AA30268-3ECF-44DE-AB0F-9E459FA887D4}"/>
    <cellStyle name="Normal 3 6 5 3" xfId="34104" xr:uid="{BEF1C16E-D8A6-49AB-B6F1-12E6C029760A}"/>
    <cellStyle name="Normal 3 6 6" xfId="34105" xr:uid="{FC0F5667-0FD7-4F8F-BA12-D7C79DFC2424}"/>
    <cellStyle name="Normal 3 6 6 2" xfId="34106" xr:uid="{90A4523F-0094-40C3-8D23-8C88E2DA82EC}"/>
    <cellStyle name="Normal 3 6 7" xfId="34107" xr:uid="{E05D5FC9-31CD-4F22-B489-67C6BBE1158B}"/>
    <cellStyle name="Normal 3 6 7 2" xfId="34108" xr:uid="{44010BD1-9FB4-4290-8CCA-B2027B0B542B}"/>
    <cellStyle name="Normal 3 6 8" xfId="34109" xr:uid="{666895BD-534E-4919-817D-97B79D04C225}"/>
    <cellStyle name="Normal 3 7" xfId="34110" xr:uid="{2CCF5FB5-3A2D-43A7-BE85-87805C6F9272}"/>
    <cellStyle name="Normal 3 7 2" xfId="34111" xr:uid="{E3A88324-7C3F-4593-B7DE-F62D11E2BE2C}"/>
    <cellStyle name="Normal 3 7 2 2" xfId="34112" xr:uid="{2C13CEEA-58FA-453B-BFEA-E9268712AB1C}"/>
    <cellStyle name="Normal 3 7 2 2 2" xfId="34113" xr:uid="{22252AEE-2772-4128-B1C5-77516B42DF05}"/>
    <cellStyle name="Normal 3 7 2 2 2 2" xfId="34114" xr:uid="{0AD0C97A-0D48-4617-8919-E91A24FF8149}"/>
    <cellStyle name="Normal 3 7 2 2 2 2 2" xfId="34115" xr:uid="{8E8DDB0A-14F9-4AFA-9CCB-6E8601F316CB}"/>
    <cellStyle name="Normal 3 7 2 2 2 3" xfId="34116" xr:uid="{65B0DC53-6C6C-4E20-BD6B-AB676AB3C3C9}"/>
    <cellStyle name="Normal 3 7 2 2 3" xfId="34117" xr:uid="{7B2EA1D0-179D-49FE-AD07-69CE11C55960}"/>
    <cellStyle name="Normal 3 7 2 2 3 2" xfId="34118" xr:uid="{C960EB72-C5D4-4AF1-AA34-93281646890C}"/>
    <cellStyle name="Normal 3 7 2 2 4" xfId="34119" xr:uid="{D60CED0D-C9F5-4F5B-AF5C-B14649CB270A}"/>
    <cellStyle name="Normal 3 7 2 2 4 2" xfId="34120" xr:uid="{180C40A1-8DD4-4F2B-9D08-0490BA119566}"/>
    <cellStyle name="Normal 3 7 2 2 5" xfId="34121" xr:uid="{A4055289-B068-4ACC-95D6-6056A5BBA7AD}"/>
    <cellStyle name="Normal 3 7 2 3" xfId="34122" xr:uid="{C9C6E70F-63DF-4FC9-BA11-8E68E81010AC}"/>
    <cellStyle name="Normal 3 7 2 3 2" xfId="34123" xr:uid="{FD4078CE-51E7-4B4D-908F-B3D56571F42F}"/>
    <cellStyle name="Normal 3 7 2 3 2 2" xfId="34124" xr:uid="{57055E98-40AE-4C4A-B278-DD2E54DA729F}"/>
    <cellStyle name="Normal 3 7 2 3 3" xfId="34125" xr:uid="{C6551EF4-A724-48E7-B2C5-E5AEB6B885F2}"/>
    <cellStyle name="Normal 3 7 2 4" xfId="34126" xr:uid="{165E16FB-E1FB-4015-9C57-F2AD402CE619}"/>
    <cellStyle name="Normal 3 7 2 4 2" xfId="34127" xr:uid="{0C977AF9-587F-45B1-A12B-18913B64E366}"/>
    <cellStyle name="Normal 3 7 2 5" xfId="34128" xr:uid="{70474782-AE48-48A2-8F77-7AEA0EF35CAD}"/>
    <cellStyle name="Normal 3 7 2 5 2" xfId="34129" xr:uid="{96DA5DEB-FB1E-4B37-9A68-6605D6595D8A}"/>
    <cellStyle name="Normal 3 7 2 6" xfId="34130" xr:uid="{30AC9366-A95E-425C-A8AF-32385D9B9B43}"/>
    <cellStyle name="Normal 3 7 3" xfId="34131" xr:uid="{14C7793E-8AEC-4608-8D29-2EBD23AA60B0}"/>
    <cellStyle name="Normal 3 7 3 2" xfId="34132" xr:uid="{E0C6E4D9-089B-4E2B-A273-EB5FF1097135}"/>
    <cellStyle name="Normal 3 7 3 2 2" xfId="34133" xr:uid="{E355F550-EED9-4098-AD5A-BE7F9677FC27}"/>
    <cellStyle name="Normal 3 7 3 2 2 2" xfId="34134" xr:uid="{64403AA9-C919-442A-8C75-5B8A0EFEB24C}"/>
    <cellStyle name="Normal 3 7 3 2 3" xfId="34135" xr:uid="{173AA1EC-5669-42BE-B424-C4AA035880A1}"/>
    <cellStyle name="Normal 3 7 3 3" xfId="34136" xr:uid="{AAE6C04E-13C8-4962-960F-71ED90290214}"/>
    <cellStyle name="Normal 3 7 3 3 2" xfId="34137" xr:uid="{A2381399-14F0-4D76-986A-B5FF8F078A6B}"/>
    <cellStyle name="Normal 3 7 3 4" xfId="34138" xr:uid="{AC02235E-1023-4367-93BD-EC837A2D2968}"/>
    <cellStyle name="Normal 3 7 3 4 2" xfId="34139" xr:uid="{27E23089-C14F-4B76-B8E0-F6B059A3A5A8}"/>
    <cellStyle name="Normal 3 7 3 5" xfId="34140" xr:uid="{6973BFE3-1269-46ED-BC68-B86DAD380681}"/>
    <cellStyle name="Normal 3 7 4" xfId="34141" xr:uid="{2D97CDA0-A7AD-4E4F-A522-5186FCCA09FD}"/>
    <cellStyle name="Normal 3 7 4 2" xfId="34142" xr:uid="{D7635FDA-C0B4-45B9-BB3C-67357EBFFAEC}"/>
    <cellStyle name="Normal 3 7 4 2 2" xfId="34143" xr:uid="{F9D85DFA-D39E-4A71-AF93-445026704859}"/>
    <cellStyle name="Normal 3 7 4 3" xfId="34144" xr:uid="{49852E1F-E667-4E01-BD8A-06709504765B}"/>
    <cellStyle name="Normal 3 7 5" xfId="34145" xr:uid="{4AED50DB-346A-4D1D-936B-AE355E3F7D46}"/>
    <cellStyle name="Normal 3 7 5 2" xfId="34146" xr:uid="{BEADC2CA-C503-4097-8D91-BCF41744B072}"/>
    <cellStyle name="Normal 3 7 6" xfId="34147" xr:uid="{FA565B04-F33F-42B1-A378-0852059E1420}"/>
    <cellStyle name="Normal 3 7 6 2" xfId="34148" xr:uid="{F1DAED39-0FCB-4828-80CA-628DE5036CA3}"/>
    <cellStyle name="Normal 3 7 7" xfId="34149" xr:uid="{51902FB8-B1A8-4F0E-B81D-C23352797945}"/>
    <cellStyle name="Normal 3 8" xfId="34150" xr:uid="{8E4E4069-6CC8-421F-B453-FC88CA659B11}"/>
    <cellStyle name="Normal 3 8 2" xfId="34151" xr:uid="{50B0CBB4-DE16-4360-A868-0FD1F10FAC4D}"/>
    <cellStyle name="Normal 3 8 2 2" xfId="34152" xr:uid="{FFC36078-C193-4576-9600-7147DAB3F57E}"/>
    <cellStyle name="Normal 3 8 2 2 2" xfId="34153" xr:uid="{2E63320E-AB79-4E31-8085-E35280C66453}"/>
    <cellStyle name="Normal 3 8 2 2 2 2" xfId="34154" xr:uid="{0DD41D44-006A-42B8-93C1-657254AECFA4}"/>
    <cellStyle name="Normal 3 8 2 2 2 2 2" xfId="34155" xr:uid="{B42188D2-8C6F-4759-B5E2-E2E223959FFE}"/>
    <cellStyle name="Normal 3 8 2 2 2 3" xfId="34156" xr:uid="{C5E44496-BC44-431E-B09E-31C538E64813}"/>
    <cellStyle name="Normal 3 8 2 2 3" xfId="34157" xr:uid="{43FDBFA0-2C17-4FAE-B614-B1A554F2FF95}"/>
    <cellStyle name="Normal 3 8 2 2 3 2" xfId="34158" xr:uid="{D46CF3B5-0182-4CE9-974D-CC8EC95DE5A0}"/>
    <cellStyle name="Normal 3 8 2 2 4" xfId="34159" xr:uid="{FE0FD893-C9B0-47C8-911C-4905DD7F27B1}"/>
    <cellStyle name="Normal 3 8 2 2 4 2" xfId="34160" xr:uid="{21F2033B-1973-4A4F-9A4A-61C6FAF878FE}"/>
    <cellStyle name="Normal 3 8 2 2 5" xfId="34161" xr:uid="{9EBF4A36-6AD5-4DF7-A724-5781C8212AAB}"/>
    <cellStyle name="Normal 3 8 2 3" xfId="34162" xr:uid="{B7B6D42D-DE2B-42B2-9BB6-1B1D12B29B34}"/>
    <cellStyle name="Normal 3 8 2 3 2" xfId="34163" xr:uid="{2EE6FCF9-EC83-4637-B24D-EC614AB2B876}"/>
    <cellStyle name="Normal 3 8 2 3 2 2" xfId="34164" xr:uid="{F8AFB36A-43F2-495A-B53C-005C59FDB789}"/>
    <cellStyle name="Normal 3 8 2 3 3" xfId="34165" xr:uid="{50BFCADB-DC01-4BB7-9489-AFC075E0B263}"/>
    <cellStyle name="Normal 3 8 2 4" xfId="34166" xr:uid="{BA3E8D21-84A4-4F7E-AE31-EB6FF0D0C4E4}"/>
    <cellStyle name="Normal 3 8 2 4 2" xfId="34167" xr:uid="{5C96775E-137E-4234-B4F7-4BBA3F0AEFF5}"/>
    <cellStyle name="Normal 3 8 2 5" xfId="34168" xr:uid="{262FFA2C-1DEF-48C7-A710-C54C8B94086A}"/>
    <cellStyle name="Normal 3 8 2 5 2" xfId="34169" xr:uid="{33973C19-7E17-48D7-AF2E-C2C385AF65D2}"/>
    <cellStyle name="Normal 3 8 2 6" xfId="34170" xr:uid="{41D7286D-7702-4D14-B91D-4C6707719A0E}"/>
    <cellStyle name="Normal 3 8 3" xfId="34171" xr:uid="{69B866F3-4CD2-4DC5-BF4C-DFF3C38D71C7}"/>
    <cellStyle name="Normal 3 8 3 2" xfId="34172" xr:uid="{0204B8BF-21DA-48FF-AD8B-7952DE009F6B}"/>
    <cellStyle name="Normal 3 8 3 2 2" xfId="34173" xr:uid="{D59A5027-BB5C-48F6-88B2-094B11F5CDC8}"/>
    <cellStyle name="Normal 3 8 3 2 2 2" xfId="34174" xr:uid="{0A96F950-AF02-4E5B-8BC4-8F4DAD53F3D5}"/>
    <cellStyle name="Normal 3 8 3 2 3" xfId="34175" xr:uid="{B94F0FAD-FFC6-43AE-A36C-10859B45192E}"/>
    <cellStyle name="Normal 3 8 3 3" xfId="34176" xr:uid="{BD638DEF-9458-4EC1-9F32-F73BD5B8ED26}"/>
    <cellStyle name="Normal 3 8 3 3 2" xfId="34177" xr:uid="{FA07C58C-35AA-4C25-AB7B-63C9B5954644}"/>
    <cellStyle name="Normal 3 8 3 4" xfId="34178" xr:uid="{E25A03B0-4291-4C11-9FC5-D1C086ED5CAB}"/>
    <cellStyle name="Normal 3 8 3 4 2" xfId="34179" xr:uid="{C1C94B62-1DE8-4433-A704-B8DDD8550FC2}"/>
    <cellStyle name="Normal 3 8 3 5" xfId="34180" xr:uid="{1DB463C1-8456-466D-92B6-E60F1AB61082}"/>
    <cellStyle name="Normal 3 8 4" xfId="34181" xr:uid="{2E8E8E31-ED77-4AC5-AB2F-6E3F440C6108}"/>
    <cellStyle name="Normal 3 8 4 2" xfId="34182" xr:uid="{5FC34DF8-619A-48A7-968D-966D19CED45D}"/>
    <cellStyle name="Normal 3 8 4 2 2" xfId="34183" xr:uid="{5BC4AC39-7275-4505-BEC4-8F600A739605}"/>
    <cellStyle name="Normal 3 8 4 3" xfId="34184" xr:uid="{CA390FFB-6C10-403A-9F9F-FF8373EACBEB}"/>
    <cellStyle name="Normal 3 8 5" xfId="34185" xr:uid="{479ED104-4ED0-4FB5-A66C-439334C2FD49}"/>
    <cellStyle name="Normal 3 8 5 2" xfId="34186" xr:uid="{79A410FD-148E-4062-8FDE-0FD3915D7139}"/>
    <cellStyle name="Normal 3 8 6" xfId="34187" xr:uid="{B37C99BA-DB03-4B38-9C12-141C2785C2EE}"/>
    <cellStyle name="Normal 3 8 6 2" xfId="34188" xr:uid="{EE53E3F8-8A0D-43C3-869D-5B3CB106CCC1}"/>
    <cellStyle name="Normal 3 8 7" xfId="34189" xr:uid="{5C04966A-8D10-4CF4-A9C7-BCF993560430}"/>
    <cellStyle name="Normal 3 9" xfId="34190" xr:uid="{8BAA9B28-7A72-49BF-96E5-C3D71809B50F}"/>
    <cellStyle name="Normal 3 9 2" xfId="34191" xr:uid="{3C6FE7F7-FA78-4255-B279-29F286D1DC34}"/>
    <cellStyle name="Normal 3 9 2 2" xfId="34192" xr:uid="{02FEC30F-2931-4606-BB3C-5F3CDCD7DC60}"/>
    <cellStyle name="Normal 3 9 2 2 2" xfId="34193" xr:uid="{7916692F-1C10-4A81-BB01-FE6848618313}"/>
    <cellStyle name="Normal 3 9 2 3" xfId="34194" xr:uid="{D7B15BA8-5736-4DEF-8D64-E371B3D5487E}"/>
    <cellStyle name="Normal 3 9 3" xfId="34195" xr:uid="{377DCAAB-D6D8-4F82-B46B-74451E41406D}"/>
    <cellStyle name="Normal 3 9 3 2" xfId="34196" xr:uid="{DF6DBB6F-FB95-453A-817B-64E37FD34B63}"/>
    <cellStyle name="Normal 3 9 4" xfId="34197" xr:uid="{2C78267E-25E0-402A-8DAE-3CB8A0389601}"/>
    <cellStyle name="Normal 3 9 4 2" xfId="34198" xr:uid="{0116BC4B-7D11-4FB8-A7FE-64A26D95AD36}"/>
    <cellStyle name="Normal 3 9 5" xfId="34199" xr:uid="{FE786836-AD6B-4A6E-A53D-E7D7EA172E30}"/>
    <cellStyle name="Normal 3_CWC July 20th" xfId="816" xr:uid="{5FB6622A-3F2B-422C-B7DB-2BB762C2CCB3}"/>
    <cellStyle name="Normal 30" xfId="34200" xr:uid="{866C31F6-D369-42AF-9CF9-13742D4B00E0}"/>
    <cellStyle name="Normal 30 10" xfId="34201" xr:uid="{A4570E53-2517-4B89-B6B3-43FEABDBD390}"/>
    <cellStyle name="Normal 30 10 2" xfId="34202" xr:uid="{826E4ECF-10D9-45D7-85D6-027AD80945DB}"/>
    <cellStyle name="Normal 30 11" xfId="34203" xr:uid="{F8D270F4-AC18-4D38-B741-C77E859DFD4A}"/>
    <cellStyle name="Normal 30 2" xfId="34204" xr:uid="{4BDF328F-24CA-427C-A79C-E0C57A28741B}"/>
    <cellStyle name="Normal 30 2 10" xfId="34205" xr:uid="{FD773C2B-2DCD-4D5C-B797-B7E7F13DFACA}"/>
    <cellStyle name="Normal 30 2 2" xfId="34206" xr:uid="{C7ACBCF2-3F43-4132-AE2B-5D48C1423E53}"/>
    <cellStyle name="Normal 30 2 2 2" xfId="34207" xr:uid="{B8B52C72-7D3F-45A8-84C5-347B9D1D79EE}"/>
    <cellStyle name="Normal 30 2 2 2 2" xfId="34208" xr:uid="{A23DB766-08AB-47AE-BEE4-F7393EFD5395}"/>
    <cellStyle name="Normal 30 2 2 2 2 2" xfId="34209" xr:uid="{89828E0F-8BEC-4449-B6F2-917A0AFAEBCF}"/>
    <cellStyle name="Normal 30 2 2 2 2 2 2" xfId="34210" xr:uid="{F4D0ADDA-E5AC-4D85-BCA9-D5E637F98DC5}"/>
    <cellStyle name="Normal 30 2 2 2 2 2 2 2" xfId="34211" xr:uid="{6731B930-558E-4FF7-B332-CE5E45E0C57F}"/>
    <cellStyle name="Normal 30 2 2 2 2 2 3" xfId="34212" xr:uid="{BDC57340-6746-4039-B2B2-3129EA8B7267}"/>
    <cellStyle name="Normal 30 2 2 2 2 3" xfId="34213" xr:uid="{6F4412A6-6644-43A1-B895-BF239E66425D}"/>
    <cellStyle name="Normal 30 2 2 2 2 3 2" xfId="34214" xr:uid="{CE589115-42D9-47D9-9490-F9DF8C386D6A}"/>
    <cellStyle name="Normal 30 2 2 2 2 4" xfId="34215" xr:uid="{DCA003DC-4EA0-45DC-88CA-D2749F0B1B1F}"/>
    <cellStyle name="Normal 30 2 2 2 2 4 2" xfId="34216" xr:uid="{338F954D-AEB5-4A96-970D-07592E7A2336}"/>
    <cellStyle name="Normal 30 2 2 2 2 5" xfId="34217" xr:uid="{CDA637C8-8DAB-454B-AE17-9C419A6A10A9}"/>
    <cellStyle name="Normal 30 2 2 2 3" xfId="34218" xr:uid="{D59662D2-B4A9-461D-9A99-DBFE31FBFF2D}"/>
    <cellStyle name="Normal 30 2 2 2 3 2" xfId="34219" xr:uid="{0A06A559-9FC3-4AAB-AD34-8ABD6C3201EB}"/>
    <cellStyle name="Normal 30 2 2 2 3 2 2" xfId="34220" xr:uid="{3B0E08F9-61BB-454D-87C9-1A859BD5ABAC}"/>
    <cellStyle name="Normal 30 2 2 2 3 3" xfId="34221" xr:uid="{D8E86551-4D9A-4D71-928A-C105E48433D4}"/>
    <cellStyle name="Normal 30 2 2 2 4" xfId="34222" xr:uid="{803DFBA6-513E-422D-911A-B355758F8A2F}"/>
    <cellStyle name="Normal 30 2 2 2 4 2" xfId="34223" xr:uid="{C0F8676D-7FBD-4A42-BC69-2E57FA33147C}"/>
    <cellStyle name="Normal 30 2 2 2 5" xfId="34224" xr:uid="{65E9481A-0942-4DD5-9557-497FC0B2E32B}"/>
    <cellStyle name="Normal 30 2 2 2 5 2" xfId="34225" xr:uid="{5074DB36-9370-428B-8475-1D631740D0D3}"/>
    <cellStyle name="Normal 30 2 2 2 6" xfId="34226" xr:uid="{D92EAD0E-0481-42C7-924F-3C839618D5A1}"/>
    <cellStyle name="Normal 30 2 2 3" xfId="34227" xr:uid="{BA60C181-0755-4438-9BAA-8A17D82883AB}"/>
    <cellStyle name="Normal 30 2 2 3 2" xfId="34228" xr:uid="{B2A10AC9-D22B-4746-A594-B9CE8A02DCAB}"/>
    <cellStyle name="Normal 30 2 2 3 2 2" xfId="34229" xr:uid="{1369AD9D-BBCF-4ECF-8206-AB4291D9410E}"/>
    <cellStyle name="Normal 30 2 2 3 2 2 2" xfId="34230" xr:uid="{5B6C5323-EACB-4596-9DA5-2EC8BDDD7D92}"/>
    <cellStyle name="Normal 30 2 2 3 2 3" xfId="34231" xr:uid="{47596AA5-41BE-4440-91AC-10BCA9A2990E}"/>
    <cellStyle name="Normal 30 2 2 3 3" xfId="34232" xr:uid="{E5A6187E-827B-4687-B779-2CF3E5E4028D}"/>
    <cellStyle name="Normal 30 2 2 3 3 2" xfId="34233" xr:uid="{25D1EE96-DEF9-4455-840C-8C24902BD23B}"/>
    <cellStyle name="Normal 30 2 2 3 4" xfId="34234" xr:uid="{0DC01A80-8826-4D0C-9DDC-B2BB6B2FF185}"/>
    <cellStyle name="Normal 30 2 2 3 4 2" xfId="34235" xr:uid="{42770049-B43C-4FFC-A6E9-E7E3561DEC43}"/>
    <cellStyle name="Normal 30 2 2 3 5" xfId="34236" xr:uid="{FDD1B210-FB4D-4994-B37A-743873BD1535}"/>
    <cellStyle name="Normal 30 2 2 4" xfId="34237" xr:uid="{B7886BB1-E4F7-4E8C-9E7A-45B85031BFBD}"/>
    <cellStyle name="Normal 30 2 2 4 2" xfId="34238" xr:uid="{D989286C-D6F4-4617-836A-619709DA69D9}"/>
    <cellStyle name="Normal 30 2 2 4 2 2" xfId="34239" xr:uid="{985352BB-1E18-4DBD-8D0B-478A676B625F}"/>
    <cellStyle name="Normal 30 2 2 4 3" xfId="34240" xr:uid="{F23023E8-6218-4F52-9B98-0E47142001CE}"/>
    <cellStyle name="Normal 30 2 2 5" xfId="34241" xr:uid="{A888BE05-1075-43EB-93B8-F6657842CA44}"/>
    <cellStyle name="Normal 30 2 2 5 2" xfId="34242" xr:uid="{3C966F11-BF60-4F18-9395-C6C0C63D418A}"/>
    <cellStyle name="Normal 30 2 2 6" xfId="34243" xr:uid="{BC87C597-802B-4398-91F2-8EFC616FD9BE}"/>
    <cellStyle name="Normal 30 2 2 6 2" xfId="34244" xr:uid="{54516E22-1FB8-4653-9B0F-C6773055F025}"/>
    <cellStyle name="Normal 30 2 2 7" xfId="34245" xr:uid="{8FFE8AC3-6BEC-4835-A03A-5116893D0CBF}"/>
    <cellStyle name="Normal 30 2 3" xfId="34246" xr:uid="{37856DD0-2607-46EA-805B-117FEDDE2797}"/>
    <cellStyle name="Normal 30 2 3 2" xfId="34247" xr:uid="{4529EE0A-D13D-44A2-875A-D1E220023EC8}"/>
    <cellStyle name="Normal 30 2 3 2 2" xfId="34248" xr:uid="{4343C7A9-E2B3-4BE7-B2C2-554BB46C5EB8}"/>
    <cellStyle name="Normal 30 2 3 2 2 2" xfId="34249" xr:uid="{D0398DF6-48DA-44A1-A7DA-C36D89C83C32}"/>
    <cellStyle name="Normal 30 2 3 2 2 2 2" xfId="34250" xr:uid="{6ACF1712-DF46-4D6C-99AF-DD973BE0E2F1}"/>
    <cellStyle name="Normal 30 2 3 2 2 2 2 2" xfId="34251" xr:uid="{77DD3168-6B57-412F-AC0A-203A693D6751}"/>
    <cellStyle name="Normal 30 2 3 2 2 2 3" xfId="34252" xr:uid="{4246C877-B8E1-43D3-AA5D-30E9B7FFD15A}"/>
    <cellStyle name="Normal 30 2 3 2 2 3" xfId="34253" xr:uid="{7BFCB6CF-4B8A-4173-86C0-EF39B7168BBB}"/>
    <cellStyle name="Normal 30 2 3 2 2 3 2" xfId="34254" xr:uid="{40348BAE-3B91-4E01-B582-FE26182A9C39}"/>
    <cellStyle name="Normal 30 2 3 2 2 4" xfId="34255" xr:uid="{4658E176-964F-4140-8680-2166F6690C97}"/>
    <cellStyle name="Normal 30 2 3 2 2 4 2" xfId="34256" xr:uid="{F5E2B9AF-0E02-4955-9666-0647F4B40385}"/>
    <cellStyle name="Normal 30 2 3 2 2 5" xfId="34257" xr:uid="{2EE841F0-EF43-4B7E-BD8F-714575C4EB08}"/>
    <cellStyle name="Normal 30 2 3 2 3" xfId="34258" xr:uid="{9DFBA96B-8130-404F-B015-C107038641B8}"/>
    <cellStyle name="Normal 30 2 3 2 3 2" xfId="34259" xr:uid="{A5D39D87-235F-4351-AA89-B238C1E3F47A}"/>
    <cellStyle name="Normal 30 2 3 2 3 2 2" xfId="34260" xr:uid="{F2543CE1-DD3E-4EA9-B909-7677087E2B3B}"/>
    <cellStyle name="Normal 30 2 3 2 3 3" xfId="34261" xr:uid="{A70B390C-6662-4291-B5FD-AF9616226BF4}"/>
    <cellStyle name="Normal 30 2 3 2 4" xfId="34262" xr:uid="{A08B2398-6D2F-4374-BD2C-4D71C871B44D}"/>
    <cellStyle name="Normal 30 2 3 2 4 2" xfId="34263" xr:uid="{054EC22B-B978-40A0-830A-9FC0D39999E3}"/>
    <cellStyle name="Normal 30 2 3 2 5" xfId="34264" xr:uid="{C25C7F24-E814-4EED-A180-19CB57430AB6}"/>
    <cellStyle name="Normal 30 2 3 2 5 2" xfId="34265" xr:uid="{C571982E-6A26-4387-AE19-62521C38820C}"/>
    <cellStyle name="Normal 30 2 3 2 6" xfId="34266" xr:uid="{7F42B8E0-DA53-47F4-A8C1-AD63EA8CF5F9}"/>
    <cellStyle name="Normal 30 2 3 3" xfId="34267" xr:uid="{99E8BDBE-9350-4042-877F-B50B30344A55}"/>
    <cellStyle name="Normal 30 2 3 3 2" xfId="34268" xr:uid="{E7E212D6-C677-470D-A701-161FB8343E0A}"/>
    <cellStyle name="Normal 30 2 3 3 2 2" xfId="34269" xr:uid="{7DCE96E7-3474-4092-877D-C957136E44F5}"/>
    <cellStyle name="Normal 30 2 3 3 2 2 2" xfId="34270" xr:uid="{F34439DE-204E-46E1-B7D8-82B4F00B07E3}"/>
    <cellStyle name="Normal 30 2 3 3 2 3" xfId="34271" xr:uid="{46B92CF4-60E4-4ACB-B6F3-E4ED0BDACEBB}"/>
    <cellStyle name="Normal 30 2 3 3 3" xfId="34272" xr:uid="{722FF1BF-F49D-429C-8DD0-BE40546CD106}"/>
    <cellStyle name="Normal 30 2 3 3 3 2" xfId="34273" xr:uid="{2C577971-ECFE-4E38-92BD-F73B0C22B13F}"/>
    <cellStyle name="Normal 30 2 3 3 4" xfId="34274" xr:uid="{F7BE4506-8EEC-47FD-A528-663716C71689}"/>
    <cellStyle name="Normal 30 2 3 3 4 2" xfId="34275" xr:uid="{E99A9E65-6FD3-434B-A537-A8F26071ED2B}"/>
    <cellStyle name="Normal 30 2 3 3 5" xfId="34276" xr:uid="{E379D37E-A844-4459-834F-699B410CB41B}"/>
    <cellStyle name="Normal 30 2 3 4" xfId="34277" xr:uid="{50C98063-8BD2-46E5-BD1D-F0EAA8A7E1CC}"/>
    <cellStyle name="Normal 30 2 3 4 2" xfId="34278" xr:uid="{052A31F6-B2C8-40EC-B684-C4016E798D69}"/>
    <cellStyle name="Normal 30 2 3 4 2 2" xfId="34279" xr:uid="{6520CDD9-F99B-469C-A539-87E60D1DC47F}"/>
    <cellStyle name="Normal 30 2 3 4 3" xfId="34280" xr:uid="{B1127929-4E6F-42D4-9ACB-64FC4DCA5F26}"/>
    <cellStyle name="Normal 30 2 3 5" xfId="34281" xr:uid="{73B1A35C-D774-45C9-AB8A-DED55643DC15}"/>
    <cellStyle name="Normal 30 2 3 5 2" xfId="34282" xr:uid="{B789102C-D635-4BFF-BF44-B552C842DB1E}"/>
    <cellStyle name="Normal 30 2 3 6" xfId="34283" xr:uid="{6B21D3EA-45D2-4518-8D06-FCBE776BD47F}"/>
    <cellStyle name="Normal 30 2 3 6 2" xfId="34284" xr:uid="{69524899-25AB-4776-9B87-FCF2C662B08D}"/>
    <cellStyle name="Normal 30 2 3 7" xfId="34285" xr:uid="{8EED7444-5177-46F4-B59E-0046753F3709}"/>
    <cellStyle name="Normal 30 2 4" xfId="34286" xr:uid="{6B36B3F2-7326-4F4C-80C5-8B723DBAA965}"/>
    <cellStyle name="Normal 30 2 4 2" xfId="34287" xr:uid="{E2C9810F-87A5-42B8-9EB4-78DA8BF701B8}"/>
    <cellStyle name="Normal 30 2 4 2 2" xfId="34288" xr:uid="{BF71E46F-E335-4A9F-9A02-3CE624EE7161}"/>
    <cellStyle name="Normal 30 2 4 2 2 2" xfId="34289" xr:uid="{F48BB311-58FE-43AB-95E6-CE7DF5CE5F3B}"/>
    <cellStyle name="Normal 30 2 4 2 2 2 2" xfId="34290" xr:uid="{8DC8FC02-B067-4547-B1E9-C7D282234D49}"/>
    <cellStyle name="Normal 30 2 4 2 2 3" xfId="34291" xr:uid="{A099C85A-FC2A-4828-9D4A-E2B6DAA47756}"/>
    <cellStyle name="Normal 30 2 4 2 3" xfId="34292" xr:uid="{786BCE12-3E30-4911-8C6C-D1204AEE4DAC}"/>
    <cellStyle name="Normal 30 2 4 2 3 2" xfId="34293" xr:uid="{AEBDB453-B7D8-4A9A-B26F-EB39AC787B8F}"/>
    <cellStyle name="Normal 30 2 4 2 4" xfId="34294" xr:uid="{ADA06AB4-055A-4C13-A702-FCFAC1643E87}"/>
    <cellStyle name="Normal 30 2 4 2 4 2" xfId="34295" xr:uid="{B4F7BE61-35EA-40A2-8276-417E523923C5}"/>
    <cellStyle name="Normal 30 2 4 2 5" xfId="34296" xr:uid="{945C3EC0-68DF-4F43-9D40-AF6137853C6E}"/>
    <cellStyle name="Normal 30 2 4 3" xfId="34297" xr:uid="{C010AAF0-148E-401D-995A-63C8CF0E48E4}"/>
    <cellStyle name="Normal 30 2 4 3 2" xfId="34298" xr:uid="{238FD72E-3EA7-4A08-BE4C-EF0E2385B6B1}"/>
    <cellStyle name="Normal 30 2 4 3 2 2" xfId="34299" xr:uid="{1B4BBA61-2E92-47BC-87EE-3B542A2C4E99}"/>
    <cellStyle name="Normal 30 2 4 3 3" xfId="34300" xr:uid="{53F47C01-6CF0-4117-B6D2-A551030E7EED}"/>
    <cellStyle name="Normal 30 2 4 4" xfId="34301" xr:uid="{3DE963C0-C133-4536-9124-BE5C92B830B5}"/>
    <cellStyle name="Normal 30 2 4 4 2" xfId="34302" xr:uid="{C3C26046-DAFE-42A0-B81B-C571EC4D5BB4}"/>
    <cellStyle name="Normal 30 2 4 5" xfId="34303" xr:uid="{5FE98ED8-76E2-4C85-86EC-C3128A6627B2}"/>
    <cellStyle name="Normal 30 2 4 5 2" xfId="34304" xr:uid="{DAC89D1F-77FB-4F66-9D24-982D86EA939D}"/>
    <cellStyle name="Normal 30 2 4 6" xfId="34305" xr:uid="{B0E3F00B-C179-4E50-A65C-6362ED3597A9}"/>
    <cellStyle name="Normal 30 2 5" xfId="34306" xr:uid="{CB464248-0607-4CED-81F9-1A2939B5F19F}"/>
    <cellStyle name="Normal 30 2 5 2" xfId="34307" xr:uid="{A92140F7-A369-4251-910A-045F41F5C362}"/>
    <cellStyle name="Normal 30 2 5 2 2" xfId="34308" xr:uid="{8E3765F6-AD3D-4370-B4B2-DD989CAAB2DE}"/>
    <cellStyle name="Normal 30 2 5 2 2 2" xfId="34309" xr:uid="{85174C29-857F-4E8C-A1D8-5AA3982A8AD7}"/>
    <cellStyle name="Normal 30 2 5 2 3" xfId="34310" xr:uid="{1BC06DBA-8394-4463-BD6D-C2A6CC1C166D}"/>
    <cellStyle name="Normal 30 2 5 3" xfId="34311" xr:uid="{E2B74676-8899-48FA-88DE-E577FC9A1C6F}"/>
    <cellStyle name="Normal 30 2 5 3 2" xfId="34312" xr:uid="{1D100CC3-011F-4923-AC34-E781597969CE}"/>
    <cellStyle name="Normal 30 2 5 4" xfId="34313" xr:uid="{04B76588-8360-43FF-B3FC-F98A33E89920}"/>
    <cellStyle name="Normal 30 2 5 4 2" xfId="34314" xr:uid="{3F214817-31D4-4C05-91C2-41D743D5CE81}"/>
    <cellStyle name="Normal 30 2 5 5" xfId="34315" xr:uid="{C5FCAB16-5521-4829-A5DA-3B1F8EB75452}"/>
    <cellStyle name="Normal 30 2 6" xfId="34316" xr:uid="{7F122520-C18A-4D22-BC79-FF30E0F506BF}"/>
    <cellStyle name="Normal 30 2 6 2" xfId="34317" xr:uid="{10BE9C78-4059-4422-B804-FB9F9089936F}"/>
    <cellStyle name="Normal 30 2 6 2 2" xfId="34318" xr:uid="{54D1E10F-812F-4E8C-ABE3-C7587B21D2A3}"/>
    <cellStyle name="Normal 30 2 6 2 2 2" xfId="34319" xr:uid="{323E3F3F-0AD3-417B-A588-FD07807650C1}"/>
    <cellStyle name="Normal 30 2 6 2 3" xfId="34320" xr:uid="{696E5B30-32CC-4D14-8FE1-706318E780CB}"/>
    <cellStyle name="Normal 30 2 6 3" xfId="34321" xr:uid="{496A8A81-D21C-40F2-A47B-852B247BDEEC}"/>
    <cellStyle name="Normal 30 2 6 3 2" xfId="34322" xr:uid="{EC9CD666-FACA-4571-8E2E-EB68BEA59C35}"/>
    <cellStyle name="Normal 30 2 6 4" xfId="34323" xr:uid="{0C17F1AA-191C-4799-8762-4E7103A757BA}"/>
    <cellStyle name="Normal 30 2 6 4 2" xfId="34324" xr:uid="{6CCC379E-2554-466C-878E-30D6BDD6D619}"/>
    <cellStyle name="Normal 30 2 6 5" xfId="34325" xr:uid="{25E5097D-400A-477D-924B-B05B478C8E07}"/>
    <cellStyle name="Normal 30 2 7" xfId="34326" xr:uid="{F667EEEB-3E9C-44C8-904B-12C6E6A25456}"/>
    <cellStyle name="Normal 30 2 7 2" xfId="34327" xr:uid="{A90F236D-1E32-4AEF-8691-14D06881AC91}"/>
    <cellStyle name="Normal 30 2 7 2 2" xfId="34328" xr:uid="{F28BDAE4-E730-441D-BC7F-7E5AC378E970}"/>
    <cellStyle name="Normal 30 2 7 3" xfId="34329" xr:uid="{9C6BF7FA-817A-4F2C-B6B8-0D8398274B2E}"/>
    <cellStyle name="Normal 30 2 8" xfId="34330" xr:uid="{567B87B4-EBBE-4D80-8688-99070221B86A}"/>
    <cellStyle name="Normal 30 2 8 2" xfId="34331" xr:uid="{E255B840-3460-40EB-BF8E-8CE4602FA48C}"/>
    <cellStyle name="Normal 30 2 9" xfId="34332" xr:uid="{A97F6EDD-59E4-412F-9E0B-0AB7CC8049E2}"/>
    <cellStyle name="Normal 30 2 9 2" xfId="34333" xr:uid="{888AFD5A-EE9C-47DE-AF1B-FF4464DC3374}"/>
    <cellStyle name="Normal 30 3" xfId="34334" xr:uid="{48C1B2E8-07CC-46A8-A81A-FCAAC9D20108}"/>
    <cellStyle name="Normal 30 3 2" xfId="34335" xr:uid="{AFA2A267-2B22-4EBC-A30D-E730A2BB7B60}"/>
    <cellStyle name="Normal 30 3 2 2" xfId="34336" xr:uid="{2A53E198-60F1-4394-87F4-3D375275EF79}"/>
    <cellStyle name="Normal 30 3 2 2 2" xfId="34337" xr:uid="{E6CE5C1A-E015-4F2B-8A67-10CF20AF5741}"/>
    <cellStyle name="Normal 30 3 2 2 2 2" xfId="34338" xr:uid="{F40CB296-26D7-469A-A63B-9A64A9BDF60F}"/>
    <cellStyle name="Normal 30 3 2 2 2 2 2" xfId="34339" xr:uid="{2DB11F42-425B-425E-B757-474055F054BA}"/>
    <cellStyle name="Normal 30 3 2 2 2 3" xfId="34340" xr:uid="{14C3B6BB-2A67-4C53-9CBE-176937F01BAD}"/>
    <cellStyle name="Normal 30 3 2 2 3" xfId="34341" xr:uid="{2ED76B54-4844-42AD-A3BF-74314F37500E}"/>
    <cellStyle name="Normal 30 3 2 2 3 2" xfId="34342" xr:uid="{25B993DE-659D-468E-9157-E7189B912F22}"/>
    <cellStyle name="Normal 30 3 2 2 4" xfId="34343" xr:uid="{AAA5C674-ED98-403D-B989-B0F8B17CED3A}"/>
    <cellStyle name="Normal 30 3 2 2 4 2" xfId="34344" xr:uid="{DC9C4C89-D77C-484F-94A4-EDE1AA1B6232}"/>
    <cellStyle name="Normal 30 3 2 2 5" xfId="34345" xr:uid="{EBAFCF5D-786D-48DC-A31B-409DF4305B62}"/>
    <cellStyle name="Normal 30 3 2 3" xfId="34346" xr:uid="{7D9EBCA3-BB32-430E-A749-03B40FB53C31}"/>
    <cellStyle name="Normal 30 3 2 3 2" xfId="34347" xr:uid="{5237E0AA-2EF8-4BEC-864E-79E4786FC1FC}"/>
    <cellStyle name="Normal 30 3 2 3 2 2" xfId="34348" xr:uid="{7B3C69BB-81F0-4C5B-ABA5-FAF817DF30A3}"/>
    <cellStyle name="Normal 30 3 2 3 3" xfId="34349" xr:uid="{40411858-F70C-4BC7-88ED-A438C7974DC6}"/>
    <cellStyle name="Normal 30 3 2 4" xfId="34350" xr:uid="{1B75445F-412E-461C-ACB6-0260A22B8BFC}"/>
    <cellStyle name="Normal 30 3 2 4 2" xfId="34351" xr:uid="{7B753AE9-61B9-43F0-81BB-F25157F00364}"/>
    <cellStyle name="Normal 30 3 2 5" xfId="34352" xr:uid="{AD618451-BE36-4097-80C5-93E66EC67118}"/>
    <cellStyle name="Normal 30 3 2 5 2" xfId="34353" xr:uid="{EFBA62B0-6027-4BF9-B1D4-2DC9A8E41C5C}"/>
    <cellStyle name="Normal 30 3 2 6" xfId="34354" xr:uid="{19C57939-3D64-4DB1-B264-F042E29EFD5F}"/>
    <cellStyle name="Normal 30 3 3" xfId="34355" xr:uid="{D8631059-3DCF-4EF7-A3B0-2CEC34009FE9}"/>
    <cellStyle name="Normal 30 3 3 2" xfId="34356" xr:uid="{266F977D-9939-485D-9CD4-D20E0E5CD969}"/>
    <cellStyle name="Normal 30 3 3 2 2" xfId="34357" xr:uid="{ADFEAC12-17BB-4C6C-87F5-9660931A5E08}"/>
    <cellStyle name="Normal 30 3 3 2 2 2" xfId="34358" xr:uid="{8BFAB16B-8D2C-402D-AB5B-54DEAFEFD97D}"/>
    <cellStyle name="Normal 30 3 3 2 3" xfId="34359" xr:uid="{6C75D608-3199-4FBC-B536-DF2A0DE28979}"/>
    <cellStyle name="Normal 30 3 3 3" xfId="34360" xr:uid="{379145A0-38C9-4B2F-8AA0-A4FCC8A480BC}"/>
    <cellStyle name="Normal 30 3 3 3 2" xfId="34361" xr:uid="{23C6596B-719B-4C22-A215-271C8804C146}"/>
    <cellStyle name="Normal 30 3 3 4" xfId="34362" xr:uid="{4861B626-EB2D-4809-B255-71E2A1C53745}"/>
    <cellStyle name="Normal 30 3 3 4 2" xfId="34363" xr:uid="{69CDB611-4A06-451D-BEC7-A60821F3878A}"/>
    <cellStyle name="Normal 30 3 3 5" xfId="34364" xr:uid="{89472C12-4C02-4B92-95E0-D5D2140D483F}"/>
    <cellStyle name="Normal 30 3 4" xfId="34365" xr:uid="{FE4AFCE3-5F2A-46ED-9FF1-193510F94B21}"/>
    <cellStyle name="Normal 30 3 4 2" xfId="34366" xr:uid="{962B9A95-02FC-483B-9C40-720A3A732240}"/>
    <cellStyle name="Normal 30 3 4 2 2" xfId="34367" xr:uid="{B316F7DF-D6C0-40D2-8526-66340253A1B5}"/>
    <cellStyle name="Normal 30 3 4 3" xfId="34368" xr:uid="{6A5203D4-359C-4A2D-9D58-4D6A29DDBB6D}"/>
    <cellStyle name="Normal 30 3 5" xfId="34369" xr:uid="{834F34D2-BAD3-4AA3-B4CC-D73B26AED267}"/>
    <cellStyle name="Normal 30 3 5 2" xfId="34370" xr:uid="{55FD77F4-8D20-4C3C-B95F-7BA9438D1F2A}"/>
    <cellStyle name="Normal 30 3 6" xfId="34371" xr:uid="{39C37043-0428-4525-BC76-3AE28172BC47}"/>
    <cellStyle name="Normal 30 3 6 2" xfId="34372" xr:uid="{AE4F420F-960C-4E37-90D9-565F1B7D6C6B}"/>
    <cellStyle name="Normal 30 3 7" xfId="34373" xr:uid="{3F2422B4-9200-4966-8BB8-18B1D59E6773}"/>
    <cellStyle name="Normal 30 4" xfId="34374" xr:uid="{FD7010FB-B871-41DF-94B7-1E9CA4B457B3}"/>
    <cellStyle name="Normal 30 4 2" xfId="34375" xr:uid="{96170FAB-8D16-4223-838E-29F85A4DB824}"/>
    <cellStyle name="Normal 30 4 2 2" xfId="34376" xr:uid="{47955E50-366B-4D44-AC52-508C09F08A42}"/>
    <cellStyle name="Normal 30 4 2 2 2" xfId="34377" xr:uid="{D22DC59B-79EB-49E3-B5E7-327CB9AE9D84}"/>
    <cellStyle name="Normal 30 4 2 2 2 2" xfId="34378" xr:uid="{5FF6426C-F0E8-4A20-AB84-33A62C920AC0}"/>
    <cellStyle name="Normal 30 4 2 2 2 2 2" xfId="34379" xr:uid="{03999BFB-8827-47AB-8520-FC56A0D79273}"/>
    <cellStyle name="Normal 30 4 2 2 2 3" xfId="34380" xr:uid="{A0D7890B-113B-416C-8536-A9DD045649EC}"/>
    <cellStyle name="Normal 30 4 2 2 3" xfId="34381" xr:uid="{1A18E2E2-D302-4E32-8B76-11D1C38DAC6E}"/>
    <cellStyle name="Normal 30 4 2 2 3 2" xfId="34382" xr:uid="{73487395-0C5D-43D9-84B4-0D314A904C60}"/>
    <cellStyle name="Normal 30 4 2 2 4" xfId="34383" xr:uid="{4DE85FDD-2F36-432A-BD1F-BE8E292BEB9B}"/>
    <cellStyle name="Normal 30 4 2 2 4 2" xfId="34384" xr:uid="{145C453E-9704-4084-9065-A60A065E6B0D}"/>
    <cellStyle name="Normal 30 4 2 2 5" xfId="34385" xr:uid="{C41829C9-71B5-4BD1-B68E-078BB72EAB37}"/>
    <cellStyle name="Normal 30 4 2 3" xfId="34386" xr:uid="{7BCC40A4-5729-4A78-8D30-C1DE368A41AB}"/>
    <cellStyle name="Normal 30 4 2 3 2" xfId="34387" xr:uid="{A7A2D7F2-3EE9-4F11-ABD1-769C5C8F9951}"/>
    <cellStyle name="Normal 30 4 2 3 2 2" xfId="34388" xr:uid="{DCA30D93-7555-4087-83DC-DD8D3A90AA33}"/>
    <cellStyle name="Normal 30 4 2 3 3" xfId="34389" xr:uid="{B0C4CD34-6FD0-4AB6-85EF-99FDB9A672EE}"/>
    <cellStyle name="Normal 30 4 2 4" xfId="34390" xr:uid="{FD64897B-2FB0-4DA5-9B6E-A5DA01015FED}"/>
    <cellStyle name="Normal 30 4 2 4 2" xfId="34391" xr:uid="{43E527CE-86B5-4A60-AEAE-DB9459CB5A7F}"/>
    <cellStyle name="Normal 30 4 2 5" xfId="34392" xr:uid="{AF3552EE-D8B2-478A-AE49-6691B187AAD6}"/>
    <cellStyle name="Normal 30 4 2 5 2" xfId="34393" xr:uid="{0B2E344B-D9BF-4A3D-854D-27FBBE27346B}"/>
    <cellStyle name="Normal 30 4 2 6" xfId="34394" xr:uid="{8C088E19-3243-4C4D-A763-1BA721031AEE}"/>
    <cellStyle name="Normal 30 4 3" xfId="34395" xr:uid="{A6D2F85A-B72E-421C-994B-B672031CD639}"/>
    <cellStyle name="Normal 30 4 3 2" xfId="34396" xr:uid="{73C6FFB5-6E7B-4DDB-B9DC-2E02A1012AD8}"/>
    <cellStyle name="Normal 30 4 3 2 2" xfId="34397" xr:uid="{B1638359-6DC0-4525-8F2B-4A1636987F14}"/>
    <cellStyle name="Normal 30 4 3 2 2 2" xfId="34398" xr:uid="{DF2E4B76-3DAB-4C7A-AB77-51EFA9C71B64}"/>
    <cellStyle name="Normal 30 4 3 2 3" xfId="34399" xr:uid="{7C0289B0-4246-4699-ACE4-AC6D7F8F951D}"/>
    <cellStyle name="Normal 30 4 3 3" xfId="34400" xr:uid="{AA08AE56-F861-4689-8926-8A864715103C}"/>
    <cellStyle name="Normal 30 4 3 3 2" xfId="34401" xr:uid="{463A00D7-CA78-45C8-B1FF-8D382A631ED6}"/>
    <cellStyle name="Normal 30 4 3 4" xfId="34402" xr:uid="{DA4D4340-1AE9-497F-AEA7-E884F2ADC429}"/>
    <cellStyle name="Normal 30 4 3 4 2" xfId="34403" xr:uid="{91CF8DEF-1048-4BE3-A650-0D2FBABC9FA8}"/>
    <cellStyle name="Normal 30 4 3 5" xfId="34404" xr:uid="{B6E591AF-78F2-46B2-BE2A-C83D787A671E}"/>
    <cellStyle name="Normal 30 4 4" xfId="34405" xr:uid="{3FD00A9D-BFA6-4A90-BFAF-71804AD1D02F}"/>
    <cellStyle name="Normal 30 4 4 2" xfId="34406" xr:uid="{06C09D1E-335B-4ACF-A906-BD69F561A2EA}"/>
    <cellStyle name="Normal 30 4 4 2 2" xfId="34407" xr:uid="{A2BEA1D8-D400-4A83-8A11-B461F96C3513}"/>
    <cellStyle name="Normal 30 4 4 3" xfId="34408" xr:uid="{112C1B8F-DD5B-4C23-AD85-57B64087596D}"/>
    <cellStyle name="Normal 30 4 5" xfId="34409" xr:uid="{811D5D8F-5773-475B-A4C1-4DBCB1163F3B}"/>
    <cellStyle name="Normal 30 4 5 2" xfId="34410" xr:uid="{DE823B82-E1A9-4668-A4F5-D8D1E3658939}"/>
    <cellStyle name="Normal 30 4 6" xfId="34411" xr:uid="{776BC60B-749F-44D2-92E9-1C2A11D83DD2}"/>
    <cellStyle name="Normal 30 4 6 2" xfId="34412" xr:uid="{BBCEB50F-F493-426F-858F-6EA443CDFD75}"/>
    <cellStyle name="Normal 30 4 7" xfId="34413" xr:uid="{B8431BA9-41C8-42CD-B153-CD10A3975B3A}"/>
    <cellStyle name="Normal 30 5" xfId="34414" xr:uid="{F8300CB7-73C3-4B77-B914-8861C3292B77}"/>
    <cellStyle name="Normal 30 5 2" xfId="34415" xr:uid="{701E6EE7-CF5A-4FBC-B8F7-3A2BC8455749}"/>
    <cellStyle name="Normal 30 5 2 2" xfId="34416" xr:uid="{8E78A5C1-8D45-4CEC-9A09-78B029C8E81F}"/>
    <cellStyle name="Normal 30 5 2 2 2" xfId="34417" xr:uid="{3C4F3152-8F8C-4EB1-836A-7FA2287F43C9}"/>
    <cellStyle name="Normal 30 5 2 2 2 2" xfId="34418" xr:uid="{D20647CF-1ED3-45F0-9B0E-7A6322741693}"/>
    <cellStyle name="Normal 30 5 2 2 3" xfId="34419" xr:uid="{630D95FB-A252-468E-B9C6-053BDF02CBCE}"/>
    <cellStyle name="Normal 30 5 2 3" xfId="34420" xr:uid="{F7807C27-CF05-46F5-8F2E-59D0A518139E}"/>
    <cellStyle name="Normal 30 5 2 3 2" xfId="34421" xr:uid="{A5026E60-7C13-4F3F-B16B-338F8EAF2306}"/>
    <cellStyle name="Normal 30 5 2 4" xfId="34422" xr:uid="{EE4149EE-BD1B-41BF-AD1B-847ACC968144}"/>
    <cellStyle name="Normal 30 5 2 4 2" xfId="34423" xr:uid="{8DFAFC1B-ED7E-416D-8D43-766DC1B3580C}"/>
    <cellStyle name="Normal 30 5 2 5" xfId="34424" xr:uid="{932E25F6-D5C2-4148-A1CB-9198DFF35D87}"/>
    <cellStyle name="Normal 30 5 3" xfId="34425" xr:uid="{AECEE37D-7EB5-432C-BE4B-B456E18E0C81}"/>
    <cellStyle name="Normal 30 5 3 2" xfId="34426" xr:uid="{9FB1A199-7048-4FDC-9CDB-693AAA2E1737}"/>
    <cellStyle name="Normal 30 5 3 2 2" xfId="34427" xr:uid="{FB63405D-1D4A-4497-B835-D942A106C85A}"/>
    <cellStyle name="Normal 30 5 3 3" xfId="34428" xr:uid="{1D448AE4-E522-46B3-9CBC-4A804FE4E963}"/>
    <cellStyle name="Normal 30 5 4" xfId="34429" xr:uid="{31686B6B-38EE-441C-B391-0988C83BA5EF}"/>
    <cellStyle name="Normal 30 5 4 2" xfId="34430" xr:uid="{1C90589E-0DA3-46E6-AF41-65548AD7CC68}"/>
    <cellStyle name="Normal 30 5 5" xfId="34431" xr:uid="{D021CD32-3F58-462B-A2B2-2B53B70CD495}"/>
    <cellStyle name="Normal 30 5 5 2" xfId="34432" xr:uid="{1BB84B95-2445-4C61-88ED-D96501961A21}"/>
    <cellStyle name="Normal 30 5 6" xfId="34433" xr:uid="{83DA4728-5C69-493A-AE02-106CAB073722}"/>
    <cellStyle name="Normal 30 6" xfId="34434" xr:uid="{40E00F1C-A1ED-4861-9333-EF3523C50804}"/>
    <cellStyle name="Normal 30 6 2" xfId="34435" xr:uid="{814FE975-CF88-4EB3-9E21-3E250BD60AB5}"/>
    <cellStyle name="Normal 30 6 2 2" xfId="34436" xr:uid="{BF596F43-4BC9-4BDA-9150-AF8B9899AE5D}"/>
    <cellStyle name="Normal 30 6 2 2 2" xfId="34437" xr:uid="{983F6308-0868-4BAB-8B13-CC3C54946020}"/>
    <cellStyle name="Normal 30 6 2 3" xfId="34438" xr:uid="{CB8D21E6-F83A-45F4-B533-0CA8EEED3501}"/>
    <cellStyle name="Normal 30 6 3" xfId="34439" xr:uid="{654B9CE2-C27A-4203-97B8-949C3F02664E}"/>
    <cellStyle name="Normal 30 6 3 2" xfId="34440" xr:uid="{74695F0A-B87D-42F9-B80C-D11553299CEB}"/>
    <cellStyle name="Normal 30 6 4" xfId="34441" xr:uid="{FD549CA3-80AE-46A0-B50B-20F5AAD1D376}"/>
    <cellStyle name="Normal 30 6 4 2" xfId="34442" xr:uid="{BFA8060D-8E35-403F-B1A5-FED50538855B}"/>
    <cellStyle name="Normal 30 6 5" xfId="34443" xr:uid="{782CCEB7-6A0A-46A6-939A-68920D5A9F82}"/>
    <cellStyle name="Normal 30 7" xfId="34444" xr:uid="{D01893CE-ED5A-4E4C-8B38-87A843B82A63}"/>
    <cellStyle name="Normal 30 7 2" xfId="34445" xr:uid="{028F8277-28AC-4A34-BC61-F85774C02ACF}"/>
    <cellStyle name="Normal 30 7 2 2" xfId="34446" xr:uid="{D9D9649F-C648-44CF-926F-159D23A48867}"/>
    <cellStyle name="Normal 30 7 2 2 2" xfId="34447" xr:uid="{9CF3F391-C845-4AA2-9E1F-BE2C8A1557FF}"/>
    <cellStyle name="Normal 30 7 2 3" xfId="34448" xr:uid="{A8A33370-BC0D-4829-A9DA-FB757EB851CF}"/>
    <cellStyle name="Normal 30 7 3" xfId="34449" xr:uid="{6F2B2F1D-3372-4458-9DB4-2CE5EE451EB7}"/>
    <cellStyle name="Normal 30 7 3 2" xfId="34450" xr:uid="{553A954A-8CE9-4D6F-8B58-0D4CA02988C3}"/>
    <cellStyle name="Normal 30 7 4" xfId="34451" xr:uid="{AEEC8463-CC3B-4674-94B9-5D674BF69D42}"/>
    <cellStyle name="Normal 30 7 4 2" xfId="34452" xr:uid="{EFD794CA-97F1-471E-9A1A-4FBFAAA266D4}"/>
    <cellStyle name="Normal 30 7 5" xfId="34453" xr:uid="{9F94D6F1-3328-4D81-9EF7-D4606B216183}"/>
    <cellStyle name="Normal 30 8" xfId="34454" xr:uid="{5BBD7217-F890-4FD3-97DD-7B15FC48D595}"/>
    <cellStyle name="Normal 30 8 2" xfId="34455" xr:uid="{78674773-1E5A-48FA-9936-BB8CFFB95A7B}"/>
    <cellStyle name="Normal 30 8 2 2" xfId="34456" xr:uid="{C7D9B8A9-BF06-4C7E-B03B-82B439217E00}"/>
    <cellStyle name="Normal 30 8 3" xfId="34457" xr:uid="{D10B8A90-82CD-47B8-8573-AE183DCD3356}"/>
    <cellStyle name="Normal 30 9" xfId="34458" xr:uid="{72E5618D-B2D7-4847-9C43-C657C8385F64}"/>
    <cellStyle name="Normal 30 9 2" xfId="34459" xr:uid="{435B775D-CA68-4A36-86A2-7C1061B59EDB}"/>
    <cellStyle name="Normal 31" xfId="34460" xr:uid="{8A2FEAF5-37CC-4F44-ACBA-C85574ED8877}"/>
    <cellStyle name="Normal 31 10" xfId="34461" xr:uid="{69E401CB-38D1-4E25-B33F-E4DDEB027981}"/>
    <cellStyle name="Normal 31 10 2" xfId="34462" xr:uid="{E99C43FC-219A-4EE5-A824-87DEEEE3884A}"/>
    <cellStyle name="Normal 31 11" xfId="34463" xr:uid="{763DF3CA-ADCA-4198-8A2F-C31E4C5466B1}"/>
    <cellStyle name="Normal 31 2" xfId="34464" xr:uid="{4928852E-F405-4E20-B7D2-6071E6421492}"/>
    <cellStyle name="Normal 31 2 10" xfId="34465" xr:uid="{402C5F83-7411-4C17-BAC9-09936DB463CC}"/>
    <cellStyle name="Normal 31 2 2" xfId="34466" xr:uid="{CA8805D0-E22E-4456-86FD-31CB46AA69AA}"/>
    <cellStyle name="Normal 31 2 2 2" xfId="34467" xr:uid="{0668ED84-5C08-4A7F-B6FC-20E33E9585D8}"/>
    <cellStyle name="Normal 31 2 2 2 2" xfId="34468" xr:uid="{F834F00A-E17E-4423-A8D8-C0D744075973}"/>
    <cellStyle name="Normal 31 2 2 2 2 2" xfId="34469" xr:uid="{9E1C3F35-BB35-4877-B873-10D0E7A2A83C}"/>
    <cellStyle name="Normal 31 2 2 2 2 2 2" xfId="34470" xr:uid="{13D25396-70C3-495F-9BCF-0704391DC0A7}"/>
    <cellStyle name="Normal 31 2 2 2 2 2 2 2" xfId="34471" xr:uid="{AF433306-B4AD-4BC8-8214-1FF9E61B13D0}"/>
    <cellStyle name="Normal 31 2 2 2 2 2 3" xfId="34472" xr:uid="{27170953-49AA-4C23-998D-F6A84221E0AE}"/>
    <cellStyle name="Normal 31 2 2 2 2 3" xfId="34473" xr:uid="{2B477904-9276-4348-A79A-0C668324FBDD}"/>
    <cellStyle name="Normal 31 2 2 2 2 3 2" xfId="34474" xr:uid="{6D680241-C211-422E-861F-FC399E9EF7E0}"/>
    <cellStyle name="Normal 31 2 2 2 2 4" xfId="34475" xr:uid="{D9057DC5-6858-4485-8224-7F1A4BCEF1F9}"/>
    <cellStyle name="Normal 31 2 2 2 2 4 2" xfId="34476" xr:uid="{77EBFBE5-EE7D-4367-B127-E7E8334BFB7A}"/>
    <cellStyle name="Normal 31 2 2 2 2 5" xfId="34477" xr:uid="{E91E3509-5539-4EB7-B87E-EBA0734BAABE}"/>
    <cellStyle name="Normal 31 2 2 2 3" xfId="34478" xr:uid="{3E02CCBF-742C-423F-815D-65B251602B8B}"/>
    <cellStyle name="Normal 31 2 2 2 3 2" xfId="34479" xr:uid="{81D44F80-F754-4BE6-AE01-CD37B76584BB}"/>
    <cellStyle name="Normal 31 2 2 2 3 2 2" xfId="34480" xr:uid="{949DD078-D595-4B7C-8625-F081AD2C1E9D}"/>
    <cellStyle name="Normal 31 2 2 2 3 3" xfId="34481" xr:uid="{FB3C2439-199B-4639-9C75-EAAED7CB290C}"/>
    <cellStyle name="Normal 31 2 2 2 4" xfId="34482" xr:uid="{637DA1AB-2E8B-40FC-8146-2C5E4340FC41}"/>
    <cellStyle name="Normal 31 2 2 2 4 2" xfId="34483" xr:uid="{BE07D7DA-2AF8-48B8-8B6D-E227C70520A3}"/>
    <cellStyle name="Normal 31 2 2 2 5" xfId="34484" xr:uid="{4CEC0A28-845F-438B-A95C-FCB0E13BA521}"/>
    <cellStyle name="Normal 31 2 2 2 5 2" xfId="34485" xr:uid="{18CF5371-CFEA-44A6-AC63-7CE76BED1571}"/>
    <cellStyle name="Normal 31 2 2 2 6" xfId="34486" xr:uid="{800C8C53-8C72-41C1-9F41-EFB71BE80D65}"/>
    <cellStyle name="Normal 31 2 2 3" xfId="34487" xr:uid="{0ACF78B5-FF08-4DCC-AFEB-AD8C479FC83D}"/>
    <cellStyle name="Normal 31 2 2 3 2" xfId="34488" xr:uid="{3F1AD7AA-6647-4EE0-83E4-F73763E402F3}"/>
    <cellStyle name="Normal 31 2 2 3 2 2" xfId="34489" xr:uid="{9E58ADE8-2067-4C79-B6D1-DA220C99FF6E}"/>
    <cellStyle name="Normal 31 2 2 3 2 2 2" xfId="34490" xr:uid="{154D5422-6212-4546-B111-1A9665C37DE7}"/>
    <cellStyle name="Normal 31 2 2 3 2 3" xfId="34491" xr:uid="{B5F93F3B-F1F9-4854-8713-080EF7BB8F8A}"/>
    <cellStyle name="Normal 31 2 2 3 3" xfId="34492" xr:uid="{A78A7E80-41C4-4BC9-A999-89BAE8ABB5E2}"/>
    <cellStyle name="Normal 31 2 2 3 3 2" xfId="34493" xr:uid="{993D179A-C6D2-4FFE-902C-7E75BDA21F62}"/>
    <cellStyle name="Normal 31 2 2 3 4" xfId="34494" xr:uid="{EC768971-59A8-4E36-9FE0-44F010278E14}"/>
    <cellStyle name="Normal 31 2 2 3 4 2" xfId="34495" xr:uid="{2801923B-E995-4522-9A61-E15B7480D099}"/>
    <cellStyle name="Normal 31 2 2 3 5" xfId="34496" xr:uid="{5B0051FC-95F6-494F-9AC6-A63B2CBD7395}"/>
    <cellStyle name="Normal 31 2 2 4" xfId="34497" xr:uid="{2F6C7A70-C596-4D5C-B2D5-3ACD21B426B4}"/>
    <cellStyle name="Normal 31 2 2 4 2" xfId="34498" xr:uid="{67DE9F15-B017-492D-94C5-6DE39C58D130}"/>
    <cellStyle name="Normal 31 2 2 4 2 2" xfId="34499" xr:uid="{56A8B067-CE16-4B87-AE5A-D0B4E25A5A97}"/>
    <cellStyle name="Normal 31 2 2 4 3" xfId="34500" xr:uid="{C2859FDA-0C53-4347-B125-11E77AD49AFA}"/>
    <cellStyle name="Normal 31 2 2 5" xfId="34501" xr:uid="{BB92BE63-36CF-4977-A9C4-FC28614A2035}"/>
    <cellStyle name="Normal 31 2 2 5 2" xfId="34502" xr:uid="{014706DA-4F2C-481B-9283-9F5A371148F7}"/>
    <cellStyle name="Normal 31 2 2 6" xfId="34503" xr:uid="{7ADF7EB4-D803-4E82-B40C-CF7899860B08}"/>
    <cellStyle name="Normal 31 2 2 6 2" xfId="34504" xr:uid="{6A65C4F4-D236-4559-8630-5CC65CE4E45E}"/>
    <cellStyle name="Normal 31 2 2 7" xfId="34505" xr:uid="{0240FCDB-6A56-4AC9-824C-EB16BDF51ABA}"/>
    <cellStyle name="Normal 31 2 3" xfId="34506" xr:uid="{2E1A2FDD-53E6-4523-96D2-6098B6B28C1F}"/>
    <cellStyle name="Normal 31 2 3 2" xfId="34507" xr:uid="{4136ECFD-0237-4818-8B5B-A15DF7C45E49}"/>
    <cellStyle name="Normal 31 2 3 2 2" xfId="34508" xr:uid="{C132A541-ECD5-4537-8128-2C0FC961053B}"/>
    <cellStyle name="Normal 31 2 3 2 2 2" xfId="34509" xr:uid="{7C1DD784-6D5D-44C4-A4D1-FA07A3C9573E}"/>
    <cellStyle name="Normal 31 2 3 2 2 2 2" xfId="34510" xr:uid="{470BDCAE-AD23-4A68-89F9-E607FAC7F9C3}"/>
    <cellStyle name="Normal 31 2 3 2 2 2 2 2" xfId="34511" xr:uid="{605133AB-D934-42D0-9C12-EF1BC4B3A9B3}"/>
    <cellStyle name="Normal 31 2 3 2 2 2 3" xfId="34512" xr:uid="{A2BDADEB-9F71-4C74-AE3D-1AB716588ABF}"/>
    <cellStyle name="Normal 31 2 3 2 2 3" xfId="34513" xr:uid="{06BBA7E1-0918-4B42-A087-3E42EFE3985D}"/>
    <cellStyle name="Normal 31 2 3 2 2 3 2" xfId="34514" xr:uid="{7FB5297A-6486-4E18-9473-607E989C1AC8}"/>
    <cellStyle name="Normal 31 2 3 2 2 4" xfId="34515" xr:uid="{5444B65E-519D-4680-BC9A-672276B704E1}"/>
    <cellStyle name="Normal 31 2 3 2 2 4 2" xfId="34516" xr:uid="{8E1ABAAA-6C70-4438-B48A-B637E15322A6}"/>
    <cellStyle name="Normal 31 2 3 2 2 5" xfId="34517" xr:uid="{F699516D-AEC7-4023-B101-F4C49BFFDA7A}"/>
    <cellStyle name="Normal 31 2 3 2 3" xfId="34518" xr:uid="{A04ADAAA-8E10-4EF8-B6E1-978FCA191889}"/>
    <cellStyle name="Normal 31 2 3 2 3 2" xfId="34519" xr:uid="{BD63B505-DE17-4634-99E4-482FE7FE193B}"/>
    <cellStyle name="Normal 31 2 3 2 3 2 2" xfId="34520" xr:uid="{377B777E-6DF3-45D2-A511-ED93259D08D0}"/>
    <cellStyle name="Normal 31 2 3 2 3 3" xfId="34521" xr:uid="{F72C6A28-1B53-45C1-B0CB-FB81B2E33087}"/>
    <cellStyle name="Normal 31 2 3 2 4" xfId="34522" xr:uid="{653D683D-FCA0-4508-BA0A-4260C695048B}"/>
    <cellStyle name="Normal 31 2 3 2 4 2" xfId="34523" xr:uid="{9EE652EF-C854-4650-891D-B0D6ED0E564B}"/>
    <cellStyle name="Normal 31 2 3 2 5" xfId="34524" xr:uid="{FA77D6FC-3644-45DF-AB56-E43ED3B6B4D6}"/>
    <cellStyle name="Normal 31 2 3 2 5 2" xfId="34525" xr:uid="{93F6B41D-EFF0-4777-80E4-E78922E043D8}"/>
    <cellStyle name="Normal 31 2 3 2 6" xfId="34526" xr:uid="{DEC3EA16-2225-471C-B542-2886FA46D432}"/>
    <cellStyle name="Normal 31 2 3 3" xfId="34527" xr:uid="{F505D13F-2E32-4D53-9B2D-8153F899A8CC}"/>
    <cellStyle name="Normal 31 2 3 3 2" xfId="34528" xr:uid="{8325AF1F-58AD-457D-A21D-7D794DD4701A}"/>
    <cellStyle name="Normal 31 2 3 3 2 2" xfId="34529" xr:uid="{38D98CE1-2B07-40FA-B351-21CC9B7B3AE7}"/>
    <cellStyle name="Normal 31 2 3 3 2 2 2" xfId="34530" xr:uid="{F32AA15F-D749-4C79-BE2C-56F4AA34EB91}"/>
    <cellStyle name="Normal 31 2 3 3 2 3" xfId="34531" xr:uid="{B95E494E-108A-4C86-B19D-CE9C56223195}"/>
    <cellStyle name="Normal 31 2 3 3 3" xfId="34532" xr:uid="{450D3D47-0A12-4D2F-B1A7-7417E62A3D07}"/>
    <cellStyle name="Normal 31 2 3 3 3 2" xfId="34533" xr:uid="{6E54E099-2C0D-4F00-8E43-5DA03831952A}"/>
    <cellStyle name="Normal 31 2 3 3 4" xfId="34534" xr:uid="{B9D74A69-7BD5-4227-B555-344C6F640D6E}"/>
    <cellStyle name="Normal 31 2 3 3 4 2" xfId="34535" xr:uid="{6762C9F0-A6E9-48FC-B4CF-61934F09B834}"/>
    <cellStyle name="Normal 31 2 3 3 5" xfId="34536" xr:uid="{4D27581C-9168-40E2-870F-1B19ECF5312D}"/>
    <cellStyle name="Normal 31 2 3 4" xfId="34537" xr:uid="{E1782F48-F5F5-4A3E-B821-F1A21BC6ECD9}"/>
    <cellStyle name="Normal 31 2 3 4 2" xfId="34538" xr:uid="{3F566D52-897E-43D7-99F6-AF6D7B3D9B07}"/>
    <cellStyle name="Normal 31 2 3 4 2 2" xfId="34539" xr:uid="{C42CDE43-AE1B-42EE-A82D-8468FD971E53}"/>
    <cellStyle name="Normal 31 2 3 4 3" xfId="34540" xr:uid="{D8A415C6-FF2D-41B6-A17C-8E8CD1A979D4}"/>
    <cellStyle name="Normal 31 2 3 5" xfId="34541" xr:uid="{05A85464-3DFA-4A05-A61A-E0BDC997F71D}"/>
    <cellStyle name="Normal 31 2 3 5 2" xfId="34542" xr:uid="{3033364D-B2AC-4262-8799-B6C7F794AE45}"/>
    <cellStyle name="Normal 31 2 3 6" xfId="34543" xr:uid="{4E8B05D6-C116-4BDF-9651-B6A0D02E4E18}"/>
    <cellStyle name="Normal 31 2 3 6 2" xfId="34544" xr:uid="{6CE660D7-99C6-4ACA-AB92-849DE305C27D}"/>
    <cellStyle name="Normal 31 2 3 7" xfId="34545" xr:uid="{050EDEEE-B349-41CB-85BA-2E8C8164CA86}"/>
    <cellStyle name="Normal 31 2 4" xfId="34546" xr:uid="{137DED7C-8F5F-4314-A364-D9E058D31EF1}"/>
    <cellStyle name="Normal 31 2 4 2" xfId="34547" xr:uid="{AFC27091-134F-4AFA-8F2A-02F039EFFEFD}"/>
    <cellStyle name="Normal 31 2 4 2 2" xfId="34548" xr:uid="{80126725-EE89-4101-B019-8400C7F94CE1}"/>
    <cellStyle name="Normal 31 2 4 2 2 2" xfId="34549" xr:uid="{6504D7B3-3FC0-466D-AF65-FB364E428E7E}"/>
    <cellStyle name="Normal 31 2 4 2 2 2 2" xfId="34550" xr:uid="{844E08F1-5E68-40DE-88FE-82242F32694F}"/>
    <cellStyle name="Normal 31 2 4 2 2 3" xfId="34551" xr:uid="{B3FB93F7-11EC-4E75-B901-B2D2062C7200}"/>
    <cellStyle name="Normal 31 2 4 2 3" xfId="34552" xr:uid="{2456DD2C-5D48-440C-B4F3-8066435378C0}"/>
    <cellStyle name="Normal 31 2 4 2 3 2" xfId="34553" xr:uid="{1877C355-0328-4BF8-860D-B20F818285FD}"/>
    <cellStyle name="Normal 31 2 4 2 4" xfId="34554" xr:uid="{1A98AA6C-39DE-4368-AF61-4DD3A79B7E13}"/>
    <cellStyle name="Normal 31 2 4 2 4 2" xfId="34555" xr:uid="{7CA29F54-9716-4260-909C-0D35962BBBA3}"/>
    <cellStyle name="Normal 31 2 4 2 5" xfId="34556" xr:uid="{C3ECCB6E-23CD-4176-9ACC-8B2CE8AF45C4}"/>
    <cellStyle name="Normal 31 2 4 3" xfId="34557" xr:uid="{23C23D35-EC88-431D-9B89-BEA7FE9C42C5}"/>
    <cellStyle name="Normal 31 2 4 3 2" xfId="34558" xr:uid="{F75DB1C0-4A7E-458C-8295-D51C604DCC40}"/>
    <cellStyle name="Normal 31 2 4 3 2 2" xfId="34559" xr:uid="{35CE6A8E-94CA-4B88-AB43-63F9093B700A}"/>
    <cellStyle name="Normal 31 2 4 3 3" xfId="34560" xr:uid="{5F726BFB-1225-430D-A4C9-1E289D686D3D}"/>
    <cellStyle name="Normal 31 2 4 4" xfId="34561" xr:uid="{22F9D963-16F3-4B70-B407-E57C69C78094}"/>
    <cellStyle name="Normal 31 2 4 4 2" xfId="34562" xr:uid="{E936C938-B701-4425-9214-7DFABCE7E99D}"/>
    <cellStyle name="Normal 31 2 4 5" xfId="34563" xr:uid="{F77510CA-56C6-4277-9E95-E428A407C68D}"/>
    <cellStyle name="Normal 31 2 4 5 2" xfId="34564" xr:uid="{16F98079-4646-42BB-89CB-69A8A3694969}"/>
    <cellStyle name="Normal 31 2 4 6" xfId="34565" xr:uid="{CF5AC434-543A-47F8-884F-BEA0BD48F388}"/>
    <cellStyle name="Normal 31 2 5" xfId="34566" xr:uid="{B8F27796-7CE9-4DDD-82F4-080A13D85AF3}"/>
    <cellStyle name="Normal 31 2 5 2" xfId="34567" xr:uid="{A752A7AC-4075-41C1-B142-228E11C50440}"/>
    <cellStyle name="Normal 31 2 5 2 2" xfId="34568" xr:uid="{D81AE98D-92CD-4FC7-9C09-2325049B85E9}"/>
    <cellStyle name="Normal 31 2 5 2 2 2" xfId="34569" xr:uid="{77818536-041E-47E2-A5F8-C065E78E5431}"/>
    <cellStyle name="Normal 31 2 5 2 3" xfId="34570" xr:uid="{484401D0-7629-4D1C-B5A6-B84CD931226E}"/>
    <cellStyle name="Normal 31 2 5 3" xfId="34571" xr:uid="{033C1966-91AC-4FD8-B2D8-03E23C4B0437}"/>
    <cellStyle name="Normal 31 2 5 3 2" xfId="34572" xr:uid="{AAB686C8-4135-4966-A9F4-599ED354EDD9}"/>
    <cellStyle name="Normal 31 2 5 4" xfId="34573" xr:uid="{640EBEB8-9C2F-4477-9941-8C879A002861}"/>
    <cellStyle name="Normal 31 2 5 4 2" xfId="34574" xr:uid="{891CB668-9962-4CB8-87C3-BAA1E8686C87}"/>
    <cellStyle name="Normal 31 2 5 5" xfId="34575" xr:uid="{CB925ECC-CAFF-40EF-80FD-1128928D2CBB}"/>
    <cellStyle name="Normal 31 2 6" xfId="34576" xr:uid="{70BFC640-9C9C-40BF-9563-55A049D1CCCD}"/>
    <cellStyle name="Normal 31 2 6 2" xfId="34577" xr:uid="{5FC531B2-701E-4EFD-A0D2-2A22074607C1}"/>
    <cellStyle name="Normal 31 2 6 2 2" xfId="34578" xr:uid="{6B5DA81A-A57B-4E19-B1F2-9DD066B91D75}"/>
    <cellStyle name="Normal 31 2 6 2 2 2" xfId="34579" xr:uid="{7E4D18C0-692F-4763-B0E6-659FDFB61AE0}"/>
    <cellStyle name="Normal 31 2 6 2 3" xfId="34580" xr:uid="{B807DC6D-CA95-495F-AF23-397558E4FC18}"/>
    <cellStyle name="Normal 31 2 6 3" xfId="34581" xr:uid="{C3784FBA-1F9A-4A29-9282-C9E52FAB2C52}"/>
    <cellStyle name="Normal 31 2 6 3 2" xfId="34582" xr:uid="{5E710342-699C-4FD1-9B27-E0133D2B1A7E}"/>
    <cellStyle name="Normal 31 2 6 4" xfId="34583" xr:uid="{62FCAAEB-33FE-46A2-9C9C-F3C95016A9DE}"/>
    <cellStyle name="Normal 31 2 6 4 2" xfId="34584" xr:uid="{E9B1376B-F475-4F2C-BE54-D8D784B24B86}"/>
    <cellStyle name="Normal 31 2 6 5" xfId="34585" xr:uid="{EB15792F-4863-410D-9B68-61EEB1B359EF}"/>
    <cellStyle name="Normal 31 2 7" xfId="34586" xr:uid="{EFB36C9E-E289-446D-90D1-DEF83B69C552}"/>
    <cellStyle name="Normal 31 2 7 2" xfId="34587" xr:uid="{5FA17432-9372-4DCE-A938-BE0DF641203E}"/>
    <cellStyle name="Normal 31 2 7 2 2" xfId="34588" xr:uid="{0FC12354-11CC-42FE-B30C-437EA85EF6DF}"/>
    <cellStyle name="Normal 31 2 7 3" xfId="34589" xr:uid="{5BD3ABBE-0F19-4363-BB8A-B80AADAC37A3}"/>
    <cellStyle name="Normal 31 2 8" xfId="34590" xr:uid="{D9E56667-AABA-40D1-931F-806FF81164B0}"/>
    <cellStyle name="Normal 31 2 8 2" xfId="34591" xr:uid="{2CA95D01-B7E4-4A06-885D-F6E63031E565}"/>
    <cellStyle name="Normal 31 2 9" xfId="34592" xr:uid="{32BD84EB-604B-4948-8CFA-B1138DF5D449}"/>
    <cellStyle name="Normal 31 2 9 2" xfId="34593" xr:uid="{E763A4AF-D3B7-43DD-BF46-15DB0AB34D15}"/>
    <cellStyle name="Normal 31 3" xfId="34594" xr:uid="{A404A1BB-A8F8-4535-86A2-250BB3822A9F}"/>
    <cellStyle name="Normal 31 3 2" xfId="34595" xr:uid="{DD9BCCEF-D6BC-4437-912C-DDB70CDF97EE}"/>
    <cellStyle name="Normal 31 3 2 2" xfId="34596" xr:uid="{A9C7FFB0-3553-48E7-BCB8-EC3506ACB4D1}"/>
    <cellStyle name="Normal 31 3 2 2 2" xfId="34597" xr:uid="{D7D3A299-D00A-41E2-8DA3-B8C4870E72D5}"/>
    <cellStyle name="Normal 31 3 2 2 2 2" xfId="34598" xr:uid="{B2C39398-BEE9-49C1-838D-1BDE1DE9B671}"/>
    <cellStyle name="Normal 31 3 2 2 2 2 2" xfId="34599" xr:uid="{C8F16829-15DE-4301-9208-4F792BC8C007}"/>
    <cellStyle name="Normal 31 3 2 2 2 3" xfId="34600" xr:uid="{C52F2E5C-2889-4692-AD5E-C6C279816E0A}"/>
    <cellStyle name="Normal 31 3 2 2 3" xfId="34601" xr:uid="{460021CB-2BAC-42C0-9973-E61DE1EE7540}"/>
    <cellStyle name="Normal 31 3 2 2 3 2" xfId="34602" xr:uid="{9EE2917A-E549-4EE8-89E2-99B4860D7F73}"/>
    <cellStyle name="Normal 31 3 2 2 4" xfId="34603" xr:uid="{CF898945-C7DE-4641-9E43-598E2F989100}"/>
    <cellStyle name="Normal 31 3 2 2 4 2" xfId="34604" xr:uid="{60727478-BE4B-4EDF-B2DB-B37CF7A44911}"/>
    <cellStyle name="Normal 31 3 2 2 5" xfId="34605" xr:uid="{6BA90138-EEF7-4564-AE39-375D27C3432E}"/>
    <cellStyle name="Normal 31 3 2 3" xfId="34606" xr:uid="{A3D1E7D8-9B83-4207-B32D-D02B86778116}"/>
    <cellStyle name="Normal 31 3 2 3 2" xfId="34607" xr:uid="{CDDEB208-7378-4E9D-A8D0-F67BB9EAF77F}"/>
    <cellStyle name="Normal 31 3 2 3 2 2" xfId="34608" xr:uid="{A3AD9529-9523-4528-BC4A-E22B5D195CFC}"/>
    <cellStyle name="Normal 31 3 2 3 3" xfId="34609" xr:uid="{816EC041-CA73-410E-90EE-081EB165E0D6}"/>
    <cellStyle name="Normal 31 3 2 4" xfId="34610" xr:uid="{271E011E-8C1C-443F-B6A4-F6EC0500EADA}"/>
    <cellStyle name="Normal 31 3 2 4 2" xfId="34611" xr:uid="{C96F1A85-1FBA-41EC-8050-879F54BBDCE1}"/>
    <cellStyle name="Normal 31 3 2 5" xfId="34612" xr:uid="{6653572D-0974-4EFE-8476-5CDC4D17D8D3}"/>
    <cellStyle name="Normal 31 3 2 5 2" xfId="34613" xr:uid="{E4825F37-EC49-4A46-AC70-8AFD15D8DA14}"/>
    <cellStyle name="Normal 31 3 2 6" xfId="34614" xr:uid="{49167208-BC3D-4609-86F0-53EC108B15AD}"/>
    <cellStyle name="Normal 31 3 3" xfId="34615" xr:uid="{7DEF15FF-89D6-4CA6-951E-2A5F5D2B1D3A}"/>
    <cellStyle name="Normal 31 3 3 2" xfId="34616" xr:uid="{807F73A7-BA0A-453A-821D-93E06FD8E0F6}"/>
    <cellStyle name="Normal 31 3 3 2 2" xfId="34617" xr:uid="{352D189E-66D9-4AD2-98A1-1B5D2FB6F8FB}"/>
    <cellStyle name="Normal 31 3 3 2 2 2" xfId="34618" xr:uid="{C356A59F-EF33-4E7C-9209-35D6E9EA5DDE}"/>
    <cellStyle name="Normal 31 3 3 2 3" xfId="34619" xr:uid="{E8BC3EFE-27DE-44BF-BF92-070037440CDA}"/>
    <cellStyle name="Normal 31 3 3 3" xfId="34620" xr:uid="{90A39F3A-74D0-4821-BF07-C6F3E91722B6}"/>
    <cellStyle name="Normal 31 3 3 3 2" xfId="34621" xr:uid="{322EA210-58CA-42EA-8AD5-60EEF9B2383A}"/>
    <cellStyle name="Normal 31 3 3 4" xfId="34622" xr:uid="{9BB45B64-E30B-460B-8C53-3341141637C2}"/>
    <cellStyle name="Normal 31 3 3 4 2" xfId="34623" xr:uid="{887D0CFA-2C4E-41D9-957F-422E818545E8}"/>
    <cellStyle name="Normal 31 3 3 5" xfId="34624" xr:uid="{F5B13FA6-7403-4415-99F1-AFC1AC9F39B9}"/>
    <cellStyle name="Normal 31 3 4" xfId="34625" xr:uid="{DAF856B9-1991-4AD2-84E4-24AF2C88EA41}"/>
    <cellStyle name="Normal 31 3 4 2" xfId="34626" xr:uid="{0BB50226-822D-43F3-A3CE-2D7B40A721E4}"/>
    <cellStyle name="Normal 31 3 4 2 2" xfId="34627" xr:uid="{175B9835-713D-430E-B8C4-151BF4D7BA60}"/>
    <cellStyle name="Normal 31 3 4 3" xfId="34628" xr:uid="{19CE7CF1-89B9-468F-AFF8-003CE3CBE1A6}"/>
    <cellStyle name="Normal 31 3 5" xfId="34629" xr:uid="{3BA1DB5F-CDE7-41EE-A94A-46D614FD443C}"/>
    <cellStyle name="Normal 31 3 5 2" xfId="34630" xr:uid="{F80B986C-5FBD-4A3B-B81E-3519F144A035}"/>
    <cellStyle name="Normal 31 3 6" xfId="34631" xr:uid="{23454055-F55B-4BB6-8064-07A612DA3405}"/>
    <cellStyle name="Normal 31 3 6 2" xfId="34632" xr:uid="{C50A15A9-B78D-401F-B1B5-D5B702432C83}"/>
    <cellStyle name="Normal 31 3 7" xfId="34633" xr:uid="{B3581C21-1C1C-4120-B662-A906C3D195CF}"/>
    <cellStyle name="Normal 31 4" xfId="34634" xr:uid="{E5472D98-3A3F-4198-A700-BBD38E96843A}"/>
    <cellStyle name="Normal 31 4 2" xfId="34635" xr:uid="{4DF8088F-832A-42B5-BD82-250ED74EF2C9}"/>
    <cellStyle name="Normal 31 4 2 2" xfId="34636" xr:uid="{BF51BF8C-06DA-41D5-BF5F-B760AF722B3D}"/>
    <cellStyle name="Normal 31 4 2 2 2" xfId="34637" xr:uid="{307D775D-BE6F-4056-9157-C11A61008C34}"/>
    <cellStyle name="Normal 31 4 2 2 2 2" xfId="34638" xr:uid="{E617FD5A-D454-45F1-B75C-7A87D905B5B0}"/>
    <cellStyle name="Normal 31 4 2 2 2 2 2" xfId="34639" xr:uid="{FD64EDBD-0C6E-4CC1-9E68-DB4E0C794386}"/>
    <cellStyle name="Normal 31 4 2 2 2 3" xfId="34640" xr:uid="{A400C829-5E13-4631-8780-0474A3CE392B}"/>
    <cellStyle name="Normal 31 4 2 2 3" xfId="34641" xr:uid="{C1C3F0D6-E437-4036-BACC-962A4DB50D6D}"/>
    <cellStyle name="Normal 31 4 2 2 3 2" xfId="34642" xr:uid="{2D0A2281-4E38-493B-BB1D-6BC1EEEE1145}"/>
    <cellStyle name="Normal 31 4 2 2 4" xfId="34643" xr:uid="{EA6B0E6F-A818-41EA-BDA9-FCBF970F1152}"/>
    <cellStyle name="Normal 31 4 2 2 4 2" xfId="34644" xr:uid="{0357031A-3817-474F-AD99-B3A4D4FFEFC1}"/>
    <cellStyle name="Normal 31 4 2 2 5" xfId="34645" xr:uid="{CB86730A-0ADA-42E8-8F70-51FC0E7AE200}"/>
    <cellStyle name="Normal 31 4 2 3" xfId="34646" xr:uid="{BECBBCEF-F377-45B0-A4B8-D6F6057C1F45}"/>
    <cellStyle name="Normal 31 4 2 3 2" xfId="34647" xr:uid="{061EE773-F30F-4A58-BF1C-D4134BB304BF}"/>
    <cellStyle name="Normal 31 4 2 3 2 2" xfId="34648" xr:uid="{26A4ED6C-F806-4735-B3F9-361E9F87B4B1}"/>
    <cellStyle name="Normal 31 4 2 3 3" xfId="34649" xr:uid="{4C9FD4D7-0513-410D-BC5B-AE20CBA4DEA2}"/>
    <cellStyle name="Normal 31 4 2 4" xfId="34650" xr:uid="{19FBFE22-FACD-48E0-B937-EB6674815725}"/>
    <cellStyle name="Normal 31 4 2 4 2" xfId="34651" xr:uid="{63D8677E-C5FA-47C7-83F4-7DCDDA122D61}"/>
    <cellStyle name="Normal 31 4 2 5" xfId="34652" xr:uid="{2DCFA18C-A884-4868-8C37-AB1BA386B156}"/>
    <cellStyle name="Normal 31 4 2 5 2" xfId="34653" xr:uid="{F9000B27-5FCD-49E5-98BD-58B89806FD6D}"/>
    <cellStyle name="Normal 31 4 2 6" xfId="34654" xr:uid="{C0A7457A-69BD-4BE8-B82B-FFC8C8607F19}"/>
    <cellStyle name="Normal 31 4 3" xfId="34655" xr:uid="{52F83920-F2FE-490F-A271-245ADFB12287}"/>
    <cellStyle name="Normal 31 4 3 2" xfId="34656" xr:uid="{D3C65A61-944D-43F5-B429-2C81AF9C3B90}"/>
    <cellStyle name="Normal 31 4 3 2 2" xfId="34657" xr:uid="{F219A65E-AE81-4103-94EA-9C69B200D750}"/>
    <cellStyle name="Normal 31 4 3 2 2 2" xfId="34658" xr:uid="{5430319C-71CC-46B8-B913-C25E685323CD}"/>
    <cellStyle name="Normal 31 4 3 2 3" xfId="34659" xr:uid="{40FB31FD-F799-4E7C-A2F5-31926E18F0D1}"/>
    <cellStyle name="Normal 31 4 3 3" xfId="34660" xr:uid="{AA00FCA9-0C77-4BFA-B066-D8A101EA0CB7}"/>
    <cellStyle name="Normal 31 4 3 3 2" xfId="34661" xr:uid="{D1B08811-DE78-4F82-9F6B-1DA689156F31}"/>
    <cellStyle name="Normal 31 4 3 4" xfId="34662" xr:uid="{65FA40E7-4D62-4116-B37D-4143F07CFB6D}"/>
    <cellStyle name="Normal 31 4 3 4 2" xfId="34663" xr:uid="{6973C97B-74B3-40BA-8881-6C224E58FBCE}"/>
    <cellStyle name="Normal 31 4 3 5" xfId="34664" xr:uid="{AD084DDD-5E4D-4FA5-8E1C-5CB3685E1E74}"/>
    <cellStyle name="Normal 31 4 4" xfId="34665" xr:uid="{7F31125F-B4AF-47BC-BE2B-9D610F7E4EE1}"/>
    <cellStyle name="Normal 31 4 4 2" xfId="34666" xr:uid="{AA7C0D6A-36EC-41E7-BD93-3725CA8EDA8C}"/>
    <cellStyle name="Normal 31 4 4 2 2" xfId="34667" xr:uid="{536DEF23-49F4-4AC7-8905-4B0670D31641}"/>
    <cellStyle name="Normal 31 4 4 3" xfId="34668" xr:uid="{E64DA71B-1973-4CD5-9472-519639CF6B12}"/>
    <cellStyle name="Normal 31 4 5" xfId="34669" xr:uid="{FF99D24E-6E97-4DEC-8051-8496C107522A}"/>
    <cellStyle name="Normal 31 4 5 2" xfId="34670" xr:uid="{8F0CF47B-9758-487C-9F03-835BF3EA494B}"/>
    <cellStyle name="Normal 31 4 6" xfId="34671" xr:uid="{94CB0ADF-145A-404D-B56E-B3DD19002E92}"/>
    <cellStyle name="Normal 31 4 6 2" xfId="34672" xr:uid="{DA05FD7B-DC0C-4C36-8412-BA9DDFCE4BA3}"/>
    <cellStyle name="Normal 31 4 7" xfId="34673" xr:uid="{F2102786-95DE-45EA-9CB4-9DFA6474A8E8}"/>
    <cellStyle name="Normal 31 5" xfId="34674" xr:uid="{BE00B4C2-21FD-4FFB-BA8D-B975F5EFD14E}"/>
    <cellStyle name="Normal 31 5 2" xfId="34675" xr:uid="{B74E2C3D-44CF-446E-A017-43DF4F17FE8F}"/>
    <cellStyle name="Normal 31 5 2 2" xfId="34676" xr:uid="{6BD61CC0-C520-4C16-AEE0-871DA37E0484}"/>
    <cellStyle name="Normal 31 5 2 2 2" xfId="34677" xr:uid="{A9ED0546-B2A6-4728-B805-314B9A1E0463}"/>
    <cellStyle name="Normal 31 5 2 2 2 2" xfId="34678" xr:uid="{0BEEB4D6-F36A-4F53-9EA5-217746B9EDBE}"/>
    <cellStyle name="Normal 31 5 2 2 3" xfId="34679" xr:uid="{637C1F0D-5CE1-44EB-89FE-DFBB9C12CA1C}"/>
    <cellStyle name="Normal 31 5 2 3" xfId="34680" xr:uid="{AB87CCEA-4D48-4DDA-B747-FC9D2529991E}"/>
    <cellStyle name="Normal 31 5 2 3 2" xfId="34681" xr:uid="{FDCD2722-4C39-42AA-971C-459CBFF44E66}"/>
    <cellStyle name="Normal 31 5 2 4" xfId="34682" xr:uid="{793101E0-5DBE-49D8-9EED-1450C36EBD0B}"/>
    <cellStyle name="Normal 31 5 2 4 2" xfId="34683" xr:uid="{C8786F65-2136-47BB-9C18-40514C5CCEA8}"/>
    <cellStyle name="Normal 31 5 2 5" xfId="34684" xr:uid="{667D36E6-AA9B-4FF8-83DA-60CBEA82A353}"/>
    <cellStyle name="Normal 31 5 3" xfId="34685" xr:uid="{804A6003-63C6-4E43-9694-64E3C5A542C6}"/>
    <cellStyle name="Normal 31 5 3 2" xfId="34686" xr:uid="{7E20CA66-B277-4C9D-A7C3-4849308E21B5}"/>
    <cellStyle name="Normal 31 5 3 2 2" xfId="34687" xr:uid="{2C504438-364E-4A2F-B0E8-328B6424D86A}"/>
    <cellStyle name="Normal 31 5 3 3" xfId="34688" xr:uid="{5337F11B-C3B9-4323-A768-CEB3CE5B97B6}"/>
    <cellStyle name="Normal 31 5 4" xfId="34689" xr:uid="{146B1033-65C4-42BA-BC8A-2DCCBD580EEB}"/>
    <cellStyle name="Normal 31 5 4 2" xfId="34690" xr:uid="{891AF1B0-6A8B-4D42-9E30-34156DA7D557}"/>
    <cellStyle name="Normal 31 5 5" xfId="34691" xr:uid="{9CFAF375-19D6-4E2E-9CA1-14765F46AA69}"/>
    <cellStyle name="Normal 31 5 5 2" xfId="34692" xr:uid="{5ED78590-BCAF-433F-A7EA-1C9E69FC24B2}"/>
    <cellStyle name="Normal 31 5 6" xfId="34693" xr:uid="{EDE9BB03-A15E-4F93-8057-85380B43BEA7}"/>
    <cellStyle name="Normal 31 6" xfId="34694" xr:uid="{D4660A11-6B44-4EE1-9C3E-1ECF9D6501D8}"/>
    <cellStyle name="Normal 31 6 2" xfId="34695" xr:uid="{B28F1360-ED66-4863-AAF5-34BDCFA1D7ED}"/>
    <cellStyle name="Normal 31 6 2 2" xfId="34696" xr:uid="{3EFC9574-AC19-45D5-9AE7-309775D31696}"/>
    <cellStyle name="Normal 31 6 2 2 2" xfId="34697" xr:uid="{F6C917EC-5475-49AB-A9BF-8C1C5B2C34C8}"/>
    <cellStyle name="Normal 31 6 2 3" xfId="34698" xr:uid="{AA6D33E9-1822-49C4-BE67-FCE89B9F3331}"/>
    <cellStyle name="Normal 31 6 3" xfId="34699" xr:uid="{55A0DE25-814B-40A1-979F-E1E8BE2EDCBC}"/>
    <cellStyle name="Normal 31 6 3 2" xfId="34700" xr:uid="{57AC27AF-E1EC-4C41-858B-F9C474BE903D}"/>
    <cellStyle name="Normal 31 6 4" xfId="34701" xr:uid="{02B515E8-FC81-4FAC-B2B6-A52A7DFE3C6A}"/>
    <cellStyle name="Normal 31 6 4 2" xfId="34702" xr:uid="{2362327C-B3CF-4430-9862-76FC9410DF7A}"/>
    <cellStyle name="Normal 31 6 5" xfId="34703" xr:uid="{3CF4439E-136D-4FE4-BE42-BC7B020FD86C}"/>
    <cellStyle name="Normal 31 7" xfId="34704" xr:uid="{A2284171-4857-49D4-B91B-9CDC33C29377}"/>
    <cellStyle name="Normal 31 7 2" xfId="34705" xr:uid="{2D7B2AA4-086B-4D78-9451-60055DD8743B}"/>
    <cellStyle name="Normal 31 7 2 2" xfId="34706" xr:uid="{7F79C4E6-DFF3-40C1-A61A-393EABB1AE82}"/>
    <cellStyle name="Normal 31 7 2 2 2" xfId="34707" xr:uid="{F5C95457-8642-4ABD-9D04-0C05EF990290}"/>
    <cellStyle name="Normal 31 7 2 3" xfId="34708" xr:uid="{CD507468-84F3-4822-9651-67C19B4EA68A}"/>
    <cellStyle name="Normal 31 7 3" xfId="34709" xr:uid="{604AA193-EB23-4565-AD5A-A0290550DDF2}"/>
    <cellStyle name="Normal 31 7 3 2" xfId="34710" xr:uid="{4EC13C77-C0AF-4F1C-8D73-DB8E846EE48B}"/>
    <cellStyle name="Normal 31 7 4" xfId="34711" xr:uid="{F9112D3E-0320-4D76-B6FC-1F774751D8EA}"/>
    <cellStyle name="Normal 31 7 4 2" xfId="34712" xr:uid="{7E38117A-85AF-4259-BDE2-5F2379686670}"/>
    <cellStyle name="Normal 31 7 5" xfId="34713" xr:uid="{DE9DB67A-7EAF-41C2-9595-2A867F3F6CF8}"/>
    <cellStyle name="Normal 31 8" xfId="34714" xr:uid="{1C023AFE-51CB-445D-83CB-B8E7C8579018}"/>
    <cellStyle name="Normal 31 8 2" xfId="34715" xr:uid="{7EC7FAA2-BE3B-4973-8246-F1F1273B687E}"/>
    <cellStyle name="Normal 31 8 2 2" xfId="34716" xr:uid="{F980F974-9A22-44C3-A845-DA8BBBD5AC38}"/>
    <cellStyle name="Normal 31 8 3" xfId="34717" xr:uid="{3C6BEF68-C839-4836-A4D3-9E7D5E0DDAFE}"/>
    <cellStyle name="Normal 31 9" xfId="34718" xr:uid="{A0E8B0F9-50C2-4CF7-8240-2EEAC0BFB5A9}"/>
    <cellStyle name="Normal 31 9 2" xfId="34719" xr:uid="{078944A6-FB11-47B1-8680-644DB76BEA69}"/>
    <cellStyle name="Normal 32" xfId="34720" xr:uid="{1791AD87-3408-4AE0-99B7-CD76698DD53F}"/>
    <cellStyle name="Normal 32 10" xfId="34721" xr:uid="{F7DAE062-84CE-49F7-9287-D585E6F99DE5}"/>
    <cellStyle name="Normal 32 10 2" xfId="34722" xr:uid="{5C639BC9-E93F-4BBE-93FC-79B8B808D88C}"/>
    <cellStyle name="Normal 32 11" xfId="34723" xr:uid="{CF7F68D7-2730-4F7C-B133-C58CE7DF3F22}"/>
    <cellStyle name="Normal 32 2" xfId="34724" xr:uid="{5C7FF9B3-C7BE-4300-835F-6A599703D59D}"/>
    <cellStyle name="Normal 32 2 10" xfId="34725" xr:uid="{11B7A579-F0E4-49C8-B5A2-483FC467F466}"/>
    <cellStyle name="Normal 32 2 2" xfId="34726" xr:uid="{0F9665D4-5FF5-45A1-8C79-4F71D5788EB4}"/>
    <cellStyle name="Normal 32 2 2 2" xfId="34727" xr:uid="{599BDEEA-A133-4EA1-8710-275B9CDF7DE0}"/>
    <cellStyle name="Normal 32 2 2 2 2" xfId="34728" xr:uid="{EE605D66-771A-41A7-8768-E2489CE3C69D}"/>
    <cellStyle name="Normal 32 2 2 2 2 2" xfId="34729" xr:uid="{46C198A8-0A6F-4250-A74D-5FE2319DDD54}"/>
    <cellStyle name="Normal 32 2 2 2 2 2 2" xfId="34730" xr:uid="{91F5BB50-A9F4-408E-8C1B-D4004B5504BA}"/>
    <cellStyle name="Normal 32 2 2 2 2 2 2 2" xfId="34731" xr:uid="{4382CAB2-3DFB-4669-A6C4-6FC4956848C4}"/>
    <cellStyle name="Normal 32 2 2 2 2 2 3" xfId="34732" xr:uid="{0F4BA5CF-F31E-4A47-AC2E-8F69A87FED4D}"/>
    <cellStyle name="Normal 32 2 2 2 2 3" xfId="34733" xr:uid="{B0338980-7DBB-4E7E-AA69-66BD4F2CEE91}"/>
    <cellStyle name="Normal 32 2 2 2 2 3 2" xfId="34734" xr:uid="{148AFF45-60DE-42F3-8DD9-326DCC65E2F9}"/>
    <cellStyle name="Normal 32 2 2 2 2 4" xfId="34735" xr:uid="{F84E26D5-9149-4776-8CCA-D2E7D7F8A29F}"/>
    <cellStyle name="Normal 32 2 2 2 2 4 2" xfId="34736" xr:uid="{F5203034-DE60-4F97-996E-586ED78C2A3B}"/>
    <cellStyle name="Normal 32 2 2 2 2 5" xfId="34737" xr:uid="{32AF171F-992B-4C42-B282-32D15B4D3140}"/>
    <cellStyle name="Normal 32 2 2 2 3" xfId="34738" xr:uid="{9DE6CA46-7E2F-490D-AE34-8FAF8FAD1044}"/>
    <cellStyle name="Normal 32 2 2 2 3 2" xfId="34739" xr:uid="{60EAEA7E-33C2-41E3-90DD-94542EC5C141}"/>
    <cellStyle name="Normal 32 2 2 2 3 2 2" xfId="34740" xr:uid="{CAA4AB47-C9B4-498D-885D-D026DA952889}"/>
    <cellStyle name="Normal 32 2 2 2 3 3" xfId="34741" xr:uid="{E761AACC-6B10-49CA-93D9-0F0AF68E06D9}"/>
    <cellStyle name="Normal 32 2 2 2 4" xfId="34742" xr:uid="{775C64FC-48E5-4215-8028-8BBFDE5084D2}"/>
    <cellStyle name="Normal 32 2 2 2 4 2" xfId="34743" xr:uid="{94670A7F-8201-466E-94E2-241C8ECF3E92}"/>
    <cellStyle name="Normal 32 2 2 2 5" xfId="34744" xr:uid="{CD61D84E-91C1-43C1-A144-60914A6D3E5F}"/>
    <cellStyle name="Normal 32 2 2 2 5 2" xfId="34745" xr:uid="{4145E5E5-C87A-4777-9489-EEAAED621989}"/>
    <cellStyle name="Normal 32 2 2 2 6" xfId="34746" xr:uid="{0A8C101C-7BBF-4DC5-8FB2-ABA25144CA5D}"/>
    <cellStyle name="Normal 32 2 2 3" xfId="34747" xr:uid="{26D3C08A-F339-4F5D-9445-F057FDC20886}"/>
    <cellStyle name="Normal 32 2 2 3 2" xfId="34748" xr:uid="{0A599082-2FCF-46B4-A184-9EA902672874}"/>
    <cellStyle name="Normal 32 2 2 3 2 2" xfId="34749" xr:uid="{2F4CC54B-F827-4D16-A2B9-223F21C110B2}"/>
    <cellStyle name="Normal 32 2 2 3 2 2 2" xfId="34750" xr:uid="{F212594E-0D56-4432-A2EE-2863FA2DE431}"/>
    <cellStyle name="Normal 32 2 2 3 2 3" xfId="34751" xr:uid="{9583CD9A-2542-4D1F-B6F0-DD5F845188B8}"/>
    <cellStyle name="Normal 32 2 2 3 3" xfId="34752" xr:uid="{31DCE7AF-5A28-4CBA-97FA-61E6DC763080}"/>
    <cellStyle name="Normal 32 2 2 3 3 2" xfId="34753" xr:uid="{DCD00B68-4548-4F85-B54E-874CDF4EC473}"/>
    <cellStyle name="Normal 32 2 2 3 4" xfId="34754" xr:uid="{602C0829-4A66-456E-B842-48BB4209834C}"/>
    <cellStyle name="Normal 32 2 2 3 4 2" xfId="34755" xr:uid="{A4519ABA-B2B6-4541-A2EA-493EA5668635}"/>
    <cellStyle name="Normal 32 2 2 3 5" xfId="34756" xr:uid="{E6920048-9F5D-42B0-A822-0E22AD0781DB}"/>
    <cellStyle name="Normal 32 2 2 4" xfId="34757" xr:uid="{EF131D9A-1445-4D39-92DF-1ADF299C2A03}"/>
    <cellStyle name="Normal 32 2 2 4 2" xfId="34758" xr:uid="{66B97E17-5153-4B38-B0B1-72198F14E018}"/>
    <cellStyle name="Normal 32 2 2 4 2 2" xfId="34759" xr:uid="{4D75854F-BCC2-4378-B0E2-7ED98BF96F24}"/>
    <cellStyle name="Normal 32 2 2 4 3" xfId="34760" xr:uid="{390F483F-5229-4E0B-9244-B05CA33A51C2}"/>
    <cellStyle name="Normal 32 2 2 5" xfId="34761" xr:uid="{D48E23D5-B97F-429D-83CE-2631FF3AB59B}"/>
    <cellStyle name="Normal 32 2 2 5 2" xfId="34762" xr:uid="{544E1189-5635-48CA-93A1-4BEDD0E06666}"/>
    <cellStyle name="Normal 32 2 2 6" xfId="34763" xr:uid="{02136BA2-63C3-47D2-8548-771F6B10986F}"/>
    <cellStyle name="Normal 32 2 2 6 2" xfId="34764" xr:uid="{FEFA60CB-A39E-4664-9C58-574886DDEC96}"/>
    <cellStyle name="Normal 32 2 2 7" xfId="34765" xr:uid="{9A5ED3BA-7293-4361-9BAF-41D2F37B2C62}"/>
    <cellStyle name="Normal 32 2 3" xfId="34766" xr:uid="{7D4A008A-3186-4586-9BBA-36BC7B55B51D}"/>
    <cellStyle name="Normal 32 2 3 2" xfId="34767" xr:uid="{51CE654A-122B-4851-802A-A654962A0F6B}"/>
    <cellStyle name="Normal 32 2 3 2 2" xfId="34768" xr:uid="{5B2D07C0-B84F-4855-8168-C4A1149E9617}"/>
    <cellStyle name="Normal 32 2 3 2 2 2" xfId="34769" xr:uid="{18A4A585-E58B-43D1-9B8E-D830BFFD7539}"/>
    <cellStyle name="Normal 32 2 3 2 2 2 2" xfId="34770" xr:uid="{F4F02AFB-A89B-4DF4-BAED-31C153CBE106}"/>
    <cellStyle name="Normal 32 2 3 2 2 2 2 2" xfId="34771" xr:uid="{AF8BFCB9-1A02-4B6D-A45D-B89AD8B69745}"/>
    <cellStyle name="Normal 32 2 3 2 2 2 3" xfId="34772" xr:uid="{290DC6D8-5A89-4AE6-A9AC-3E86A0F3D930}"/>
    <cellStyle name="Normal 32 2 3 2 2 3" xfId="34773" xr:uid="{A84C8475-7151-4860-A7D4-4D3674D5AE99}"/>
    <cellStyle name="Normal 32 2 3 2 2 3 2" xfId="34774" xr:uid="{C61D4656-0F25-471A-9477-5DE934D4EC45}"/>
    <cellStyle name="Normal 32 2 3 2 2 4" xfId="34775" xr:uid="{3206DFA0-7945-46E3-88A5-EA57E753817F}"/>
    <cellStyle name="Normal 32 2 3 2 2 4 2" xfId="34776" xr:uid="{20492103-1A85-4AE4-A1D2-97065E604243}"/>
    <cellStyle name="Normal 32 2 3 2 2 5" xfId="34777" xr:uid="{AC4477E2-1A8B-4B6F-9138-8D7A02010BF5}"/>
    <cellStyle name="Normal 32 2 3 2 3" xfId="34778" xr:uid="{E6EC7AD5-8A5E-4139-938C-45C3471EAD31}"/>
    <cellStyle name="Normal 32 2 3 2 3 2" xfId="34779" xr:uid="{D6B8C3BA-5A7A-4978-80EF-98D826F70CA8}"/>
    <cellStyle name="Normal 32 2 3 2 3 2 2" xfId="34780" xr:uid="{7A27BFA3-230B-4D5A-8C82-600879C143DA}"/>
    <cellStyle name="Normal 32 2 3 2 3 3" xfId="34781" xr:uid="{A6AE140A-B96D-461E-BE6F-FE7AA92A8F4E}"/>
    <cellStyle name="Normal 32 2 3 2 4" xfId="34782" xr:uid="{95BC8D74-18B4-49FB-B713-96DF2ED5EC62}"/>
    <cellStyle name="Normal 32 2 3 2 4 2" xfId="34783" xr:uid="{05A5C198-25DA-4C66-B3DC-2B79CEB1FAC6}"/>
    <cellStyle name="Normal 32 2 3 2 5" xfId="34784" xr:uid="{4FC86FC6-1444-45CC-87FC-08B63780F5E1}"/>
    <cellStyle name="Normal 32 2 3 2 5 2" xfId="34785" xr:uid="{84310738-DDE0-414A-97AA-4C967FA511C9}"/>
    <cellStyle name="Normal 32 2 3 2 6" xfId="34786" xr:uid="{E054E9F3-0DDC-4B4B-8049-550CE27FF8DE}"/>
    <cellStyle name="Normal 32 2 3 3" xfId="34787" xr:uid="{F8082337-09B1-4754-A4E8-1055F3145A59}"/>
    <cellStyle name="Normal 32 2 3 3 2" xfId="34788" xr:uid="{074B3382-1BB1-4003-92F0-EB2EA2550A42}"/>
    <cellStyle name="Normal 32 2 3 3 2 2" xfId="34789" xr:uid="{DE233D7E-1AE9-482A-888B-0FFDA27C156A}"/>
    <cellStyle name="Normal 32 2 3 3 2 2 2" xfId="34790" xr:uid="{0640CB38-94B6-4763-BBF5-ABAC60E78F61}"/>
    <cellStyle name="Normal 32 2 3 3 2 3" xfId="34791" xr:uid="{A3478D94-E2CC-4CFE-9179-F75B39FB2854}"/>
    <cellStyle name="Normal 32 2 3 3 3" xfId="34792" xr:uid="{264F2A39-6CAD-436C-B27E-51A50CF4022A}"/>
    <cellStyle name="Normal 32 2 3 3 3 2" xfId="34793" xr:uid="{1CD3B9E2-CA3F-4A0F-9906-F618268C74CB}"/>
    <cellStyle name="Normal 32 2 3 3 4" xfId="34794" xr:uid="{75835FD3-9CF1-41EC-8244-A621AD07A1D5}"/>
    <cellStyle name="Normal 32 2 3 3 4 2" xfId="34795" xr:uid="{6BB6D787-F705-4E9E-ACF2-C7F047FF3E64}"/>
    <cellStyle name="Normal 32 2 3 3 5" xfId="34796" xr:uid="{08C27D9E-F9CF-4C1D-B26C-B840EB81943A}"/>
    <cellStyle name="Normal 32 2 3 4" xfId="34797" xr:uid="{B897AA39-7023-4E39-A072-7CD775180B13}"/>
    <cellStyle name="Normal 32 2 3 4 2" xfId="34798" xr:uid="{7CEEA047-D318-4D93-ABE4-6E75874AD854}"/>
    <cellStyle name="Normal 32 2 3 4 2 2" xfId="34799" xr:uid="{675F2AD3-DB22-4E6E-8DBF-0566E8328240}"/>
    <cellStyle name="Normal 32 2 3 4 3" xfId="34800" xr:uid="{167F9E09-9E23-4F7A-9BB7-FA28C6140A8D}"/>
    <cellStyle name="Normal 32 2 3 5" xfId="34801" xr:uid="{3A45973A-E140-453B-82FF-FE225A5061B0}"/>
    <cellStyle name="Normal 32 2 3 5 2" xfId="34802" xr:uid="{862CA436-739D-4C97-AF89-3A9114175D94}"/>
    <cellStyle name="Normal 32 2 3 6" xfId="34803" xr:uid="{433A207D-92C7-4F29-A63C-F95DEC2B6040}"/>
    <cellStyle name="Normal 32 2 3 6 2" xfId="34804" xr:uid="{38F80BA4-8919-4DF5-8DA9-20E135E30F9C}"/>
    <cellStyle name="Normal 32 2 3 7" xfId="34805" xr:uid="{C021118D-6E4D-44B1-B7BA-0E1F3B1F0598}"/>
    <cellStyle name="Normal 32 2 4" xfId="34806" xr:uid="{E755BED9-049A-4902-B85E-27C346982C4E}"/>
    <cellStyle name="Normal 32 2 4 2" xfId="34807" xr:uid="{C15DE27D-9D66-4549-BD97-BA3DE3E59F19}"/>
    <cellStyle name="Normal 32 2 4 2 2" xfId="34808" xr:uid="{B4CAF889-28B7-45D1-A2F5-5B08E6253D2B}"/>
    <cellStyle name="Normal 32 2 4 2 2 2" xfId="34809" xr:uid="{BE177283-5884-4EA9-9995-6533EAD07EE2}"/>
    <cellStyle name="Normal 32 2 4 2 2 2 2" xfId="34810" xr:uid="{7852E05F-8D3E-4B7A-BD1B-56BEE2EAAADB}"/>
    <cellStyle name="Normal 32 2 4 2 2 3" xfId="34811" xr:uid="{D3178E1B-7ED8-43F3-8DB9-A33DA2B58E87}"/>
    <cellStyle name="Normal 32 2 4 2 3" xfId="34812" xr:uid="{6C6B2E3B-7AB0-48E1-ABF7-9F7EA8263D65}"/>
    <cellStyle name="Normal 32 2 4 2 3 2" xfId="34813" xr:uid="{5C3E6A75-0EE9-4E99-A675-400C1A79917C}"/>
    <cellStyle name="Normal 32 2 4 2 4" xfId="34814" xr:uid="{34A984F0-D498-4DE7-B072-199AD4B4F276}"/>
    <cellStyle name="Normal 32 2 4 2 4 2" xfId="34815" xr:uid="{76F0FB1E-4E29-4E4E-AAA9-68031B9AED57}"/>
    <cellStyle name="Normal 32 2 4 2 5" xfId="34816" xr:uid="{24ABA2F2-088A-4856-B7A4-E1D68BB96D65}"/>
    <cellStyle name="Normal 32 2 4 3" xfId="34817" xr:uid="{DCDD3DC3-02F6-40E8-B9AB-FB1A6CF0DD73}"/>
    <cellStyle name="Normal 32 2 4 3 2" xfId="34818" xr:uid="{2B8F49E9-3392-4B8D-AE65-655B0C30CB85}"/>
    <cellStyle name="Normal 32 2 4 3 2 2" xfId="34819" xr:uid="{3D48D9E3-73EE-4654-BA30-1BD3E75C03B9}"/>
    <cellStyle name="Normal 32 2 4 3 3" xfId="34820" xr:uid="{4546DBB4-EF93-43A1-A376-122D8AEB3349}"/>
    <cellStyle name="Normal 32 2 4 4" xfId="34821" xr:uid="{668DBADB-4C30-45E0-BC30-7487F381F3C1}"/>
    <cellStyle name="Normal 32 2 4 4 2" xfId="34822" xr:uid="{D2F7A18C-9B8D-4C15-9FEB-0BA5D25A9472}"/>
    <cellStyle name="Normal 32 2 4 5" xfId="34823" xr:uid="{2355227F-4569-48B9-B6F7-A50A5CAE6F3C}"/>
    <cellStyle name="Normal 32 2 4 5 2" xfId="34824" xr:uid="{8E27CA6C-0603-4B72-BF5D-C36EC06FF5DB}"/>
    <cellStyle name="Normal 32 2 4 6" xfId="34825" xr:uid="{88256C6B-12E5-43A1-8FFA-BF3533AA0BF3}"/>
    <cellStyle name="Normal 32 2 5" xfId="34826" xr:uid="{C32DCD3C-90DA-48C0-84A1-EB76D24E0FBE}"/>
    <cellStyle name="Normal 32 2 5 2" xfId="34827" xr:uid="{2F516561-794F-40BD-B1C1-E7CB2A474C80}"/>
    <cellStyle name="Normal 32 2 5 2 2" xfId="34828" xr:uid="{182E4EBD-CB7D-4E8F-884F-FDFE45348CF6}"/>
    <cellStyle name="Normal 32 2 5 2 2 2" xfId="34829" xr:uid="{7189EC13-6842-4C29-B283-48553A8592C4}"/>
    <cellStyle name="Normal 32 2 5 2 3" xfId="34830" xr:uid="{C7D5B855-A2B2-4DA5-8267-11231FC0AE32}"/>
    <cellStyle name="Normal 32 2 5 3" xfId="34831" xr:uid="{44063121-BA11-4C1A-913C-58335F9C1059}"/>
    <cellStyle name="Normal 32 2 5 3 2" xfId="34832" xr:uid="{1C8C9C63-2A43-4BC0-8E03-5FAE44E8955E}"/>
    <cellStyle name="Normal 32 2 5 4" xfId="34833" xr:uid="{665BA2AB-8C0A-46F1-AF10-B7917AC04B92}"/>
    <cellStyle name="Normal 32 2 5 4 2" xfId="34834" xr:uid="{0D1D36ED-C725-43D6-8F05-BE493A1F27CC}"/>
    <cellStyle name="Normal 32 2 5 5" xfId="34835" xr:uid="{D2944C56-A251-4F60-8F88-F274D2385102}"/>
    <cellStyle name="Normal 32 2 6" xfId="34836" xr:uid="{432755B0-4AFA-48C5-AC54-E6857A60F1B3}"/>
    <cellStyle name="Normal 32 2 6 2" xfId="34837" xr:uid="{E276737B-4D71-413D-9CFB-FCFF6F46072E}"/>
    <cellStyle name="Normal 32 2 6 2 2" xfId="34838" xr:uid="{ED863085-5F72-4391-8F74-F76FECA8BA2B}"/>
    <cellStyle name="Normal 32 2 6 2 2 2" xfId="34839" xr:uid="{D7092780-EC5A-4DE9-BBDA-8471EFFF5A76}"/>
    <cellStyle name="Normal 32 2 6 2 3" xfId="34840" xr:uid="{08EE7BE6-E568-44E9-8B29-816216161CA6}"/>
    <cellStyle name="Normal 32 2 6 3" xfId="34841" xr:uid="{2EC7B3F2-5CD5-4807-B7EA-FB99A083BECF}"/>
    <cellStyle name="Normal 32 2 6 3 2" xfId="34842" xr:uid="{6CF9C250-06DF-4FB9-A8FF-74FF9E2E4BB4}"/>
    <cellStyle name="Normal 32 2 6 4" xfId="34843" xr:uid="{1C4640DB-91B5-4F18-B421-037353720431}"/>
    <cellStyle name="Normal 32 2 6 4 2" xfId="34844" xr:uid="{130FD7AF-E947-40A9-B973-C93C075D09EE}"/>
    <cellStyle name="Normal 32 2 6 5" xfId="34845" xr:uid="{966FB1BA-9EBE-4F24-97CC-AB7646407275}"/>
    <cellStyle name="Normal 32 2 7" xfId="34846" xr:uid="{9BA58D14-B7C7-46F2-8B61-791F5A8831B9}"/>
    <cellStyle name="Normal 32 2 7 2" xfId="34847" xr:uid="{2BDFE771-7A5E-48E1-B669-1DC42A81BD78}"/>
    <cellStyle name="Normal 32 2 7 2 2" xfId="34848" xr:uid="{3446558F-6DA0-47AE-8E1A-FCAAED014A3C}"/>
    <cellStyle name="Normal 32 2 7 3" xfId="34849" xr:uid="{674FD6AE-167B-4576-A4D8-A30C459F8056}"/>
    <cellStyle name="Normal 32 2 8" xfId="34850" xr:uid="{A7188925-4F8B-4F41-9B3D-0889429E6959}"/>
    <cellStyle name="Normal 32 2 8 2" xfId="34851" xr:uid="{D468A846-9DCA-4057-A48D-1AECC1A51BA3}"/>
    <cellStyle name="Normal 32 2 9" xfId="34852" xr:uid="{005EB73F-083B-4D0E-A71E-75A8517B7383}"/>
    <cellStyle name="Normal 32 2 9 2" xfId="34853" xr:uid="{FDA0008E-001F-4C8D-8767-1AF731D8C346}"/>
    <cellStyle name="Normal 32 3" xfId="34854" xr:uid="{9100A142-58EE-41A4-8240-245C562B2D99}"/>
    <cellStyle name="Normal 32 3 2" xfId="34855" xr:uid="{C2DCD3A0-C571-40B4-85E1-554DDA8EBB8B}"/>
    <cellStyle name="Normal 32 3 2 2" xfId="34856" xr:uid="{3C9DC53E-1873-42B1-9495-2849ED8CBAF4}"/>
    <cellStyle name="Normal 32 3 2 2 2" xfId="34857" xr:uid="{D05334F4-12D4-48F4-A3FB-704E8DAE245C}"/>
    <cellStyle name="Normal 32 3 2 2 2 2" xfId="34858" xr:uid="{E219090F-E260-48F1-A61B-2100E999F337}"/>
    <cellStyle name="Normal 32 3 2 2 2 2 2" xfId="34859" xr:uid="{C5EDCA67-5583-4A0A-A135-DAE7CEEB913D}"/>
    <cellStyle name="Normal 32 3 2 2 2 3" xfId="34860" xr:uid="{99F5FD0C-7037-4F3C-BE26-1CBDCF48A11A}"/>
    <cellStyle name="Normal 32 3 2 2 3" xfId="34861" xr:uid="{37B87B58-9C25-4058-9ADA-0DD85B46E8D1}"/>
    <cellStyle name="Normal 32 3 2 2 3 2" xfId="34862" xr:uid="{A9979976-21B4-4050-9B6D-4A5530B4D1D2}"/>
    <cellStyle name="Normal 32 3 2 2 4" xfId="34863" xr:uid="{873806CC-3408-48D1-8B9A-74342FC896F5}"/>
    <cellStyle name="Normal 32 3 2 2 4 2" xfId="34864" xr:uid="{92DF1835-6352-4FCA-8BA7-587C44EE887B}"/>
    <cellStyle name="Normal 32 3 2 2 5" xfId="34865" xr:uid="{4395089E-2B02-41D0-A361-7BB28E12085C}"/>
    <cellStyle name="Normal 32 3 2 3" xfId="34866" xr:uid="{199FDD1D-D225-4A0F-9D68-9702F226687E}"/>
    <cellStyle name="Normal 32 3 2 3 2" xfId="34867" xr:uid="{2ABCDB1F-42BF-4E3F-A2E2-4F0C673A8207}"/>
    <cellStyle name="Normal 32 3 2 3 2 2" xfId="34868" xr:uid="{B8784E02-DB3D-4E97-8621-EB082ED3911B}"/>
    <cellStyle name="Normal 32 3 2 3 3" xfId="34869" xr:uid="{38A7C8A3-6C65-4B0A-A978-8B6773A90ADE}"/>
    <cellStyle name="Normal 32 3 2 4" xfId="34870" xr:uid="{9CAA0566-4E79-4338-A715-06C1FA43C92A}"/>
    <cellStyle name="Normal 32 3 2 4 2" xfId="34871" xr:uid="{79FA7ADF-77C4-4F25-A277-EBF29687363E}"/>
    <cellStyle name="Normal 32 3 2 5" xfId="34872" xr:uid="{FB7E2E8D-C46A-402B-89F2-B3E6842CD7B6}"/>
    <cellStyle name="Normal 32 3 2 5 2" xfId="34873" xr:uid="{3BADF36B-D99D-466A-928C-CB665836EBFE}"/>
    <cellStyle name="Normal 32 3 2 6" xfId="34874" xr:uid="{2C100419-453A-43E9-9F90-A12B4F6D0B6B}"/>
    <cellStyle name="Normal 32 3 3" xfId="34875" xr:uid="{C01E7C02-3ABA-41F0-9972-87ED6C4C9EFD}"/>
    <cellStyle name="Normal 32 3 3 2" xfId="34876" xr:uid="{59AFC97C-101C-4EA6-9F53-F50FE321EC64}"/>
    <cellStyle name="Normal 32 3 3 2 2" xfId="34877" xr:uid="{0BF0DC89-F05D-4A2A-AD0A-23AFB7319FAF}"/>
    <cellStyle name="Normal 32 3 3 2 2 2" xfId="34878" xr:uid="{DF6D73FE-494E-4075-8AD5-BB610C0A7E93}"/>
    <cellStyle name="Normal 32 3 3 2 3" xfId="34879" xr:uid="{A91E6587-1EF8-4F01-8730-266EB0F7CFF5}"/>
    <cellStyle name="Normal 32 3 3 3" xfId="34880" xr:uid="{7796F2D3-F5A5-4D23-8949-11246C207BED}"/>
    <cellStyle name="Normal 32 3 3 3 2" xfId="34881" xr:uid="{4DB75B24-6D31-4B4D-8ED3-3FD23DBB27D3}"/>
    <cellStyle name="Normal 32 3 3 4" xfId="34882" xr:uid="{4D7E9199-1179-4FD6-B244-8DF6DD4839C6}"/>
    <cellStyle name="Normal 32 3 3 4 2" xfId="34883" xr:uid="{CB30A8E6-898C-45CC-9DF8-3545BCA9456A}"/>
    <cellStyle name="Normal 32 3 3 5" xfId="34884" xr:uid="{229D7D1E-48E2-4C16-8D07-385DDB8DC194}"/>
    <cellStyle name="Normal 32 3 4" xfId="34885" xr:uid="{68C81850-07BE-4864-87C9-EFF35DEF3FC2}"/>
    <cellStyle name="Normal 32 3 4 2" xfId="34886" xr:uid="{CD262A7A-BE4A-4FD3-B286-CCA864AE424C}"/>
    <cellStyle name="Normal 32 3 4 2 2" xfId="34887" xr:uid="{C6BF2FBF-A082-46E6-8200-FFA7262D48E1}"/>
    <cellStyle name="Normal 32 3 4 3" xfId="34888" xr:uid="{13825044-B575-4417-97B7-C67F763DBA12}"/>
    <cellStyle name="Normal 32 3 5" xfId="34889" xr:uid="{B4D532AB-576E-4ACB-9682-8453749C8CD9}"/>
    <cellStyle name="Normal 32 3 5 2" xfId="34890" xr:uid="{11164DCF-FAE8-4921-B4B7-AA6198CFB4D5}"/>
    <cellStyle name="Normal 32 3 6" xfId="34891" xr:uid="{1A4506D1-7A55-4A26-949C-7871E74A6CBE}"/>
    <cellStyle name="Normal 32 3 6 2" xfId="34892" xr:uid="{22EE9790-0D56-427F-B64B-D25D00ED7BC0}"/>
    <cellStyle name="Normal 32 3 7" xfId="34893" xr:uid="{4CF92A23-41A3-4DFF-8A60-B77911B3954B}"/>
    <cellStyle name="Normal 32 4" xfId="34894" xr:uid="{68A7E736-53D7-4534-A211-9E92E92EB74E}"/>
    <cellStyle name="Normal 32 4 2" xfId="34895" xr:uid="{237A6B94-921B-4EEB-AFB3-46E6765DF7A5}"/>
    <cellStyle name="Normal 32 4 2 2" xfId="34896" xr:uid="{844F0634-CAAD-4EFC-A4F9-4FD27C42C381}"/>
    <cellStyle name="Normal 32 4 2 2 2" xfId="34897" xr:uid="{E7C87C37-3176-4A47-9F4A-726B7CC490E3}"/>
    <cellStyle name="Normal 32 4 2 2 2 2" xfId="34898" xr:uid="{1FBC1A69-D5A4-43AF-9342-94084C968AE1}"/>
    <cellStyle name="Normal 32 4 2 2 2 2 2" xfId="34899" xr:uid="{4C58A452-ED9B-43FC-8022-2DF7AECCD1F5}"/>
    <cellStyle name="Normal 32 4 2 2 2 3" xfId="34900" xr:uid="{63F1B47B-DADD-4236-9A77-5CF17D0F9A6B}"/>
    <cellStyle name="Normal 32 4 2 2 3" xfId="34901" xr:uid="{267E7559-2CB6-4865-B92F-6C204ABD989E}"/>
    <cellStyle name="Normal 32 4 2 2 3 2" xfId="34902" xr:uid="{C5F6C240-170D-41D3-8434-3373FB2ACE87}"/>
    <cellStyle name="Normal 32 4 2 2 4" xfId="34903" xr:uid="{09223D89-A543-4B86-9C48-F36023C96DE2}"/>
    <cellStyle name="Normal 32 4 2 2 4 2" xfId="34904" xr:uid="{7F462E5F-F607-4B91-A073-0D0CC8C01201}"/>
    <cellStyle name="Normal 32 4 2 2 5" xfId="34905" xr:uid="{D2475E3A-8052-4D29-9390-9359A97A67E7}"/>
    <cellStyle name="Normal 32 4 2 3" xfId="34906" xr:uid="{A0E663CF-7B21-4990-8241-FE4C9C746B9F}"/>
    <cellStyle name="Normal 32 4 2 3 2" xfId="34907" xr:uid="{F2237107-D3EC-4775-A9EF-6FD0B5E09931}"/>
    <cellStyle name="Normal 32 4 2 3 2 2" xfId="34908" xr:uid="{C7F22424-8F09-4EF6-928A-F95424625A72}"/>
    <cellStyle name="Normal 32 4 2 3 3" xfId="34909" xr:uid="{001E3B48-C8D1-4E62-87D2-D2FFDB08E1D1}"/>
    <cellStyle name="Normal 32 4 2 4" xfId="34910" xr:uid="{82BEA397-49F8-41B7-82D4-080A7C7D03F9}"/>
    <cellStyle name="Normal 32 4 2 4 2" xfId="34911" xr:uid="{BD1B68AC-2173-4D0E-95B3-EAA7C1C7E4E6}"/>
    <cellStyle name="Normal 32 4 2 5" xfId="34912" xr:uid="{9728A40D-CB3C-4B81-8AD5-B6FD345AF39B}"/>
    <cellStyle name="Normal 32 4 2 5 2" xfId="34913" xr:uid="{552DE22F-68D4-4070-AD59-A46EC76FEDEF}"/>
    <cellStyle name="Normal 32 4 2 6" xfId="34914" xr:uid="{810BE77D-21F7-4203-919F-82E80456B285}"/>
    <cellStyle name="Normal 32 4 3" xfId="34915" xr:uid="{44FC91EF-8D3C-4633-8CB6-50BA41431570}"/>
    <cellStyle name="Normal 32 4 3 2" xfId="34916" xr:uid="{58FBF4F3-8FB8-40CA-959C-82A3389AB3E0}"/>
    <cellStyle name="Normal 32 4 3 2 2" xfId="34917" xr:uid="{06AF50DD-8402-41A5-864B-47F6264FAF76}"/>
    <cellStyle name="Normal 32 4 3 2 2 2" xfId="34918" xr:uid="{330A3A37-74C0-4647-8505-BAE50EF5213B}"/>
    <cellStyle name="Normal 32 4 3 2 3" xfId="34919" xr:uid="{40CD083A-0D8C-46FB-AF62-D4FE5E4378CA}"/>
    <cellStyle name="Normal 32 4 3 3" xfId="34920" xr:uid="{1E60995D-950A-4382-9FDA-2534418374F6}"/>
    <cellStyle name="Normal 32 4 3 3 2" xfId="34921" xr:uid="{281F7346-81EB-417A-8309-F7A4E24EDA5F}"/>
    <cellStyle name="Normal 32 4 3 4" xfId="34922" xr:uid="{104F73CD-C72E-45C3-B6B8-F6BD9CA2AD7A}"/>
    <cellStyle name="Normal 32 4 3 4 2" xfId="34923" xr:uid="{FBE3603E-F625-4CD5-8549-6DEE0BF2ECFF}"/>
    <cellStyle name="Normal 32 4 3 5" xfId="34924" xr:uid="{CC38E434-6D43-4980-8789-3B17C8FAFA6B}"/>
    <cellStyle name="Normal 32 4 4" xfId="34925" xr:uid="{1C29D30E-BF83-4E91-9D08-1EB8A83E7079}"/>
    <cellStyle name="Normal 32 4 4 2" xfId="34926" xr:uid="{9CF9AA5D-3D50-4748-BB88-A341E54A69FB}"/>
    <cellStyle name="Normal 32 4 4 2 2" xfId="34927" xr:uid="{B10339B8-9497-4029-8743-E93C28FC9468}"/>
    <cellStyle name="Normal 32 4 4 3" xfId="34928" xr:uid="{B2E59CF6-580C-473C-8D50-59F299DDC74E}"/>
    <cellStyle name="Normal 32 4 5" xfId="34929" xr:uid="{9E515300-5D35-4E9C-B4EA-7930DE64C019}"/>
    <cellStyle name="Normal 32 4 5 2" xfId="34930" xr:uid="{1580BE38-3685-4704-9C6A-FE83A3037A8C}"/>
    <cellStyle name="Normal 32 4 6" xfId="34931" xr:uid="{574A251F-67B4-4B9B-80CD-411A862AC09F}"/>
    <cellStyle name="Normal 32 4 6 2" xfId="34932" xr:uid="{C6AB320F-71FB-497C-B3FA-10A118EF2B53}"/>
    <cellStyle name="Normal 32 4 7" xfId="34933" xr:uid="{0AF925E7-7FCC-44CD-B10E-52C9CF12EDAE}"/>
    <cellStyle name="Normal 32 5" xfId="34934" xr:uid="{31122926-D0A1-4B22-A03D-A9F0431F95C0}"/>
    <cellStyle name="Normal 32 5 2" xfId="34935" xr:uid="{9D13EB7B-10C5-4BE3-A275-8853A596466B}"/>
    <cellStyle name="Normal 32 5 2 2" xfId="34936" xr:uid="{6C4C8976-6E08-44C0-BB58-7D891D39D629}"/>
    <cellStyle name="Normal 32 5 2 2 2" xfId="34937" xr:uid="{0671B04C-ED2A-44D2-9CB6-328B3ABE12DE}"/>
    <cellStyle name="Normal 32 5 2 2 2 2" xfId="34938" xr:uid="{61EEA15C-2C5A-48A2-9C34-A523201C43A2}"/>
    <cellStyle name="Normal 32 5 2 2 3" xfId="34939" xr:uid="{F969292F-3262-44A2-8ECB-7DD6236E8924}"/>
    <cellStyle name="Normal 32 5 2 3" xfId="34940" xr:uid="{F516372D-25D9-4F26-99EE-5D15BBE2D1A8}"/>
    <cellStyle name="Normal 32 5 2 3 2" xfId="34941" xr:uid="{4B01E0DC-D1E1-4383-AD72-260E824270BB}"/>
    <cellStyle name="Normal 32 5 2 4" xfId="34942" xr:uid="{04A68CA8-660D-461C-A06C-46559BECB1E6}"/>
    <cellStyle name="Normal 32 5 2 4 2" xfId="34943" xr:uid="{6F93272C-331A-49A8-AAAA-12B2006E5D4C}"/>
    <cellStyle name="Normal 32 5 2 5" xfId="34944" xr:uid="{7254045F-2C81-41DA-B336-839D56A43A1F}"/>
    <cellStyle name="Normal 32 5 3" xfId="34945" xr:uid="{D1F80A6E-6BA8-4148-BDD7-092A6EF1E2EE}"/>
    <cellStyle name="Normal 32 5 3 2" xfId="34946" xr:uid="{A031E5BB-286D-4C61-A451-9C58528021EB}"/>
    <cellStyle name="Normal 32 5 3 2 2" xfId="34947" xr:uid="{34187B4A-A422-4033-84E5-F5916882EAB8}"/>
    <cellStyle name="Normal 32 5 3 3" xfId="34948" xr:uid="{E3428C84-364D-4A21-B9C1-598ABC1F16B1}"/>
    <cellStyle name="Normal 32 5 4" xfId="34949" xr:uid="{B8650917-E077-42D7-BDA0-2A1775C0F39E}"/>
    <cellStyle name="Normal 32 5 4 2" xfId="34950" xr:uid="{44A0CADC-7755-4B9E-9F5D-6A6846F8FF58}"/>
    <cellStyle name="Normal 32 5 5" xfId="34951" xr:uid="{D9FA1352-605F-492D-994E-3E0AAB51607C}"/>
    <cellStyle name="Normal 32 5 5 2" xfId="34952" xr:uid="{50B7D5DB-A8D0-42A6-8722-9412A8796838}"/>
    <cellStyle name="Normal 32 5 6" xfId="34953" xr:uid="{74E8E75E-D914-4FEF-9151-1C06CB3723B2}"/>
    <cellStyle name="Normal 32 6" xfId="34954" xr:uid="{D36179E8-0E9B-4A7B-A49C-08C8E43B45DF}"/>
    <cellStyle name="Normal 32 6 2" xfId="34955" xr:uid="{8309F160-C30F-47E2-8DA8-AA165CEAD73D}"/>
    <cellStyle name="Normal 32 6 2 2" xfId="34956" xr:uid="{A90422D4-9AD4-4B87-93BE-FC72ADD2FC4B}"/>
    <cellStyle name="Normal 32 6 2 2 2" xfId="34957" xr:uid="{8FEE56EF-705C-4A73-AF3A-F5335E6C3B46}"/>
    <cellStyle name="Normal 32 6 2 3" xfId="34958" xr:uid="{772AA88B-2E7B-42D2-B21D-BC3733AE526B}"/>
    <cellStyle name="Normal 32 6 3" xfId="34959" xr:uid="{F6170C40-9FE0-4565-B1B4-94DBE3EDD2F6}"/>
    <cellStyle name="Normal 32 6 3 2" xfId="34960" xr:uid="{2D08A5ED-9AFB-4016-8083-68F3C9573B8C}"/>
    <cellStyle name="Normal 32 6 4" xfId="34961" xr:uid="{C795D481-D3C7-46A3-975C-F105073CC05B}"/>
    <cellStyle name="Normal 32 6 4 2" xfId="34962" xr:uid="{7333A7DF-AE47-436F-968B-B295BB55BA7E}"/>
    <cellStyle name="Normal 32 6 5" xfId="34963" xr:uid="{510EE644-380E-47D0-BF98-9B5C0B4F66C7}"/>
    <cellStyle name="Normal 32 7" xfId="34964" xr:uid="{45C6299A-9C11-4BBD-8B0F-B852E27A3F2B}"/>
    <cellStyle name="Normal 32 7 2" xfId="34965" xr:uid="{E0BF7A49-75E5-49AB-AF97-01A6B31F1390}"/>
    <cellStyle name="Normal 32 7 2 2" xfId="34966" xr:uid="{ABB86FF9-095B-4091-A739-ED9B4FF38950}"/>
    <cellStyle name="Normal 32 7 2 2 2" xfId="34967" xr:uid="{E110E092-04B1-4128-A189-0E195AD950C3}"/>
    <cellStyle name="Normal 32 7 2 3" xfId="34968" xr:uid="{996B9733-0D3F-4739-881C-B00458C8B958}"/>
    <cellStyle name="Normal 32 7 3" xfId="34969" xr:uid="{FA4773EB-2986-484A-96A6-B24AF2FC52BA}"/>
    <cellStyle name="Normal 32 7 3 2" xfId="34970" xr:uid="{AB5276C6-1E73-41B1-BD57-B732BF51177F}"/>
    <cellStyle name="Normal 32 7 4" xfId="34971" xr:uid="{EFD9E2F8-89B9-41FF-B0CA-A14DF4999BC9}"/>
    <cellStyle name="Normal 32 7 4 2" xfId="34972" xr:uid="{0836AA9E-47CC-409B-8B8E-D5FDC5DB0E81}"/>
    <cellStyle name="Normal 32 7 5" xfId="34973" xr:uid="{5E5151B3-9447-4783-AEA9-CC37331649D4}"/>
    <cellStyle name="Normal 32 8" xfId="34974" xr:uid="{BE357BBD-530E-4BCF-BEF9-E44C3B2BE4C1}"/>
    <cellStyle name="Normal 32 8 2" xfId="34975" xr:uid="{F9FBE6A3-4530-4CF8-A5D8-FEB98ED82DA6}"/>
    <cellStyle name="Normal 32 8 2 2" xfId="34976" xr:uid="{16E128B0-09CE-4686-B8D1-34AEAA9CFA4D}"/>
    <cellStyle name="Normal 32 8 3" xfId="34977" xr:uid="{E6F0C064-66E5-4FF8-B8BD-5C4139F54CBC}"/>
    <cellStyle name="Normal 32 9" xfId="34978" xr:uid="{670366C2-5D41-4203-B64E-87FD6E0687DB}"/>
    <cellStyle name="Normal 32 9 2" xfId="34979" xr:uid="{6D29D048-8B7F-4BE0-AFD3-8B7BF318732C}"/>
    <cellStyle name="Normal 33" xfId="34980" xr:uid="{35D6832B-9C87-4425-9197-D253A8793E2E}"/>
    <cellStyle name="Normal 33 10" xfId="34981" xr:uid="{65D1B26E-0F75-42E1-B36E-588366FED7B6}"/>
    <cellStyle name="Normal 33 10 2" xfId="34982" xr:uid="{80CDE08B-4DEE-4BA8-9994-A73D3B68F04B}"/>
    <cellStyle name="Normal 33 11" xfId="34983" xr:uid="{6FF07A29-E29F-49E7-AB96-E9C58E5C253E}"/>
    <cellStyle name="Normal 33 2" xfId="34984" xr:uid="{A6ABCDAF-07AB-4B28-B445-08C9F4EB43A8}"/>
    <cellStyle name="Normal 33 2 10" xfId="34985" xr:uid="{866CDF22-65B7-4686-A86B-7D7EDA29A0BC}"/>
    <cellStyle name="Normal 33 2 2" xfId="34986" xr:uid="{58F98989-EC7F-4970-AB34-373DD5871158}"/>
    <cellStyle name="Normal 33 2 2 2" xfId="34987" xr:uid="{9F2433EB-B1C6-4510-8EBF-0D4FA981F3C3}"/>
    <cellStyle name="Normal 33 2 2 2 2" xfId="34988" xr:uid="{EF6751D4-F65A-47F1-A5F1-66D4DCE47E7B}"/>
    <cellStyle name="Normal 33 2 2 2 2 2" xfId="34989" xr:uid="{7ACC7113-3645-4345-A761-6B5E4756BE4C}"/>
    <cellStyle name="Normal 33 2 2 2 2 2 2" xfId="34990" xr:uid="{BC72155F-CDE0-4B9B-BDC8-1A3DE659D214}"/>
    <cellStyle name="Normal 33 2 2 2 2 2 2 2" xfId="34991" xr:uid="{B66A94F6-EA44-4810-9273-65F71B3564A9}"/>
    <cellStyle name="Normal 33 2 2 2 2 2 3" xfId="34992" xr:uid="{EDA7037E-76F9-4D63-A09A-77DB25BDEB6C}"/>
    <cellStyle name="Normal 33 2 2 2 2 3" xfId="34993" xr:uid="{548B2C75-7D9E-40A9-993D-6F6E64CD5635}"/>
    <cellStyle name="Normal 33 2 2 2 2 3 2" xfId="34994" xr:uid="{77DC3E63-A664-4183-AB33-C420768FB83A}"/>
    <cellStyle name="Normal 33 2 2 2 2 4" xfId="34995" xr:uid="{F3AB5A03-5DA1-4496-A558-6DF3E5EFB69D}"/>
    <cellStyle name="Normal 33 2 2 2 2 4 2" xfId="34996" xr:uid="{C005FEA0-0092-4EC8-9F8A-D1FF59679953}"/>
    <cellStyle name="Normal 33 2 2 2 2 5" xfId="34997" xr:uid="{0D66166C-190A-4E1C-84C0-B5FB55BCFDDD}"/>
    <cellStyle name="Normal 33 2 2 2 3" xfId="34998" xr:uid="{A8232AB6-04B6-4264-920F-6ABB5BC1E60C}"/>
    <cellStyle name="Normal 33 2 2 2 3 2" xfId="34999" xr:uid="{C71B9805-4789-4F3A-8DB9-5A0F25542075}"/>
    <cellStyle name="Normal 33 2 2 2 3 2 2" xfId="35000" xr:uid="{F5CD654C-7D07-4AE9-ACC6-ED9BCF997B49}"/>
    <cellStyle name="Normal 33 2 2 2 3 3" xfId="35001" xr:uid="{189EAC21-D701-489D-86C8-D43FCB54011A}"/>
    <cellStyle name="Normal 33 2 2 2 4" xfId="35002" xr:uid="{AC339CA7-1254-49FB-83A8-83A0BA3134EF}"/>
    <cellStyle name="Normal 33 2 2 2 4 2" xfId="35003" xr:uid="{FCA48A91-CCE9-4506-A2C2-320A5EF9A9F9}"/>
    <cellStyle name="Normal 33 2 2 2 5" xfId="35004" xr:uid="{B9FA1C0E-137B-46BA-85E1-D06A2A77F392}"/>
    <cellStyle name="Normal 33 2 2 2 5 2" xfId="35005" xr:uid="{2780BF2B-D117-4A82-9D9D-E5A7F689CCF2}"/>
    <cellStyle name="Normal 33 2 2 2 6" xfId="35006" xr:uid="{78C169AC-1DE5-4B3A-B797-AAF0A7A8E8A7}"/>
    <cellStyle name="Normal 33 2 2 3" xfId="35007" xr:uid="{2578C479-4D1C-4A2F-9ECB-6065FA9E1A20}"/>
    <cellStyle name="Normal 33 2 2 3 2" xfId="35008" xr:uid="{7A628AC7-CD8E-45B0-96B3-DE941AB0CE07}"/>
    <cellStyle name="Normal 33 2 2 3 2 2" xfId="35009" xr:uid="{8ADFCA30-8B35-44D2-B64C-5EA35F0D3807}"/>
    <cellStyle name="Normal 33 2 2 3 2 2 2" xfId="35010" xr:uid="{4AEC386B-EA1D-4AB5-B1D2-6E3089052B2C}"/>
    <cellStyle name="Normal 33 2 2 3 2 3" xfId="35011" xr:uid="{70832A77-D76F-46DD-86A6-8E3B74F614C9}"/>
    <cellStyle name="Normal 33 2 2 3 3" xfId="35012" xr:uid="{9A5AA403-E57B-4F52-8448-44A7DB32B9A3}"/>
    <cellStyle name="Normal 33 2 2 3 3 2" xfId="35013" xr:uid="{BFD7094C-47F1-428F-8290-4A3DBFA68426}"/>
    <cellStyle name="Normal 33 2 2 3 4" xfId="35014" xr:uid="{5CDB9841-10B4-4B9D-9C8B-0F367F1D467D}"/>
    <cellStyle name="Normal 33 2 2 3 4 2" xfId="35015" xr:uid="{2820E3DD-1FB2-4F1D-8430-AF6DE958EE19}"/>
    <cellStyle name="Normal 33 2 2 3 5" xfId="35016" xr:uid="{91B7D88F-50EB-4552-838D-A9B44F80D210}"/>
    <cellStyle name="Normal 33 2 2 4" xfId="35017" xr:uid="{30EAD71D-1EB7-4D0E-B130-12ACB89AA5B6}"/>
    <cellStyle name="Normal 33 2 2 4 2" xfId="35018" xr:uid="{50D6242F-FB75-4ECC-A8CA-3DD8A38CFC41}"/>
    <cellStyle name="Normal 33 2 2 4 2 2" xfId="35019" xr:uid="{C05B4D1C-DE94-4D49-80BA-04FAFDB06D67}"/>
    <cellStyle name="Normal 33 2 2 4 3" xfId="35020" xr:uid="{628D5A71-61B7-4CD6-85BF-E162B9EE26E8}"/>
    <cellStyle name="Normal 33 2 2 5" xfId="35021" xr:uid="{FC7705C6-DA7B-436B-B407-FFB67677A5C5}"/>
    <cellStyle name="Normal 33 2 2 5 2" xfId="35022" xr:uid="{69CD1DF8-C0B6-4922-BDA2-B10E0EA429E3}"/>
    <cellStyle name="Normal 33 2 2 6" xfId="35023" xr:uid="{58C12D54-1A63-4D48-A68C-CD1DD76A10D3}"/>
    <cellStyle name="Normal 33 2 2 6 2" xfId="35024" xr:uid="{62C6088C-5C62-4B99-8C18-A974314FB355}"/>
    <cellStyle name="Normal 33 2 2 7" xfId="35025" xr:uid="{DB7CDBF9-A1AD-4AA7-A03A-DE71A558B3F0}"/>
    <cellStyle name="Normal 33 2 3" xfId="35026" xr:uid="{42757380-B3B1-4BEB-BD1B-434A4769DBF3}"/>
    <cellStyle name="Normal 33 2 3 2" xfId="35027" xr:uid="{727125E3-4702-4B00-8CBD-DA7C8053D877}"/>
    <cellStyle name="Normal 33 2 3 2 2" xfId="35028" xr:uid="{3B981BA7-FC94-4C77-9227-7D156B8924E5}"/>
    <cellStyle name="Normal 33 2 3 2 2 2" xfId="35029" xr:uid="{4A286F22-C4E5-497A-9A24-8EEEEEC21C05}"/>
    <cellStyle name="Normal 33 2 3 2 2 2 2" xfId="35030" xr:uid="{4FFD1D85-7484-4439-A1AB-A5C142A55ACA}"/>
    <cellStyle name="Normal 33 2 3 2 2 2 2 2" xfId="35031" xr:uid="{3ACD2A61-7E51-47F1-9536-AFD5E484541D}"/>
    <cellStyle name="Normal 33 2 3 2 2 2 3" xfId="35032" xr:uid="{5B3F615A-5D97-4644-AB1B-04DD54D39798}"/>
    <cellStyle name="Normal 33 2 3 2 2 3" xfId="35033" xr:uid="{18BCE854-BBAD-4539-B784-7C711EACBCAB}"/>
    <cellStyle name="Normal 33 2 3 2 2 3 2" xfId="35034" xr:uid="{FB93FC81-EBBA-4778-A97F-ADC727D75DEA}"/>
    <cellStyle name="Normal 33 2 3 2 2 4" xfId="35035" xr:uid="{A9E6229E-C434-4F5E-9C69-6B8369D20C47}"/>
    <cellStyle name="Normal 33 2 3 2 2 4 2" xfId="35036" xr:uid="{9EE9188C-9B31-471B-A1E1-1112AFB651A6}"/>
    <cellStyle name="Normal 33 2 3 2 2 5" xfId="35037" xr:uid="{F622DDAF-2D35-40DC-BE77-580DC8AB9E4B}"/>
    <cellStyle name="Normal 33 2 3 2 3" xfId="35038" xr:uid="{B979D3DB-BE52-4830-9495-D087CF02D39E}"/>
    <cellStyle name="Normal 33 2 3 2 3 2" xfId="35039" xr:uid="{E78005D3-227C-44D8-A7B0-19CB3E527BF9}"/>
    <cellStyle name="Normal 33 2 3 2 3 2 2" xfId="35040" xr:uid="{2C1E548E-674E-47FA-9C42-5084FC072060}"/>
    <cellStyle name="Normal 33 2 3 2 3 3" xfId="35041" xr:uid="{99E0FA9E-B0D9-41F5-9167-3984D927278A}"/>
    <cellStyle name="Normal 33 2 3 2 4" xfId="35042" xr:uid="{1FD0D0E6-D644-4C8F-BF77-43AE38EAC049}"/>
    <cellStyle name="Normal 33 2 3 2 4 2" xfId="35043" xr:uid="{9F1E8515-DAF7-46E9-AE82-11B29C636C58}"/>
    <cellStyle name="Normal 33 2 3 2 5" xfId="35044" xr:uid="{318C3C1F-B745-4136-B262-B454FC9A5728}"/>
    <cellStyle name="Normal 33 2 3 2 5 2" xfId="35045" xr:uid="{E97C9ADA-8FE3-49B4-8CDA-76B1C24A6B84}"/>
    <cellStyle name="Normal 33 2 3 2 6" xfId="35046" xr:uid="{0DCBAE96-317D-4D33-BBDA-3711C0FC3908}"/>
    <cellStyle name="Normal 33 2 3 3" xfId="35047" xr:uid="{CAB1C21D-51FD-4A37-8398-C43254C99485}"/>
    <cellStyle name="Normal 33 2 3 3 2" xfId="35048" xr:uid="{59C09A9D-5467-4301-9E40-3282BA9648EC}"/>
    <cellStyle name="Normal 33 2 3 3 2 2" xfId="35049" xr:uid="{F973E66B-64D1-45A2-B286-22B2184FFAF4}"/>
    <cellStyle name="Normal 33 2 3 3 2 2 2" xfId="35050" xr:uid="{07017F08-E02B-47FB-BEDE-6BA156167EC7}"/>
    <cellStyle name="Normal 33 2 3 3 2 3" xfId="35051" xr:uid="{1C57DA89-500D-4E8B-8560-D9805E9FBD18}"/>
    <cellStyle name="Normal 33 2 3 3 3" xfId="35052" xr:uid="{C50B5150-64F5-4DAA-AEFD-C3CFEA7D2FBE}"/>
    <cellStyle name="Normal 33 2 3 3 3 2" xfId="35053" xr:uid="{6D9FB67A-4A7B-44C5-9E09-CE286EDE2685}"/>
    <cellStyle name="Normal 33 2 3 3 4" xfId="35054" xr:uid="{6B4EFFF8-329D-4D1A-BC88-478CE8206219}"/>
    <cellStyle name="Normal 33 2 3 3 4 2" xfId="35055" xr:uid="{98EB008C-5156-4DDC-A642-3F3BEED4847A}"/>
    <cellStyle name="Normal 33 2 3 3 5" xfId="35056" xr:uid="{B0985E70-6C45-4BC1-8909-5BFB6DB9A3DD}"/>
    <cellStyle name="Normal 33 2 3 4" xfId="35057" xr:uid="{03D1E8C5-9F20-4F7F-988C-0507C2AD9A1B}"/>
    <cellStyle name="Normal 33 2 3 4 2" xfId="35058" xr:uid="{0653E1C2-F672-4AB8-9183-F4209D709D21}"/>
    <cellStyle name="Normal 33 2 3 4 2 2" xfId="35059" xr:uid="{BB5ED4B0-878E-492D-912D-459B21B40D82}"/>
    <cellStyle name="Normal 33 2 3 4 3" xfId="35060" xr:uid="{89BA5815-0F4C-461B-AA2C-969CDC13A8F3}"/>
    <cellStyle name="Normal 33 2 3 5" xfId="35061" xr:uid="{7A4800DD-3CB6-4C69-9E51-AE33F8D714EC}"/>
    <cellStyle name="Normal 33 2 3 5 2" xfId="35062" xr:uid="{D9D724D7-6C90-409B-A0A9-4B086945E17F}"/>
    <cellStyle name="Normal 33 2 3 6" xfId="35063" xr:uid="{58D704A8-013C-4EBB-A2DE-B5B20E555DE0}"/>
    <cellStyle name="Normal 33 2 3 6 2" xfId="35064" xr:uid="{39DB6947-CF3A-4D9F-B194-F4CFA3E2DF6C}"/>
    <cellStyle name="Normal 33 2 3 7" xfId="35065" xr:uid="{1BFDE911-9D57-4A9D-A6F6-45A52F628EAE}"/>
    <cellStyle name="Normal 33 2 4" xfId="35066" xr:uid="{55B49A32-B1E7-4F89-A41D-16C3FF97F803}"/>
    <cellStyle name="Normal 33 2 4 2" xfId="35067" xr:uid="{420DAEFB-035F-4825-A6DF-F14491B3BDAD}"/>
    <cellStyle name="Normal 33 2 4 2 2" xfId="35068" xr:uid="{91168EC5-5791-4EE0-9DC3-4EB860840F72}"/>
    <cellStyle name="Normal 33 2 4 2 2 2" xfId="35069" xr:uid="{0E1698F0-D63E-4E06-B57C-8250A5077F5A}"/>
    <cellStyle name="Normal 33 2 4 2 2 2 2" xfId="35070" xr:uid="{9D9BA693-6133-4E34-8850-D38A14720702}"/>
    <cellStyle name="Normal 33 2 4 2 2 3" xfId="35071" xr:uid="{9FD79FA0-C6A0-427D-81E2-31942A017FB2}"/>
    <cellStyle name="Normal 33 2 4 2 3" xfId="35072" xr:uid="{AD86D323-664F-4762-BA01-3B87B8831FDF}"/>
    <cellStyle name="Normal 33 2 4 2 3 2" xfId="35073" xr:uid="{2AC04476-4E8E-4CE7-8380-795C18AAA8DB}"/>
    <cellStyle name="Normal 33 2 4 2 4" xfId="35074" xr:uid="{69FB42B5-5C3C-4074-9EED-EF9C2024D514}"/>
    <cellStyle name="Normal 33 2 4 2 4 2" xfId="35075" xr:uid="{36A13D2A-B22A-45EF-B987-18F246E0C91C}"/>
    <cellStyle name="Normal 33 2 4 2 5" xfId="35076" xr:uid="{04A8D47F-5ADB-4D78-9AE1-1B375CB103F9}"/>
    <cellStyle name="Normal 33 2 4 3" xfId="35077" xr:uid="{F672E7FB-42D9-4888-882A-8F701332EE6A}"/>
    <cellStyle name="Normal 33 2 4 3 2" xfId="35078" xr:uid="{1232F70E-11E3-44AB-A9E9-C0E0FD730F67}"/>
    <cellStyle name="Normal 33 2 4 3 2 2" xfId="35079" xr:uid="{58F8A221-0698-4B12-BE40-E7E5423A602D}"/>
    <cellStyle name="Normal 33 2 4 3 3" xfId="35080" xr:uid="{CBE27674-2301-48BA-AD4F-A51AB0A97029}"/>
    <cellStyle name="Normal 33 2 4 4" xfId="35081" xr:uid="{3722B642-CC7B-4152-ACB0-76EFEF94CF54}"/>
    <cellStyle name="Normal 33 2 4 4 2" xfId="35082" xr:uid="{5C034C6E-037B-4F9E-A4EC-6B5B10E80A74}"/>
    <cellStyle name="Normal 33 2 4 5" xfId="35083" xr:uid="{ADF69C23-8932-488E-B158-A590A10F667B}"/>
    <cellStyle name="Normal 33 2 4 5 2" xfId="35084" xr:uid="{B07AF9F8-33A7-4D35-98D7-AD4F8A65AFAF}"/>
    <cellStyle name="Normal 33 2 4 6" xfId="35085" xr:uid="{3B566772-E1E3-458D-B22C-4D7AA45AC7BE}"/>
    <cellStyle name="Normal 33 2 5" xfId="35086" xr:uid="{8DD5D572-0E64-4746-8485-BF465DADA41F}"/>
    <cellStyle name="Normal 33 2 5 2" xfId="35087" xr:uid="{16564180-9AA2-4B5B-AA20-91B829FFDC6C}"/>
    <cellStyle name="Normal 33 2 5 2 2" xfId="35088" xr:uid="{42D5C358-1D0D-42C5-A14E-425000CA5684}"/>
    <cellStyle name="Normal 33 2 5 2 2 2" xfId="35089" xr:uid="{86F7F861-FE6E-4567-BEC2-271DE52665C8}"/>
    <cellStyle name="Normal 33 2 5 2 3" xfId="35090" xr:uid="{CB355C18-543F-469B-83C6-9665E3C212D4}"/>
    <cellStyle name="Normal 33 2 5 3" xfId="35091" xr:uid="{6010D365-FC0B-4174-B886-F9619815AFF7}"/>
    <cellStyle name="Normal 33 2 5 3 2" xfId="35092" xr:uid="{049E04A8-EF1C-405F-BB68-557C2B2FE9F5}"/>
    <cellStyle name="Normal 33 2 5 4" xfId="35093" xr:uid="{FF24E032-ADB2-4212-9CCA-097C830F0D3C}"/>
    <cellStyle name="Normal 33 2 5 4 2" xfId="35094" xr:uid="{E7D05F44-2B03-4042-B374-22B2A5457C9D}"/>
    <cellStyle name="Normal 33 2 5 5" xfId="35095" xr:uid="{A78647B0-B7DA-401F-B5B2-D3967FC0AD71}"/>
    <cellStyle name="Normal 33 2 6" xfId="35096" xr:uid="{7F55BD06-70C6-4895-92DD-9CA1F12E734E}"/>
    <cellStyle name="Normal 33 2 6 2" xfId="35097" xr:uid="{1E9EE9E0-8237-4994-8875-4CC47ADAEA94}"/>
    <cellStyle name="Normal 33 2 6 2 2" xfId="35098" xr:uid="{7B69D74B-9C2E-44E3-9ADE-4058251299AE}"/>
    <cellStyle name="Normal 33 2 6 2 2 2" xfId="35099" xr:uid="{6885A247-AE64-4BFC-A796-E9F85709B911}"/>
    <cellStyle name="Normal 33 2 6 2 3" xfId="35100" xr:uid="{6331A42F-2787-4F83-B2B7-37EFA59C7882}"/>
    <cellStyle name="Normal 33 2 6 3" xfId="35101" xr:uid="{8F2829BE-8560-4A51-9A64-C04405B28029}"/>
    <cellStyle name="Normal 33 2 6 3 2" xfId="35102" xr:uid="{4B08F25C-E61A-493E-95A9-C1BCA677F8CC}"/>
    <cellStyle name="Normal 33 2 6 4" xfId="35103" xr:uid="{D28B7B32-1B9F-4D6D-A139-F6F157099789}"/>
    <cellStyle name="Normal 33 2 6 4 2" xfId="35104" xr:uid="{98B6532D-4F81-42E0-ACE5-B4B69785808C}"/>
    <cellStyle name="Normal 33 2 6 5" xfId="35105" xr:uid="{43C00039-D6A4-4545-8444-020C0FF45968}"/>
    <cellStyle name="Normal 33 2 7" xfId="35106" xr:uid="{0E062799-DB16-4F79-B0EB-86A279B35360}"/>
    <cellStyle name="Normal 33 2 7 2" xfId="35107" xr:uid="{A5142881-C347-44A7-BA11-3C4199BBE029}"/>
    <cellStyle name="Normal 33 2 7 2 2" xfId="35108" xr:uid="{3097529C-03DE-4725-88E4-54FFFEB2D18C}"/>
    <cellStyle name="Normal 33 2 7 3" xfId="35109" xr:uid="{258FF2D5-0248-414A-9CDB-83EC8D56C46E}"/>
    <cellStyle name="Normal 33 2 8" xfId="35110" xr:uid="{191F7F46-288E-4051-B059-1DAF48041A00}"/>
    <cellStyle name="Normal 33 2 8 2" xfId="35111" xr:uid="{CAFDC317-2917-4A73-823F-57D7DEF1D309}"/>
    <cellStyle name="Normal 33 2 9" xfId="35112" xr:uid="{381BC9A3-5452-4264-A68D-964535F4231D}"/>
    <cellStyle name="Normal 33 2 9 2" xfId="35113" xr:uid="{970E950A-24EC-42EF-B942-FC3F8BF5E23B}"/>
    <cellStyle name="Normal 33 3" xfId="35114" xr:uid="{BAA3C408-BBDE-4839-ABC4-0F62B6C5B487}"/>
    <cellStyle name="Normal 33 3 2" xfId="35115" xr:uid="{F851832B-9661-4FDF-87B1-AB32F0B3ABB0}"/>
    <cellStyle name="Normal 33 3 2 2" xfId="35116" xr:uid="{1F185212-C9AC-4B93-AA6E-A66D7E8EA8DB}"/>
    <cellStyle name="Normal 33 3 2 2 2" xfId="35117" xr:uid="{69F26517-476E-46DC-B581-0F4C6192E456}"/>
    <cellStyle name="Normal 33 3 2 2 2 2" xfId="35118" xr:uid="{B9D910CC-9A56-4E24-A773-01F9FAD7001F}"/>
    <cellStyle name="Normal 33 3 2 2 2 2 2" xfId="35119" xr:uid="{CBB43A72-8555-4095-9290-268B329C620E}"/>
    <cellStyle name="Normal 33 3 2 2 2 3" xfId="35120" xr:uid="{724E1F28-20CD-4D86-AA43-C8E38B824071}"/>
    <cellStyle name="Normal 33 3 2 2 3" xfId="35121" xr:uid="{42B54048-53E1-45D2-9772-878AA9CE42E9}"/>
    <cellStyle name="Normal 33 3 2 2 3 2" xfId="35122" xr:uid="{4F55E12F-5346-4D24-B555-9AEE0F5E8B8D}"/>
    <cellStyle name="Normal 33 3 2 2 4" xfId="35123" xr:uid="{C23F604A-AC90-46C3-B6DE-305A3346263C}"/>
    <cellStyle name="Normal 33 3 2 2 4 2" xfId="35124" xr:uid="{8993B55C-09DF-46BF-9249-31E519FC4774}"/>
    <cellStyle name="Normal 33 3 2 2 5" xfId="35125" xr:uid="{198B7AC5-33A0-4BFF-BCAB-756662BFBCD1}"/>
    <cellStyle name="Normal 33 3 2 3" xfId="35126" xr:uid="{542AA9FB-F0ED-4139-AB3E-E959E29D042D}"/>
    <cellStyle name="Normal 33 3 2 3 2" xfId="35127" xr:uid="{3C5F3C82-E38B-40A7-A119-E76D16441AFE}"/>
    <cellStyle name="Normal 33 3 2 3 2 2" xfId="35128" xr:uid="{DF56A80A-742B-4432-B256-E850CEBAC674}"/>
    <cellStyle name="Normal 33 3 2 3 3" xfId="35129" xr:uid="{C29157D4-5E67-4060-B76D-83B124E33B8F}"/>
    <cellStyle name="Normal 33 3 2 4" xfId="35130" xr:uid="{0DC9B6EC-68D4-4971-81B7-ECC51663950F}"/>
    <cellStyle name="Normal 33 3 2 4 2" xfId="35131" xr:uid="{1403B34F-3221-4BAD-A362-62E296F3C035}"/>
    <cellStyle name="Normal 33 3 2 5" xfId="35132" xr:uid="{17AED8DD-9CC3-470C-80BD-2B1954430792}"/>
    <cellStyle name="Normal 33 3 2 5 2" xfId="35133" xr:uid="{C52B0B45-3ACC-4812-B097-2BA6454F4630}"/>
    <cellStyle name="Normal 33 3 2 6" xfId="35134" xr:uid="{0207A2A7-1320-4693-A784-B7448A572378}"/>
    <cellStyle name="Normal 33 3 3" xfId="35135" xr:uid="{32CABE25-6D71-495B-83DE-7C387F89A712}"/>
    <cellStyle name="Normal 33 3 3 2" xfId="35136" xr:uid="{2EE89BD7-91A6-4469-9D16-C4671B48AD33}"/>
    <cellStyle name="Normal 33 3 3 2 2" xfId="35137" xr:uid="{768ECB99-AE0B-40A5-8018-AD99E4F8A9A6}"/>
    <cellStyle name="Normal 33 3 3 2 2 2" xfId="35138" xr:uid="{5DD23342-67DF-4FAB-AD16-DE77F08B0DCB}"/>
    <cellStyle name="Normal 33 3 3 2 3" xfId="35139" xr:uid="{0D796B47-CFC3-4ACF-BCB2-CA0B3D4917B8}"/>
    <cellStyle name="Normal 33 3 3 3" xfId="35140" xr:uid="{BE521364-60E9-4F97-BB2E-88C3D5B7783D}"/>
    <cellStyle name="Normal 33 3 3 3 2" xfId="35141" xr:uid="{78F6AC78-A19E-45EE-8C0A-09565DCED35D}"/>
    <cellStyle name="Normal 33 3 3 4" xfId="35142" xr:uid="{1B0FC08D-E1E1-42A4-9568-819000C2F2E5}"/>
    <cellStyle name="Normal 33 3 3 4 2" xfId="35143" xr:uid="{50FE41A5-0024-4F5D-B7C3-034014E2E69D}"/>
    <cellStyle name="Normal 33 3 3 5" xfId="35144" xr:uid="{CEC47367-E776-4036-9C5C-F21999C2ACA7}"/>
    <cellStyle name="Normal 33 3 4" xfId="35145" xr:uid="{7F1CF77B-B650-487A-B801-1602B8BA20C0}"/>
    <cellStyle name="Normal 33 3 4 2" xfId="35146" xr:uid="{EB5B1B27-9FC8-4D73-887F-77C2D42FE050}"/>
    <cellStyle name="Normal 33 3 4 2 2" xfId="35147" xr:uid="{29E1DA27-2E1B-4B8F-8C21-4DC27C836205}"/>
    <cellStyle name="Normal 33 3 4 3" xfId="35148" xr:uid="{36D6EB7D-940A-4F9A-A292-7A4F585F18C1}"/>
    <cellStyle name="Normal 33 3 5" xfId="35149" xr:uid="{9017A880-34AB-4089-AD01-BDF6F0589CD0}"/>
    <cellStyle name="Normal 33 3 5 2" xfId="35150" xr:uid="{2BC91635-59F5-45B9-A35B-F90E5272826A}"/>
    <cellStyle name="Normal 33 3 6" xfId="35151" xr:uid="{5C826A5B-44C6-453B-A106-4830A3862A21}"/>
    <cellStyle name="Normal 33 3 6 2" xfId="35152" xr:uid="{57B4568D-F71D-435C-932A-F4EE7FFD3B53}"/>
    <cellStyle name="Normal 33 3 7" xfId="35153" xr:uid="{F60079D4-316E-4C67-925D-18D72DB1D4A3}"/>
    <cellStyle name="Normal 33 4" xfId="35154" xr:uid="{CA61A0DE-607E-4559-9DF2-EF5AFDE12B72}"/>
    <cellStyle name="Normal 33 4 2" xfId="35155" xr:uid="{6EAF63CE-0595-45EC-92E1-166D67F2AA82}"/>
    <cellStyle name="Normal 33 4 2 2" xfId="35156" xr:uid="{09C68C2E-8045-4860-9DF8-420CBE40D5BC}"/>
    <cellStyle name="Normal 33 4 2 2 2" xfId="35157" xr:uid="{CCF1F783-6359-4BE4-B001-B52A853BD037}"/>
    <cellStyle name="Normal 33 4 2 2 2 2" xfId="35158" xr:uid="{FD8565FC-FDFE-486C-8CAB-7A3669A554B2}"/>
    <cellStyle name="Normal 33 4 2 2 2 2 2" xfId="35159" xr:uid="{6965647E-4B63-4A1E-BDBA-9EFFC5B14D90}"/>
    <cellStyle name="Normal 33 4 2 2 2 3" xfId="35160" xr:uid="{340EBCBA-0863-41AA-9623-DD18F0E05F21}"/>
    <cellStyle name="Normal 33 4 2 2 3" xfId="35161" xr:uid="{3D0D8A9D-23FF-4945-92A1-18A09D83B6F4}"/>
    <cellStyle name="Normal 33 4 2 2 3 2" xfId="35162" xr:uid="{4FD35123-69E7-4598-A5FC-90BEA6389BBD}"/>
    <cellStyle name="Normal 33 4 2 2 4" xfId="35163" xr:uid="{6E6562E3-1C02-461E-B22A-197A5EAD9743}"/>
    <cellStyle name="Normal 33 4 2 2 4 2" xfId="35164" xr:uid="{057999FF-BB12-42D0-A307-D42C18CBFDBB}"/>
    <cellStyle name="Normal 33 4 2 2 5" xfId="35165" xr:uid="{24137B8D-38D9-4F4C-A843-D6FA01F06037}"/>
    <cellStyle name="Normal 33 4 2 3" xfId="35166" xr:uid="{1CC73489-D90D-45C8-AE6C-45FE73444BB6}"/>
    <cellStyle name="Normal 33 4 2 3 2" xfId="35167" xr:uid="{B8EFA1DA-D2BE-407C-9272-E6B265257A0A}"/>
    <cellStyle name="Normal 33 4 2 3 2 2" xfId="35168" xr:uid="{F5A58DBB-7C5F-4B93-867F-6050ADCB4830}"/>
    <cellStyle name="Normal 33 4 2 3 3" xfId="35169" xr:uid="{03B12422-C5CA-4059-BE88-72E800AFB96A}"/>
    <cellStyle name="Normal 33 4 2 4" xfId="35170" xr:uid="{EBDF920A-150D-43BE-8F9C-A38C12FD916C}"/>
    <cellStyle name="Normal 33 4 2 4 2" xfId="35171" xr:uid="{367493A4-24FA-4103-A96B-E14827A63FB5}"/>
    <cellStyle name="Normal 33 4 2 5" xfId="35172" xr:uid="{5CF91F97-8301-4DE3-81E3-68DEC217696D}"/>
    <cellStyle name="Normal 33 4 2 5 2" xfId="35173" xr:uid="{6DACEDF3-D118-4286-8CEA-6C25B0B36079}"/>
    <cellStyle name="Normal 33 4 2 6" xfId="35174" xr:uid="{25E8A4ED-4DE7-4226-8623-AF7EB7D4F5E6}"/>
    <cellStyle name="Normal 33 4 3" xfId="35175" xr:uid="{0318A5A2-05D7-4706-997B-D58A89C21D68}"/>
    <cellStyle name="Normal 33 4 3 2" xfId="35176" xr:uid="{79465B17-ACA7-4FEE-8D3E-424D14D79C81}"/>
    <cellStyle name="Normal 33 4 3 2 2" xfId="35177" xr:uid="{E4848FDE-5A99-4974-99E6-2B1B67D7AF95}"/>
    <cellStyle name="Normal 33 4 3 2 2 2" xfId="35178" xr:uid="{F60FE089-22B6-442F-A3EC-53C24890F2D2}"/>
    <cellStyle name="Normal 33 4 3 2 3" xfId="35179" xr:uid="{3E1B59BE-6B51-444C-899F-73C33654E7DF}"/>
    <cellStyle name="Normal 33 4 3 3" xfId="35180" xr:uid="{2372BF1B-A85C-464B-9C49-D0477DC46568}"/>
    <cellStyle name="Normal 33 4 3 3 2" xfId="35181" xr:uid="{4124B149-EF85-4AB0-A29A-8052417EED81}"/>
    <cellStyle name="Normal 33 4 3 4" xfId="35182" xr:uid="{36B785AD-FCC4-43C7-8631-C3D8756DB04C}"/>
    <cellStyle name="Normal 33 4 3 4 2" xfId="35183" xr:uid="{264B0E46-5A7B-4CA1-AC07-C94CCB4B4A0C}"/>
    <cellStyle name="Normal 33 4 3 5" xfId="35184" xr:uid="{40A1E2B1-8ECD-4B30-B66C-3EC12F58D27D}"/>
    <cellStyle name="Normal 33 4 4" xfId="35185" xr:uid="{FCF18063-B2B7-472F-AE55-FD0C9280E7F9}"/>
    <cellStyle name="Normal 33 4 4 2" xfId="35186" xr:uid="{867A9499-0213-4A60-B9FB-DF00681DC4EC}"/>
    <cellStyle name="Normal 33 4 4 2 2" xfId="35187" xr:uid="{0F23707E-3592-404F-BDC5-6EB34E73B69C}"/>
    <cellStyle name="Normal 33 4 4 3" xfId="35188" xr:uid="{9BB6FA1A-0352-4B2A-A62B-088D9206EB5E}"/>
    <cellStyle name="Normal 33 4 5" xfId="35189" xr:uid="{E9C5CADD-BE82-47AD-940B-80AC5D63E4CB}"/>
    <cellStyle name="Normal 33 4 5 2" xfId="35190" xr:uid="{D72A55AD-6483-486C-91D9-333FB1C6EB02}"/>
    <cellStyle name="Normal 33 4 6" xfId="35191" xr:uid="{2A5727C3-781B-449B-A520-C1E1D7F5158C}"/>
    <cellStyle name="Normal 33 4 6 2" xfId="35192" xr:uid="{BBEE1E08-2E3A-4EE7-B7E7-56440DF4FB2A}"/>
    <cellStyle name="Normal 33 4 7" xfId="35193" xr:uid="{4EE60A3D-AD02-401F-92A3-E89828371EAB}"/>
    <cellStyle name="Normal 33 5" xfId="35194" xr:uid="{D4BE9148-0CE6-450D-84B9-B8CC7E65F16D}"/>
    <cellStyle name="Normal 33 5 2" xfId="35195" xr:uid="{CB573CD7-CF61-424F-9C03-F6C233B50840}"/>
    <cellStyle name="Normal 33 5 2 2" xfId="35196" xr:uid="{D2E3F888-C89E-4308-8483-613E217F5A96}"/>
    <cellStyle name="Normal 33 5 2 2 2" xfId="35197" xr:uid="{B8B1AFE7-7576-4D35-8242-CCDB7CB9A216}"/>
    <cellStyle name="Normal 33 5 2 2 2 2" xfId="35198" xr:uid="{FD25FA7C-045D-4650-8E05-D3081970F286}"/>
    <cellStyle name="Normal 33 5 2 2 3" xfId="35199" xr:uid="{6FAF3067-428A-4DC1-A4DC-9F4684FA0E1B}"/>
    <cellStyle name="Normal 33 5 2 3" xfId="35200" xr:uid="{7759AC4F-000A-4E26-A6A5-D112B2FCBAC7}"/>
    <cellStyle name="Normal 33 5 2 3 2" xfId="35201" xr:uid="{95356CF0-9969-4025-AA1B-D9BEC1E2CF16}"/>
    <cellStyle name="Normal 33 5 2 4" xfId="35202" xr:uid="{96846414-839F-46EF-9B4A-D28907F0FFAC}"/>
    <cellStyle name="Normal 33 5 2 4 2" xfId="35203" xr:uid="{155A1707-9016-40EA-96B5-E26E4F991E11}"/>
    <cellStyle name="Normal 33 5 2 5" xfId="35204" xr:uid="{0D35C3BB-C4F3-4952-A4B6-B03C1BB7EB02}"/>
    <cellStyle name="Normal 33 5 3" xfId="35205" xr:uid="{BC250B22-592A-4025-AD46-AD566EF2C97C}"/>
    <cellStyle name="Normal 33 5 3 2" xfId="35206" xr:uid="{3B17A600-7BDF-4BE8-A054-00966AB5563E}"/>
    <cellStyle name="Normal 33 5 3 2 2" xfId="35207" xr:uid="{2108A160-E491-4A6D-A31F-7D2693C1379D}"/>
    <cellStyle name="Normal 33 5 3 3" xfId="35208" xr:uid="{CCCE6F67-01CA-4F47-9E15-80CB93F9CEFA}"/>
    <cellStyle name="Normal 33 5 4" xfId="35209" xr:uid="{83C5FFEB-4929-423F-A479-93C54FBA8A63}"/>
    <cellStyle name="Normal 33 5 4 2" xfId="35210" xr:uid="{7D180906-0008-4C6A-B68E-E848148BEFE0}"/>
    <cellStyle name="Normal 33 5 5" xfId="35211" xr:uid="{571305F7-4B2D-4E7C-903E-B27D9D798299}"/>
    <cellStyle name="Normal 33 5 5 2" xfId="35212" xr:uid="{BDEA9DD2-EF4E-4166-8196-7C509AD38C78}"/>
    <cellStyle name="Normal 33 5 6" xfId="35213" xr:uid="{3795CA69-4FF6-435A-A0F8-4478C6D1EA14}"/>
    <cellStyle name="Normal 33 6" xfId="35214" xr:uid="{E126A770-E7E0-442A-916E-BA58C313CB86}"/>
    <cellStyle name="Normal 33 6 2" xfId="35215" xr:uid="{F525CCBC-D092-4E73-B858-FFAD3454D451}"/>
    <cellStyle name="Normal 33 6 2 2" xfId="35216" xr:uid="{2039C7D0-DB3A-4C92-A035-69F0F48A3E0B}"/>
    <cellStyle name="Normal 33 6 2 2 2" xfId="35217" xr:uid="{7E94253F-AD53-4B4E-BA57-99F5EBFBD423}"/>
    <cellStyle name="Normal 33 6 2 3" xfId="35218" xr:uid="{4821CAC6-F0BE-489B-BD2E-0357A187BA3C}"/>
    <cellStyle name="Normal 33 6 3" xfId="35219" xr:uid="{39389206-8193-4A99-B03D-11BBB4631416}"/>
    <cellStyle name="Normal 33 6 3 2" xfId="35220" xr:uid="{5B587185-FB31-400D-8640-436DFE2DA219}"/>
    <cellStyle name="Normal 33 6 4" xfId="35221" xr:uid="{DDFE3438-C60A-44DE-ADCD-7FC26BD11FA9}"/>
    <cellStyle name="Normal 33 6 4 2" xfId="35222" xr:uid="{FC458140-79B6-45E2-9E9B-C3ACA766F10F}"/>
    <cellStyle name="Normal 33 6 5" xfId="35223" xr:uid="{26609DAA-9845-4CC8-A857-82D6882A1D31}"/>
    <cellStyle name="Normal 33 7" xfId="35224" xr:uid="{CCBF9BD0-767C-4481-84CA-5BBD2415CCBD}"/>
    <cellStyle name="Normal 33 7 2" xfId="35225" xr:uid="{77CB224E-3847-4A1A-8C75-FC602D52EEFD}"/>
    <cellStyle name="Normal 33 7 2 2" xfId="35226" xr:uid="{D5D36735-CB76-474C-A14E-2EFD426C3859}"/>
    <cellStyle name="Normal 33 7 2 2 2" xfId="35227" xr:uid="{658783D8-C837-4F22-9B47-43A647FDC984}"/>
    <cellStyle name="Normal 33 7 2 3" xfId="35228" xr:uid="{6AFA0E0B-B774-4566-8A16-2987AF277C9B}"/>
    <cellStyle name="Normal 33 7 3" xfId="35229" xr:uid="{5D3E0A36-813D-46C2-9ACD-48AE2E524A47}"/>
    <cellStyle name="Normal 33 7 3 2" xfId="35230" xr:uid="{3032A998-B553-4E37-9B62-743DEACC7719}"/>
    <cellStyle name="Normal 33 7 4" xfId="35231" xr:uid="{FB75C4EC-709B-4097-9974-E5BE112E71FA}"/>
    <cellStyle name="Normal 33 7 4 2" xfId="35232" xr:uid="{4A548CBD-EAF4-49C2-AA6D-278C1CF5B862}"/>
    <cellStyle name="Normal 33 7 5" xfId="35233" xr:uid="{0406F84B-F758-421A-9029-F808525367B0}"/>
    <cellStyle name="Normal 33 8" xfId="35234" xr:uid="{099BB5D8-221F-4CE2-BE2A-FFEDBB9D1AF6}"/>
    <cellStyle name="Normal 33 8 2" xfId="35235" xr:uid="{AFA32D1E-50C2-454F-9752-176D89CD9FAE}"/>
    <cellStyle name="Normal 33 8 2 2" xfId="35236" xr:uid="{A01476AA-F0D7-42C3-9064-1A7C64616E10}"/>
    <cellStyle name="Normal 33 8 3" xfId="35237" xr:uid="{21EFA9E5-021F-4F66-84D1-1044E4F4D097}"/>
    <cellStyle name="Normal 33 9" xfId="35238" xr:uid="{D0FD3148-C3DF-4935-ABA1-35178131E0C3}"/>
    <cellStyle name="Normal 33 9 2" xfId="35239" xr:uid="{B989356C-B423-4BCE-8AB6-588D0AF1E024}"/>
    <cellStyle name="Normal 34" xfId="35240" xr:uid="{98E959E9-8888-4E58-B6D7-15287476BC2B}"/>
    <cellStyle name="Normal 34 10" xfId="35241" xr:uid="{8FD427A6-B0B0-484F-9891-388CAC3D8EEA}"/>
    <cellStyle name="Normal 34 10 2" xfId="35242" xr:uid="{AB108191-D643-42CE-8909-ECA6D8E06CE1}"/>
    <cellStyle name="Normal 34 11" xfId="35243" xr:uid="{4D694B4F-6EAA-4694-A65A-EAC68D603CC5}"/>
    <cellStyle name="Normal 34 2" xfId="35244" xr:uid="{C2B2967B-6467-4CEE-ABF8-C57CD9CDCF0B}"/>
    <cellStyle name="Normal 34 2 10" xfId="35245" xr:uid="{91A69ED0-7247-4755-8672-E2E34AF73440}"/>
    <cellStyle name="Normal 34 2 2" xfId="35246" xr:uid="{26675BE5-B79D-404A-9B22-735391E90DC4}"/>
    <cellStyle name="Normal 34 2 2 2" xfId="35247" xr:uid="{9B08A998-090E-4655-85CB-364EA96121A7}"/>
    <cellStyle name="Normal 34 2 2 2 2" xfId="35248" xr:uid="{B02A60B9-250D-4869-9C87-F54562706708}"/>
    <cellStyle name="Normal 34 2 2 2 2 2" xfId="35249" xr:uid="{11DE8C1D-ED12-4CCC-AE9D-E4B594E94233}"/>
    <cellStyle name="Normal 34 2 2 2 2 2 2" xfId="35250" xr:uid="{94A03CC5-B078-40AA-97EA-6B1FCFDCB502}"/>
    <cellStyle name="Normal 34 2 2 2 2 2 2 2" xfId="35251" xr:uid="{22DB4952-AF50-4204-BA05-039E49EFA935}"/>
    <cellStyle name="Normal 34 2 2 2 2 2 3" xfId="35252" xr:uid="{FF04FC87-7411-4840-B893-D5D68D3DEEFB}"/>
    <cellStyle name="Normal 34 2 2 2 2 3" xfId="35253" xr:uid="{B8E7EE90-A7A7-41DD-BAA9-CC50322BB9E2}"/>
    <cellStyle name="Normal 34 2 2 2 2 3 2" xfId="35254" xr:uid="{153A1024-1F3D-48CB-A608-1EC039B18A49}"/>
    <cellStyle name="Normal 34 2 2 2 2 4" xfId="35255" xr:uid="{8BFFE0B4-9BEA-4899-B4AE-8D0824B94F01}"/>
    <cellStyle name="Normal 34 2 2 2 2 4 2" xfId="35256" xr:uid="{4F3956A5-2D10-4A80-9F1B-0483957F7E3F}"/>
    <cellStyle name="Normal 34 2 2 2 2 5" xfId="35257" xr:uid="{4896B0A7-0461-44AC-874C-168D444596D0}"/>
    <cellStyle name="Normal 34 2 2 2 3" xfId="35258" xr:uid="{4F5E0405-910C-4DDE-A5F3-B27E55C99EC0}"/>
    <cellStyle name="Normal 34 2 2 2 3 2" xfId="35259" xr:uid="{3FB2519A-8ADD-4F90-AE0C-5CF471161CA3}"/>
    <cellStyle name="Normal 34 2 2 2 3 2 2" xfId="35260" xr:uid="{E9DC95A3-EAE4-4E20-80AC-7E4DF013E544}"/>
    <cellStyle name="Normal 34 2 2 2 3 3" xfId="35261" xr:uid="{B8282310-75D7-413F-A6E2-B7178E6383C7}"/>
    <cellStyle name="Normal 34 2 2 2 4" xfId="35262" xr:uid="{BB1D63A9-06C2-4176-9985-B66352448B1A}"/>
    <cellStyle name="Normal 34 2 2 2 4 2" xfId="35263" xr:uid="{A09C08F7-0D96-4FC1-A27E-1213BE27685E}"/>
    <cellStyle name="Normal 34 2 2 2 5" xfId="35264" xr:uid="{203B7AD6-8C21-4711-A6BD-4EC657274317}"/>
    <cellStyle name="Normal 34 2 2 2 5 2" xfId="35265" xr:uid="{A8CE0373-55C4-49F2-8044-0BF54BC84F7F}"/>
    <cellStyle name="Normal 34 2 2 2 6" xfId="35266" xr:uid="{29CE2323-166A-4A72-AD10-5A104B2DA845}"/>
    <cellStyle name="Normal 34 2 2 3" xfId="35267" xr:uid="{048D7C8D-E87E-4BAA-98AD-87D267A4ECA3}"/>
    <cellStyle name="Normal 34 2 2 3 2" xfId="35268" xr:uid="{9C04A985-9876-4011-ABC6-218C8C60F8B6}"/>
    <cellStyle name="Normal 34 2 2 3 2 2" xfId="35269" xr:uid="{F7ABB2F3-B25F-420B-8D6A-6E3F55CA459A}"/>
    <cellStyle name="Normal 34 2 2 3 2 2 2" xfId="35270" xr:uid="{D33AACBE-030F-4F67-9CBA-1F6EBE01B0B9}"/>
    <cellStyle name="Normal 34 2 2 3 2 3" xfId="35271" xr:uid="{9DBA2CCC-A292-4228-A962-8E09DC70D502}"/>
    <cellStyle name="Normal 34 2 2 3 3" xfId="35272" xr:uid="{AE36119F-6445-484C-98AE-6721A0D29C2C}"/>
    <cellStyle name="Normal 34 2 2 3 3 2" xfId="35273" xr:uid="{47F1390E-A0B1-477C-BFBF-F08819ABA1BC}"/>
    <cellStyle name="Normal 34 2 2 3 4" xfId="35274" xr:uid="{6C74C6E3-214C-4ECD-A151-92F75014F23F}"/>
    <cellStyle name="Normal 34 2 2 3 4 2" xfId="35275" xr:uid="{76A598FC-3947-4E4D-A320-769BB375E950}"/>
    <cellStyle name="Normal 34 2 2 3 5" xfId="35276" xr:uid="{12C95069-C7D2-4251-B25C-9DEF2EDC394E}"/>
    <cellStyle name="Normal 34 2 2 4" xfId="35277" xr:uid="{310D1FD3-A83E-4A12-8BDC-5E2D5268FC53}"/>
    <cellStyle name="Normal 34 2 2 4 2" xfId="35278" xr:uid="{1A3F1FF9-FE94-4D64-862B-267B50817D77}"/>
    <cellStyle name="Normal 34 2 2 4 2 2" xfId="35279" xr:uid="{5C37C682-3985-4934-A536-67FA9A614F63}"/>
    <cellStyle name="Normal 34 2 2 4 3" xfId="35280" xr:uid="{2F9FC89C-E204-4C63-8C96-AA080B5585F7}"/>
    <cellStyle name="Normal 34 2 2 5" xfId="35281" xr:uid="{929E55BE-54BE-4087-8513-BE8326628030}"/>
    <cellStyle name="Normal 34 2 2 5 2" xfId="35282" xr:uid="{5F3330E7-3BD2-45BB-BC5F-E9EE13E12B50}"/>
    <cellStyle name="Normal 34 2 2 6" xfId="35283" xr:uid="{9E545FFA-A7B6-481C-BBBF-E53AFF96FB58}"/>
    <cellStyle name="Normal 34 2 2 6 2" xfId="35284" xr:uid="{FA418320-BEB9-40DB-A840-D63E23CF727B}"/>
    <cellStyle name="Normal 34 2 2 7" xfId="35285" xr:uid="{0B8973D9-2E62-438D-B691-7A863D713E57}"/>
    <cellStyle name="Normal 34 2 3" xfId="35286" xr:uid="{5EE693D3-EFE8-47E7-8B79-C15FD6C15C31}"/>
    <cellStyle name="Normal 34 2 3 2" xfId="35287" xr:uid="{4A584509-6EB1-4C7E-BB8B-4693A1FCD650}"/>
    <cellStyle name="Normal 34 2 3 2 2" xfId="35288" xr:uid="{FB737226-60C2-4E1D-AE10-202555C8A31D}"/>
    <cellStyle name="Normal 34 2 3 2 2 2" xfId="35289" xr:uid="{FE75786A-B0B1-4920-9189-A1CFCBE5A4E4}"/>
    <cellStyle name="Normal 34 2 3 2 2 2 2" xfId="35290" xr:uid="{701A727F-AA92-475B-9F46-2F63A93B1FCE}"/>
    <cellStyle name="Normal 34 2 3 2 2 2 2 2" xfId="35291" xr:uid="{29DC6714-3551-4FBB-A93B-FED8E45FE85B}"/>
    <cellStyle name="Normal 34 2 3 2 2 2 3" xfId="35292" xr:uid="{21F48AF3-262C-4ADA-AFC1-4E859A9324A3}"/>
    <cellStyle name="Normal 34 2 3 2 2 3" xfId="35293" xr:uid="{D273BAFA-6084-4832-ADFC-6F3ADDD66DF6}"/>
    <cellStyle name="Normal 34 2 3 2 2 3 2" xfId="35294" xr:uid="{D385DB8E-C84E-4F80-BE96-9B4508043A9C}"/>
    <cellStyle name="Normal 34 2 3 2 2 4" xfId="35295" xr:uid="{4B6EF598-F478-4BCF-BFD6-565E991025C5}"/>
    <cellStyle name="Normal 34 2 3 2 2 4 2" xfId="35296" xr:uid="{E3B31870-2D33-491D-A951-C1F4B40E6B8D}"/>
    <cellStyle name="Normal 34 2 3 2 2 5" xfId="35297" xr:uid="{0FFB2643-6FE3-45A6-85F7-54E7AA379153}"/>
    <cellStyle name="Normal 34 2 3 2 3" xfId="35298" xr:uid="{D9692A11-D983-4226-897D-06674ABAC6FC}"/>
    <cellStyle name="Normal 34 2 3 2 3 2" xfId="35299" xr:uid="{CA6C4CEB-BD11-49D6-9B92-286C5BD1A13F}"/>
    <cellStyle name="Normal 34 2 3 2 3 2 2" xfId="35300" xr:uid="{4D5C2980-BFC3-4009-BACA-3A604E69F1C1}"/>
    <cellStyle name="Normal 34 2 3 2 3 3" xfId="35301" xr:uid="{5706DD5B-2ED3-441B-AEE4-E551E4E38674}"/>
    <cellStyle name="Normal 34 2 3 2 4" xfId="35302" xr:uid="{9E2F2ECB-3B28-41A7-8794-14CF782566CF}"/>
    <cellStyle name="Normal 34 2 3 2 4 2" xfId="35303" xr:uid="{E656B45C-34F9-4C10-9900-3B7CD9C48363}"/>
    <cellStyle name="Normal 34 2 3 2 5" xfId="35304" xr:uid="{505EA6D4-57DB-470B-91D3-43711F95D566}"/>
    <cellStyle name="Normal 34 2 3 2 5 2" xfId="35305" xr:uid="{9C056618-AC8F-4670-BB1B-CED365770741}"/>
    <cellStyle name="Normal 34 2 3 2 6" xfId="35306" xr:uid="{3AAC11FB-BA0A-4398-9388-D6088CA7EB33}"/>
    <cellStyle name="Normal 34 2 3 3" xfId="35307" xr:uid="{00F91AF5-5808-4B47-8E3A-B01C61E5B714}"/>
    <cellStyle name="Normal 34 2 3 3 2" xfId="35308" xr:uid="{E96197E8-0E04-4289-8EF9-6F4D6B107070}"/>
    <cellStyle name="Normal 34 2 3 3 2 2" xfId="35309" xr:uid="{2709F9B6-C162-40F1-8525-3CFC2E969520}"/>
    <cellStyle name="Normal 34 2 3 3 2 2 2" xfId="35310" xr:uid="{9BAD8018-3885-48CF-A3F8-8082708401D1}"/>
    <cellStyle name="Normal 34 2 3 3 2 3" xfId="35311" xr:uid="{4AA390B7-E540-4504-A886-BE76D68C6D4E}"/>
    <cellStyle name="Normal 34 2 3 3 3" xfId="35312" xr:uid="{FBC95DCD-B0FC-4AEB-B5C3-21B22586D824}"/>
    <cellStyle name="Normal 34 2 3 3 3 2" xfId="35313" xr:uid="{FCAA8C36-7555-4C31-B90F-B67861812482}"/>
    <cellStyle name="Normal 34 2 3 3 4" xfId="35314" xr:uid="{E291A633-BA33-41DD-81D4-ACE499456883}"/>
    <cellStyle name="Normal 34 2 3 3 4 2" xfId="35315" xr:uid="{0CC36687-AA0F-4898-AFD5-27E7FCF7E8F6}"/>
    <cellStyle name="Normal 34 2 3 3 5" xfId="35316" xr:uid="{7ACFF7C2-CAAC-4222-9F06-224868BC0F3F}"/>
    <cellStyle name="Normal 34 2 3 4" xfId="35317" xr:uid="{330CDE70-DDF3-420D-959F-C0CD3095CD02}"/>
    <cellStyle name="Normal 34 2 3 4 2" xfId="35318" xr:uid="{93475327-2EB3-418A-A8BD-6AA607C22409}"/>
    <cellStyle name="Normal 34 2 3 4 2 2" xfId="35319" xr:uid="{4C22416F-78A6-41AB-B751-CA1AA9C043BC}"/>
    <cellStyle name="Normal 34 2 3 4 3" xfId="35320" xr:uid="{33DDC23F-577F-454B-81B1-6E703A1B1E27}"/>
    <cellStyle name="Normal 34 2 3 5" xfId="35321" xr:uid="{E69A692D-06F0-49D2-B9BE-F98B37D9245E}"/>
    <cellStyle name="Normal 34 2 3 5 2" xfId="35322" xr:uid="{C0D2F65F-7DE5-4E1A-984B-9D15CC7B8202}"/>
    <cellStyle name="Normal 34 2 3 6" xfId="35323" xr:uid="{2D4D74E1-A6A0-4AA3-84DB-0B46DB8AE4F2}"/>
    <cellStyle name="Normal 34 2 3 6 2" xfId="35324" xr:uid="{8336BE10-B003-4136-B304-046A2E47938F}"/>
    <cellStyle name="Normal 34 2 3 7" xfId="35325" xr:uid="{D5CBB0B0-9AC0-475F-83DB-283490C578B9}"/>
    <cellStyle name="Normal 34 2 4" xfId="35326" xr:uid="{544F9C89-5343-48D0-880A-890A4A1CFEAD}"/>
    <cellStyle name="Normal 34 2 4 2" xfId="35327" xr:uid="{E98086F6-7C15-4745-8754-D398B2863B54}"/>
    <cellStyle name="Normal 34 2 4 2 2" xfId="35328" xr:uid="{3BCCA365-7B20-484B-9B1F-488F969FDF6E}"/>
    <cellStyle name="Normal 34 2 4 2 2 2" xfId="35329" xr:uid="{FAAA3F94-6623-4112-8B6E-7B01ECF403F6}"/>
    <cellStyle name="Normal 34 2 4 2 2 2 2" xfId="35330" xr:uid="{FD322817-F446-430B-9F57-5751FB18A9D3}"/>
    <cellStyle name="Normal 34 2 4 2 2 3" xfId="35331" xr:uid="{EA5234EB-D6DC-4728-95DA-742FAA92EEC8}"/>
    <cellStyle name="Normal 34 2 4 2 3" xfId="35332" xr:uid="{9218FE09-76A7-448F-874E-53C508162F97}"/>
    <cellStyle name="Normal 34 2 4 2 3 2" xfId="35333" xr:uid="{AF324DDD-0208-4969-9E36-C8F36B27F768}"/>
    <cellStyle name="Normal 34 2 4 2 4" xfId="35334" xr:uid="{48079F3A-09A8-47F7-BCBB-90C1703B266B}"/>
    <cellStyle name="Normal 34 2 4 2 4 2" xfId="35335" xr:uid="{35D4A4F5-B65D-4F47-A791-4441F56A00CE}"/>
    <cellStyle name="Normal 34 2 4 2 5" xfId="35336" xr:uid="{595E8DA4-DE55-4093-B0EB-FE0C646EC7B7}"/>
    <cellStyle name="Normal 34 2 4 3" xfId="35337" xr:uid="{EA64D62D-8ADB-48D7-80EE-C9074008DE2B}"/>
    <cellStyle name="Normal 34 2 4 3 2" xfId="35338" xr:uid="{E8978409-3847-4231-A649-98A1E5048AD4}"/>
    <cellStyle name="Normal 34 2 4 3 2 2" xfId="35339" xr:uid="{74A84A6D-2118-4AE3-B074-E24AB088CCAB}"/>
    <cellStyle name="Normal 34 2 4 3 3" xfId="35340" xr:uid="{6DD10CA1-DC8C-4D3A-9A83-9986ADAC6177}"/>
    <cellStyle name="Normal 34 2 4 4" xfId="35341" xr:uid="{C095E09F-C503-4AB1-9617-BB59EC49B1B4}"/>
    <cellStyle name="Normal 34 2 4 4 2" xfId="35342" xr:uid="{738C1EA5-9D51-490B-B8ED-5BD3BC3D5DBB}"/>
    <cellStyle name="Normal 34 2 4 5" xfId="35343" xr:uid="{69B11D94-F143-4EAF-A692-2F7BEA89B6CD}"/>
    <cellStyle name="Normal 34 2 4 5 2" xfId="35344" xr:uid="{5F1B3885-CFB4-42FB-AD75-ADB3CD32EDA9}"/>
    <cellStyle name="Normal 34 2 4 6" xfId="35345" xr:uid="{305691CC-2D70-4066-8138-45ADE848488F}"/>
    <cellStyle name="Normal 34 2 5" xfId="35346" xr:uid="{B74D9BA0-91B6-40DD-96D3-FB07B73D738A}"/>
    <cellStyle name="Normal 34 2 5 2" xfId="35347" xr:uid="{975F9A4A-2DA5-4943-9F47-A8592711416F}"/>
    <cellStyle name="Normal 34 2 5 2 2" xfId="35348" xr:uid="{491CA215-957C-41BF-98F7-763A642B45BB}"/>
    <cellStyle name="Normal 34 2 5 2 2 2" xfId="35349" xr:uid="{13A42475-823B-4BF6-9ADC-1390B646F6B3}"/>
    <cellStyle name="Normal 34 2 5 2 3" xfId="35350" xr:uid="{AA6BE5C9-EE8C-465B-B50D-9E309401929B}"/>
    <cellStyle name="Normal 34 2 5 3" xfId="35351" xr:uid="{F17310EA-A363-4232-9AB0-F15760DDB86A}"/>
    <cellStyle name="Normal 34 2 5 3 2" xfId="35352" xr:uid="{B2312EE8-EC39-403C-8933-C04DF2457FF3}"/>
    <cellStyle name="Normal 34 2 5 4" xfId="35353" xr:uid="{010B3F32-57BF-480D-9971-45B562CF77EB}"/>
    <cellStyle name="Normal 34 2 5 4 2" xfId="35354" xr:uid="{75243B3B-6DAC-4FFF-9FEB-F81518495E82}"/>
    <cellStyle name="Normal 34 2 5 5" xfId="35355" xr:uid="{BB5B9EB3-8641-4CBE-B2E0-58F4D8491856}"/>
    <cellStyle name="Normal 34 2 6" xfId="35356" xr:uid="{B9A711C3-852D-4E34-A133-76844DA2E222}"/>
    <cellStyle name="Normal 34 2 6 2" xfId="35357" xr:uid="{E89E6A62-54AB-4565-91F1-077F7C28AFD5}"/>
    <cellStyle name="Normal 34 2 6 2 2" xfId="35358" xr:uid="{8850E78D-1146-4B3A-9253-98DC48826C82}"/>
    <cellStyle name="Normal 34 2 6 2 2 2" xfId="35359" xr:uid="{3280EAE0-7086-4D8D-BED1-FF4D30683EC6}"/>
    <cellStyle name="Normal 34 2 6 2 3" xfId="35360" xr:uid="{B664F5B5-0618-4E4B-B22E-70E285F5A84E}"/>
    <cellStyle name="Normal 34 2 6 3" xfId="35361" xr:uid="{A9904EAE-F563-4416-919C-BE1E4F26459D}"/>
    <cellStyle name="Normal 34 2 6 3 2" xfId="35362" xr:uid="{424A849A-4871-46CE-B385-529231DADE77}"/>
    <cellStyle name="Normal 34 2 6 4" xfId="35363" xr:uid="{560DBC50-85D4-40E0-8CB3-937466E4D6DA}"/>
    <cellStyle name="Normal 34 2 6 4 2" xfId="35364" xr:uid="{052FD048-D2E2-48F6-A65C-A50E21150436}"/>
    <cellStyle name="Normal 34 2 6 5" xfId="35365" xr:uid="{FBAF2255-090B-4B4B-B068-0884DA22104D}"/>
    <cellStyle name="Normal 34 2 7" xfId="35366" xr:uid="{4B1A24D4-0994-4222-9ECE-DB796CECD8ED}"/>
    <cellStyle name="Normal 34 2 7 2" xfId="35367" xr:uid="{81D3746C-60E7-41B3-A312-32164B5E4892}"/>
    <cellStyle name="Normal 34 2 7 2 2" xfId="35368" xr:uid="{F729D034-9F0E-4B3B-A23E-2D580C1163E9}"/>
    <cellStyle name="Normal 34 2 7 3" xfId="35369" xr:uid="{1F3F792A-085F-44FC-ADE1-28C49A94B09B}"/>
    <cellStyle name="Normal 34 2 8" xfId="35370" xr:uid="{812CE274-4813-48B2-ADE6-4C35D7BD3D97}"/>
    <cellStyle name="Normal 34 2 8 2" xfId="35371" xr:uid="{50A1A530-6DB4-4AA7-842C-4927BDFD607E}"/>
    <cellStyle name="Normal 34 2 9" xfId="35372" xr:uid="{A058C47F-8F95-4D39-99C3-2059CD3F4A13}"/>
    <cellStyle name="Normal 34 2 9 2" xfId="35373" xr:uid="{87E6ADD1-F49E-4EB0-BC2C-491D634BC387}"/>
    <cellStyle name="Normal 34 3" xfId="35374" xr:uid="{2061E424-710C-413C-869A-42895FA6916C}"/>
    <cellStyle name="Normal 34 3 2" xfId="35375" xr:uid="{965B0A4E-7B38-40C3-9243-64E54E6C3495}"/>
    <cellStyle name="Normal 34 3 2 2" xfId="35376" xr:uid="{1AD50B30-F522-48F2-8003-D27DBB2416D1}"/>
    <cellStyle name="Normal 34 3 2 2 2" xfId="35377" xr:uid="{88B84843-C413-4317-8C8E-EE939E74B9CA}"/>
    <cellStyle name="Normal 34 3 2 2 2 2" xfId="35378" xr:uid="{C1860391-B1E6-40A6-A24A-7FF86FB5E44D}"/>
    <cellStyle name="Normal 34 3 2 2 2 2 2" xfId="35379" xr:uid="{79AE50E0-CE95-4016-A514-520BDC8AE924}"/>
    <cellStyle name="Normal 34 3 2 2 2 3" xfId="35380" xr:uid="{E2575A26-D62F-42C5-9189-35002C636994}"/>
    <cellStyle name="Normal 34 3 2 2 3" xfId="35381" xr:uid="{F92C686D-F802-4EF8-8811-047C2E2A7D70}"/>
    <cellStyle name="Normal 34 3 2 2 3 2" xfId="35382" xr:uid="{29409897-F5E9-438A-B29D-F2F8C245C070}"/>
    <cellStyle name="Normal 34 3 2 2 4" xfId="35383" xr:uid="{771563DD-2759-4A8D-BA04-816880EA7AA0}"/>
    <cellStyle name="Normal 34 3 2 2 4 2" xfId="35384" xr:uid="{59C0CA23-302C-4F20-BB06-ED49DAE90E17}"/>
    <cellStyle name="Normal 34 3 2 2 5" xfId="35385" xr:uid="{EF28BA0B-7417-484A-9CAE-8BBDE83E75BB}"/>
    <cellStyle name="Normal 34 3 2 3" xfId="35386" xr:uid="{3143E10D-FA8F-4A85-ADC2-A11AFBF6F1F8}"/>
    <cellStyle name="Normal 34 3 2 3 2" xfId="35387" xr:uid="{2F2C1E82-C004-491F-8D4C-69F2C575D727}"/>
    <cellStyle name="Normal 34 3 2 3 2 2" xfId="35388" xr:uid="{719DCC1A-915E-4025-8D8E-16CE7DA994BF}"/>
    <cellStyle name="Normal 34 3 2 3 3" xfId="35389" xr:uid="{A79B101B-D9A7-478B-AC42-B415CF07C193}"/>
    <cellStyle name="Normal 34 3 2 4" xfId="35390" xr:uid="{B24FAA59-BE19-4F2B-B312-EA8DA349E683}"/>
    <cellStyle name="Normal 34 3 2 4 2" xfId="35391" xr:uid="{5713C354-9CB6-4D52-9FA5-5B607E8ACAAC}"/>
    <cellStyle name="Normal 34 3 2 5" xfId="35392" xr:uid="{21033778-6B2F-4B20-B9D6-E0410971AC1E}"/>
    <cellStyle name="Normal 34 3 2 5 2" xfId="35393" xr:uid="{CE1CDCCC-9264-476A-BBDA-0A6277069C87}"/>
    <cellStyle name="Normal 34 3 2 6" xfId="35394" xr:uid="{2BF3C964-5491-43DD-A5B5-FCB709AA29D4}"/>
    <cellStyle name="Normal 34 3 3" xfId="35395" xr:uid="{2268721E-57D5-4F6F-A4D8-66BE8B8D5E7A}"/>
    <cellStyle name="Normal 34 3 3 2" xfId="35396" xr:uid="{FCDC4ED4-3560-4C75-9608-D5933F1029D6}"/>
    <cellStyle name="Normal 34 3 3 2 2" xfId="35397" xr:uid="{67E353D2-AFFD-423C-B440-32CEEFAF56AC}"/>
    <cellStyle name="Normal 34 3 3 2 2 2" xfId="35398" xr:uid="{BF592F52-822E-4FEC-9197-2554649F3971}"/>
    <cellStyle name="Normal 34 3 3 2 3" xfId="35399" xr:uid="{F03F0016-8A7E-491B-9BBE-D2D26491B2EA}"/>
    <cellStyle name="Normal 34 3 3 3" xfId="35400" xr:uid="{CDEF01CD-0531-440F-995A-5383C4468F04}"/>
    <cellStyle name="Normal 34 3 3 3 2" xfId="35401" xr:uid="{600C4C08-0669-46EE-9204-921FEAFFA65C}"/>
    <cellStyle name="Normal 34 3 3 4" xfId="35402" xr:uid="{6AB0C254-4410-4381-898D-F9EB65C64D4D}"/>
    <cellStyle name="Normal 34 3 3 4 2" xfId="35403" xr:uid="{ECAD7994-81F8-422D-9471-2C0AF6494230}"/>
    <cellStyle name="Normal 34 3 3 5" xfId="35404" xr:uid="{7490930A-079B-4086-A570-1297088B264B}"/>
    <cellStyle name="Normal 34 3 4" xfId="35405" xr:uid="{049DDFBC-1B9D-4EAD-B29E-9984DBFC2FC0}"/>
    <cellStyle name="Normal 34 3 4 2" xfId="35406" xr:uid="{66971F86-4385-481E-B30B-EF216E1F8478}"/>
    <cellStyle name="Normal 34 3 4 2 2" xfId="35407" xr:uid="{882136C0-8703-43CC-A196-8F38B5344AF0}"/>
    <cellStyle name="Normal 34 3 4 3" xfId="35408" xr:uid="{42E0ED42-AEAC-4EE0-A025-729E3DD031FD}"/>
    <cellStyle name="Normal 34 3 5" xfId="35409" xr:uid="{DAA2ACBA-97D0-469D-B318-B752C69F0F22}"/>
    <cellStyle name="Normal 34 3 5 2" xfId="35410" xr:uid="{57394331-E171-4936-BB31-E3FB39333991}"/>
    <cellStyle name="Normal 34 3 6" xfId="35411" xr:uid="{38A705F6-F64C-45CF-9C68-F10AC60E2A46}"/>
    <cellStyle name="Normal 34 3 6 2" xfId="35412" xr:uid="{96A98392-1469-41F4-8723-4F84D47F108D}"/>
    <cellStyle name="Normal 34 3 7" xfId="35413" xr:uid="{9214C960-5F41-442A-BA02-F5A9C6596F6A}"/>
    <cellStyle name="Normal 34 4" xfId="35414" xr:uid="{46FB6B94-3B94-4791-AF16-D24BDF9A4411}"/>
    <cellStyle name="Normal 34 4 2" xfId="35415" xr:uid="{5F06E112-009C-4947-B69E-50E098E03DFC}"/>
    <cellStyle name="Normal 34 4 2 2" xfId="35416" xr:uid="{8DFA621A-951A-410B-8768-D3CEFF142074}"/>
    <cellStyle name="Normal 34 4 2 2 2" xfId="35417" xr:uid="{351AFD0A-C8B4-4D5F-AFD5-08030B71F63B}"/>
    <cellStyle name="Normal 34 4 2 2 2 2" xfId="35418" xr:uid="{DB81FAB8-141C-4E44-A1BC-D98231428F5C}"/>
    <cellStyle name="Normal 34 4 2 2 2 2 2" xfId="35419" xr:uid="{69A95E64-CB01-45F0-A5F5-5440A3E4545A}"/>
    <cellStyle name="Normal 34 4 2 2 2 3" xfId="35420" xr:uid="{2C4F0A59-E127-4FE9-BD75-10037CC3506A}"/>
    <cellStyle name="Normal 34 4 2 2 3" xfId="35421" xr:uid="{31587DB3-F68A-456B-A5C4-9A0A04E31C25}"/>
    <cellStyle name="Normal 34 4 2 2 3 2" xfId="35422" xr:uid="{09442DA3-F7A3-415C-B14D-938B7543771D}"/>
    <cellStyle name="Normal 34 4 2 2 4" xfId="35423" xr:uid="{58299F51-08C0-40EB-807D-F41E1C64B64C}"/>
    <cellStyle name="Normal 34 4 2 2 4 2" xfId="35424" xr:uid="{A50E4C1D-81EA-455D-82ED-E68B469B44AD}"/>
    <cellStyle name="Normal 34 4 2 2 5" xfId="35425" xr:uid="{1D831877-351B-4763-AACF-2E88F54E7364}"/>
    <cellStyle name="Normal 34 4 2 3" xfId="35426" xr:uid="{583DC796-3F6B-4E47-91BB-D878952891FA}"/>
    <cellStyle name="Normal 34 4 2 3 2" xfId="35427" xr:uid="{BBEE9144-CEA2-4621-9355-BA05182E918B}"/>
    <cellStyle name="Normal 34 4 2 3 2 2" xfId="35428" xr:uid="{746BF744-BFB5-404B-BD92-580F738D2D3D}"/>
    <cellStyle name="Normal 34 4 2 3 3" xfId="35429" xr:uid="{CA3A99CD-A7DF-41F0-9DCE-905FEE4A39CE}"/>
    <cellStyle name="Normal 34 4 2 4" xfId="35430" xr:uid="{A3CAA792-3E97-45C4-9F62-E4955701C54C}"/>
    <cellStyle name="Normal 34 4 2 4 2" xfId="35431" xr:uid="{0D040307-5058-4E70-AA22-3C053BFA9076}"/>
    <cellStyle name="Normal 34 4 2 5" xfId="35432" xr:uid="{98ACBBAE-BABD-4A97-91E6-0D3A3EAAEA92}"/>
    <cellStyle name="Normal 34 4 2 5 2" xfId="35433" xr:uid="{6D2A00D4-607F-43D0-9131-AF436417B4D3}"/>
    <cellStyle name="Normal 34 4 2 6" xfId="35434" xr:uid="{52859DB9-A0BD-4D29-AB6D-58A66C9AF6FE}"/>
    <cellStyle name="Normal 34 4 3" xfId="35435" xr:uid="{AE19F4E1-7303-4363-AC1F-EFEF01414C41}"/>
    <cellStyle name="Normal 34 4 3 2" xfId="35436" xr:uid="{7936275F-94D3-4949-9169-1F2276B48A25}"/>
    <cellStyle name="Normal 34 4 3 2 2" xfId="35437" xr:uid="{C072B3A8-6B67-40C9-8934-96FC765B64DC}"/>
    <cellStyle name="Normal 34 4 3 2 2 2" xfId="35438" xr:uid="{E9B8D851-767F-4BE9-8A5E-8052A883F506}"/>
    <cellStyle name="Normal 34 4 3 2 3" xfId="35439" xr:uid="{CBACB5A2-02FC-44CA-9F42-ADBFD7CE6B9D}"/>
    <cellStyle name="Normal 34 4 3 3" xfId="35440" xr:uid="{E4CA1F38-84DE-481E-807B-B81E7EAE7070}"/>
    <cellStyle name="Normal 34 4 3 3 2" xfId="35441" xr:uid="{B92CD099-9FB6-4F37-BB70-D3DB7BFDCFDE}"/>
    <cellStyle name="Normal 34 4 3 4" xfId="35442" xr:uid="{436C0392-7227-44CF-A280-784CC44A5EFC}"/>
    <cellStyle name="Normal 34 4 3 4 2" xfId="35443" xr:uid="{899DC20B-95EE-48E4-AA80-1E284208B7F9}"/>
    <cellStyle name="Normal 34 4 3 5" xfId="35444" xr:uid="{CF289BC2-BA0F-41F9-890D-C67A17C5936F}"/>
    <cellStyle name="Normal 34 4 4" xfId="35445" xr:uid="{969C01E7-832C-4DC3-AA3F-C766E175CB96}"/>
    <cellStyle name="Normal 34 4 4 2" xfId="35446" xr:uid="{DF906E7A-9FE1-4E79-979F-AFAA7675C33D}"/>
    <cellStyle name="Normal 34 4 4 2 2" xfId="35447" xr:uid="{9B510046-73B7-477A-AD7F-87DD9A8C2A11}"/>
    <cellStyle name="Normal 34 4 4 3" xfId="35448" xr:uid="{4DF5289B-3870-42D7-A897-1C36E636F6C9}"/>
    <cellStyle name="Normal 34 4 5" xfId="35449" xr:uid="{52B56535-1AF5-4FF3-B31E-8CF64041983B}"/>
    <cellStyle name="Normal 34 4 5 2" xfId="35450" xr:uid="{5B64AEB7-186D-4207-82C9-48C850019CEA}"/>
    <cellStyle name="Normal 34 4 6" xfId="35451" xr:uid="{BA7E10C7-394A-418E-91BC-368D461BA04A}"/>
    <cellStyle name="Normal 34 4 6 2" xfId="35452" xr:uid="{CD7D9C9D-2B15-4BBE-813D-56B585E3656F}"/>
    <cellStyle name="Normal 34 4 7" xfId="35453" xr:uid="{51E38C95-6A17-4280-9CCE-8B5DB630CB50}"/>
    <cellStyle name="Normal 34 5" xfId="35454" xr:uid="{F2E7361F-6705-4770-BBBB-6EE419D3472E}"/>
    <cellStyle name="Normal 34 5 2" xfId="35455" xr:uid="{B76AF92D-1014-4E36-A147-FB6064296607}"/>
    <cellStyle name="Normal 34 5 2 2" xfId="35456" xr:uid="{CAF26EB4-4743-4363-8AA5-8E29BD4CBFB0}"/>
    <cellStyle name="Normal 34 5 2 2 2" xfId="35457" xr:uid="{D3B5A38B-3254-43B2-B5C8-E95BDCB4882F}"/>
    <cellStyle name="Normal 34 5 2 2 2 2" xfId="35458" xr:uid="{B50864D9-7123-4FFE-940C-1A0F07EEA9A3}"/>
    <cellStyle name="Normal 34 5 2 2 3" xfId="35459" xr:uid="{5F5578FC-CC16-4865-A557-83BB9C068E4C}"/>
    <cellStyle name="Normal 34 5 2 3" xfId="35460" xr:uid="{58BE181D-E08B-4B73-ABA1-21E68AA225FB}"/>
    <cellStyle name="Normal 34 5 2 3 2" xfId="35461" xr:uid="{39E5FE13-740F-43DC-8AD1-023A97D181F1}"/>
    <cellStyle name="Normal 34 5 2 4" xfId="35462" xr:uid="{2F2C4569-1DBE-4E03-B592-BAECF05B3E5E}"/>
    <cellStyle name="Normal 34 5 2 4 2" xfId="35463" xr:uid="{6E593321-7746-45BF-ABCC-502BFCCC643F}"/>
    <cellStyle name="Normal 34 5 2 5" xfId="35464" xr:uid="{595F39B4-6CF9-4B43-8341-8191C6A751D3}"/>
    <cellStyle name="Normal 34 5 3" xfId="35465" xr:uid="{DE098CB5-6031-4AF0-98DC-AC1354D122D5}"/>
    <cellStyle name="Normal 34 5 3 2" xfId="35466" xr:uid="{5BB93E2E-E405-46C2-8D86-6A55414485D9}"/>
    <cellStyle name="Normal 34 5 3 2 2" xfId="35467" xr:uid="{9EAD6781-3659-4368-BE32-483F59636A89}"/>
    <cellStyle name="Normal 34 5 3 3" xfId="35468" xr:uid="{9103CC6B-1A76-4D4E-8006-445B4570EC05}"/>
    <cellStyle name="Normal 34 5 4" xfId="35469" xr:uid="{2536A52A-27F6-414F-9828-1C822B12828A}"/>
    <cellStyle name="Normal 34 5 4 2" xfId="35470" xr:uid="{07236A18-9226-4764-ADDC-477FD1DA1053}"/>
    <cellStyle name="Normal 34 5 5" xfId="35471" xr:uid="{5C6BA269-1193-4074-827A-A2EE3A72BAD8}"/>
    <cellStyle name="Normal 34 5 5 2" xfId="35472" xr:uid="{96A3A039-A15A-4628-9304-7B3A941933CD}"/>
    <cellStyle name="Normal 34 5 6" xfId="35473" xr:uid="{3CB11C54-F1DB-4AF9-9C5C-823BB75B7861}"/>
    <cellStyle name="Normal 34 6" xfId="35474" xr:uid="{9F43526A-067C-4A84-80E7-D64FCA8D9699}"/>
    <cellStyle name="Normal 34 6 2" xfId="35475" xr:uid="{EE38B2F7-B198-4E9F-A1A3-9F366C5B7984}"/>
    <cellStyle name="Normal 34 6 2 2" xfId="35476" xr:uid="{B730F92D-B4D8-4AA3-9BFA-A4C2FD59CA35}"/>
    <cellStyle name="Normal 34 6 2 2 2" xfId="35477" xr:uid="{5C17CB8C-7067-44F4-88F6-F45E5F087352}"/>
    <cellStyle name="Normal 34 6 2 3" xfId="35478" xr:uid="{DAAA3587-07E3-45BD-A7F9-EDD522AFAD83}"/>
    <cellStyle name="Normal 34 6 3" xfId="35479" xr:uid="{6C4DDC18-4149-4D48-B7D0-BF7BFDBF56E8}"/>
    <cellStyle name="Normal 34 6 3 2" xfId="35480" xr:uid="{68873290-7076-4097-A3B7-45D7BE46B867}"/>
    <cellStyle name="Normal 34 6 4" xfId="35481" xr:uid="{7AB52D7E-A7E8-4538-B826-688490191B80}"/>
    <cellStyle name="Normal 34 6 4 2" xfId="35482" xr:uid="{FE394BF3-7687-4EFB-A595-D760BA1B4F18}"/>
    <cellStyle name="Normal 34 6 5" xfId="35483" xr:uid="{59D84B52-A879-402B-91EF-FF32C4A55BA6}"/>
    <cellStyle name="Normal 34 7" xfId="35484" xr:uid="{9E9B37BE-A4B0-4FFC-AC4A-084861BB0463}"/>
    <cellStyle name="Normal 34 7 2" xfId="35485" xr:uid="{AB54177D-EE32-4946-BE22-A4C2612B8D7D}"/>
    <cellStyle name="Normal 34 7 2 2" xfId="35486" xr:uid="{4E767117-9E63-4879-8BF0-6C09FC3EF8A6}"/>
    <cellStyle name="Normal 34 7 2 2 2" xfId="35487" xr:uid="{944B81DD-7A41-4A18-9636-5CB6A3C58B2D}"/>
    <cellStyle name="Normal 34 7 2 3" xfId="35488" xr:uid="{1791D5DD-E233-46E6-8B1E-9ACBF6F5786A}"/>
    <cellStyle name="Normal 34 7 3" xfId="35489" xr:uid="{574ED4FE-871C-44ED-BFCA-EB5899B5560E}"/>
    <cellStyle name="Normal 34 7 3 2" xfId="35490" xr:uid="{D841EB78-12F8-4082-9E2E-0DB8C3EA9DFD}"/>
    <cellStyle name="Normal 34 7 4" xfId="35491" xr:uid="{C20002ED-EDEB-4BDD-9167-22DEB6A4A060}"/>
    <cellStyle name="Normal 34 7 4 2" xfId="35492" xr:uid="{A8B0C385-8BD0-45B5-B3B8-A109A6F4A2E7}"/>
    <cellStyle name="Normal 34 7 5" xfId="35493" xr:uid="{ECB2A3ED-5DC3-4A93-855F-E5F28CF2D226}"/>
    <cellStyle name="Normal 34 8" xfId="35494" xr:uid="{1B22B055-B0F4-4A4B-9B18-92DAFEC241FD}"/>
    <cellStyle name="Normal 34 8 2" xfId="35495" xr:uid="{19C4D2BC-7973-43A3-969A-3757B6EF1211}"/>
    <cellStyle name="Normal 34 8 2 2" xfId="35496" xr:uid="{99C337D4-24FC-4129-9E6A-5E884D31D867}"/>
    <cellStyle name="Normal 34 8 3" xfId="35497" xr:uid="{9D0C1EF8-3D31-4C3E-86A7-1EF5BE5D44A8}"/>
    <cellStyle name="Normal 34 9" xfId="35498" xr:uid="{51933A3E-B118-41B9-B38A-05D7AE560D45}"/>
    <cellStyle name="Normal 34 9 2" xfId="35499" xr:uid="{8D53D4CB-07AD-4BED-91AC-B51F75A2659D}"/>
    <cellStyle name="Normal 35" xfId="35500" xr:uid="{6259CCED-9D0A-4C2D-BD6B-85F3F3A0CFDB}"/>
    <cellStyle name="Normal 35 10" xfId="35501" xr:uid="{861D469D-BD8D-4328-94C1-776C2ED764E5}"/>
    <cellStyle name="Normal 35 10 2" xfId="35502" xr:uid="{006C0AF8-13EC-40DB-BBC6-4AF169C10B48}"/>
    <cellStyle name="Normal 35 11" xfId="35503" xr:uid="{4B035C17-C4A1-4CB3-A905-D74A9E1237D7}"/>
    <cellStyle name="Normal 35 2" xfId="35504" xr:uid="{E8B28002-0AE8-4CD8-990F-B41257449CDF}"/>
    <cellStyle name="Normal 35 2 10" xfId="35505" xr:uid="{3D506F6D-2EE8-486B-A9C8-0AB2C2CF4DD1}"/>
    <cellStyle name="Normal 35 2 2" xfId="35506" xr:uid="{A7362994-52B3-4E9C-8E05-5CB0F6E79E25}"/>
    <cellStyle name="Normal 35 2 2 2" xfId="35507" xr:uid="{EFA4A6ED-3BB2-415F-AAAB-D45F8009242B}"/>
    <cellStyle name="Normal 35 2 2 2 2" xfId="35508" xr:uid="{6A52A835-35EA-43B8-BF34-6524B43B3615}"/>
    <cellStyle name="Normal 35 2 2 2 2 2" xfId="35509" xr:uid="{446EE7DA-BA48-4FFF-86AC-D849B610A96C}"/>
    <cellStyle name="Normal 35 2 2 2 2 2 2" xfId="35510" xr:uid="{FE5191E4-553C-48CB-9457-BF073F1F70DF}"/>
    <cellStyle name="Normal 35 2 2 2 2 2 2 2" xfId="35511" xr:uid="{D0CD73BB-09FB-4755-8F20-12332F5D959C}"/>
    <cellStyle name="Normal 35 2 2 2 2 2 3" xfId="35512" xr:uid="{AEF5FEE2-95E8-49F5-89F6-8644828441AF}"/>
    <cellStyle name="Normal 35 2 2 2 2 3" xfId="35513" xr:uid="{6BFD8BA7-AA03-4848-A282-7609A2605CE7}"/>
    <cellStyle name="Normal 35 2 2 2 2 3 2" xfId="35514" xr:uid="{47F82689-4CE8-49C6-9B7C-05052E2BDC33}"/>
    <cellStyle name="Normal 35 2 2 2 2 4" xfId="35515" xr:uid="{F808A5B3-DE6F-4F03-986F-87C9A34CDBCE}"/>
    <cellStyle name="Normal 35 2 2 2 2 4 2" xfId="35516" xr:uid="{79F5D0D8-C45C-4CC0-BE99-AE11139F8574}"/>
    <cellStyle name="Normal 35 2 2 2 2 5" xfId="35517" xr:uid="{1D3A2FFC-C46B-4338-AF4C-E1D30B9DCAEF}"/>
    <cellStyle name="Normal 35 2 2 2 3" xfId="35518" xr:uid="{2F7680B7-7783-4AB5-8753-CFF12C510BF8}"/>
    <cellStyle name="Normal 35 2 2 2 3 2" xfId="35519" xr:uid="{6DDB4926-913B-4FC9-916B-69BEEB6CDD61}"/>
    <cellStyle name="Normal 35 2 2 2 3 2 2" xfId="35520" xr:uid="{5E30DEF1-CF43-471C-AE27-39B3882ED434}"/>
    <cellStyle name="Normal 35 2 2 2 3 3" xfId="35521" xr:uid="{9E2A8023-519B-47CE-861E-1F4D4B5DBC62}"/>
    <cellStyle name="Normal 35 2 2 2 4" xfId="35522" xr:uid="{45284735-59EB-4EF2-8C6C-09F67FD9BDEE}"/>
    <cellStyle name="Normal 35 2 2 2 4 2" xfId="35523" xr:uid="{84090EA4-2453-4273-8ED4-EB3C87E07BAF}"/>
    <cellStyle name="Normal 35 2 2 2 5" xfId="35524" xr:uid="{601FC1B7-8AE1-47A3-A0B1-005FD223F9F9}"/>
    <cellStyle name="Normal 35 2 2 2 5 2" xfId="35525" xr:uid="{38D1909E-AA46-4FD9-B8B5-C5788489D858}"/>
    <cellStyle name="Normal 35 2 2 2 6" xfId="35526" xr:uid="{C14DF869-9D4A-4B1E-8A4F-CD7B1E00F959}"/>
    <cellStyle name="Normal 35 2 2 3" xfId="35527" xr:uid="{0C0B3553-5424-4006-92D1-E130A0126A2E}"/>
    <cellStyle name="Normal 35 2 2 3 2" xfId="35528" xr:uid="{5CC24BA5-F4E7-40D8-BBEA-5E1CFE5131C5}"/>
    <cellStyle name="Normal 35 2 2 3 2 2" xfId="35529" xr:uid="{2EE741B1-B949-4513-BB52-770A02C436BB}"/>
    <cellStyle name="Normal 35 2 2 3 2 2 2" xfId="35530" xr:uid="{CE5A37A7-2C3B-4C4B-A800-8A2784B37176}"/>
    <cellStyle name="Normal 35 2 2 3 2 3" xfId="35531" xr:uid="{8F231208-4186-4FE6-A172-19CADA331BB1}"/>
    <cellStyle name="Normal 35 2 2 3 3" xfId="35532" xr:uid="{3E2CB85C-0B90-4FFF-8F82-53DF67528324}"/>
    <cellStyle name="Normal 35 2 2 3 3 2" xfId="35533" xr:uid="{07D0E5E8-3DA8-4808-A2DE-8E8599BD74A2}"/>
    <cellStyle name="Normal 35 2 2 3 4" xfId="35534" xr:uid="{CC52C026-EEC2-443B-AD68-588197E5B266}"/>
    <cellStyle name="Normal 35 2 2 3 4 2" xfId="35535" xr:uid="{5CDDB138-2A75-40EA-A024-5461C6E8D3D9}"/>
    <cellStyle name="Normal 35 2 2 3 5" xfId="35536" xr:uid="{F4E7F9D0-8E2B-42B5-AD2B-A35FE1F2D4C7}"/>
    <cellStyle name="Normal 35 2 2 4" xfId="35537" xr:uid="{96C7E04A-D06F-472E-9F22-9BD868E6B3FF}"/>
    <cellStyle name="Normal 35 2 2 4 2" xfId="35538" xr:uid="{090E2F0F-4203-453F-8683-F3A3DEA35313}"/>
    <cellStyle name="Normal 35 2 2 4 2 2" xfId="35539" xr:uid="{A1876DEC-5CF3-4BD8-A263-CF39C597211F}"/>
    <cellStyle name="Normal 35 2 2 4 3" xfId="35540" xr:uid="{F7447FED-9812-44D3-999A-79FB86598154}"/>
    <cellStyle name="Normal 35 2 2 5" xfId="35541" xr:uid="{556C6F1D-907F-44F6-98F4-CA0C3EE36C2B}"/>
    <cellStyle name="Normal 35 2 2 5 2" xfId="35542" xr:uid="{CF0A27CA-4E4A-43FC-BAA0-26A9F0665FFE}"/>
    <cellStyle name="Normal 35 2 2 6" xfId="35543" xr:uid="{DF4740B0-8BB7-40E5-88AE-2B2B9C8B8D4D}"/>
    <cellStyle name="Normal 35 2 2 6 2" xfId="35544" xr:uid="{2F9A790A-DBA4-4A23-B411-2AFB5D7FDCD0}"/>
    <cellStyle name="Normal 35 2 2 7" xfId="35545" xr:uid="{98FA5944-14E6-4B86-ABE7-A3CADF383DD5}"/>
    <cellStyle name="Normal 35 2 3" xfId="35546" xr:uid="{4E529F81-5246-4CB3-95F5-D17FC5810853}"/>
    <cellStyle name="Normal 35 2 3 2" xfId="35547" xr:uid="{797D37D3-ED6C-4410-9905-A89AAE6FDB4F}"/>
    <cellStyle name="Normal 35 2 3 2 2" xfId="35548" xr:uid="{99B4DDD2-43EE-4898-B89A-84ADCA3AB126}"/>
    <cellStyle name="Normal 35 2 3 2 2 2" xfId="35549" xr:uid="{54133B4A-05DE-4B66-A39A-2155FC99938D}"/>
    <cellStyle name="Normal 35 2 3 2 2 2 2" xfId="35550" xr:uid="{57413906-3952-4C26-9867-9BF42EA8DF7C}"/>
    <cellStyle name="Normal 35 2 3 2 2 2 2 2" xfId="35551" xr:uid="{2335F215-3964-461B-8F54-482640D76D3A}"/>
    <cellStyle name="Normal 35 2 3 2 2 2 3" xfId="35552" xr:uid="{8E2AE60C-FB63-4FBD-AC4D-BD545B7AB6F5}"/>
    <cellStyle name="Normal 35 2 3 2 2 3" xfId="35553" xr:uid="{D0658B30-2B58-4EE3-BB45-D8802F64726F}"/>
    <cellStyle name="Normal 35 2 3 2 2 3 2" xfId="35554" xr:uid="{8AD82B22-632D-4D05-83DE-BF591C229D24}"/>
    <cellStyle name="Normal 35 2 3 2 2 4" xfId="35555" xr:uid="{F3F10A6B-3DCA-4055-B801-8D0A4948B970}"/>
    <cellStyle name="Normal 35 2 3 2 2 4 2" xfId="35556" xr:uid="{19D7DEBA-8FA5-457E-A212-2899C0A97C67}"/>
    <cellStyle name="Normal 35 2 3 2 2 5" xfId="35557" xr:uid="{3B81D4AD-0381-4B26-B92F-6C21F18BBD18}"/>
    <cellStyle name="Normal 35 2 3 2 3" xfId="35558" xr:uid="{7A6F863A-FE21-4485-91B0-6822921DC7E4}"/>
    <cellStyle name="Normal 35 2 3 2 3 2" xfId="35559" xr:uid="{18FDA4FE-9B6D-4DDF-B64E-D0CCAF2D041F}"/>
    <cellStyle name="Normal 35 2 3 2 3 2 2" xfId="35560" xr:uid="{8A6BFF15-45A0-4910-B3CE-42D31A09509F}"/>
    <cellStyle name="Normal 35 2 3 2 3 3" xfId="35561" xr:uid="{7FE92B9D-95A9-405D-A40F-E2893E23DDD1}"/>
    <cellStyle name="Normal 35 2 3 2 4" xfId="35562" xr:uid="{8A675AF4-B92D-45CB-A776-FF9EE0C41A77}"/>
    <cellStyle name="Normal 35 2 3 2 4 2" xfId="35563" xr:uid="{5029BA6E-39A8-45BF-8F9E-351E044DAFF4}"/>
    <cellStyle name="Normal 35 2 3 2 5" xfId="35564" xr:uid="{8B6B336A-20F7-4355-8675-8798B96A9B9A}"/>
    <cellStyle name="Normal 35 2 3 2 5 2" xfId="35565" xr:uid="{F0C4EE09-0AB6-49D8-B8CA-A8985E59E19B}"/>
    <cellStyle name="Normal 35 2 3 2 6" xfId="35566" xr:uid="{BA55A5EF-C0AC-43C3-B806-7CBED570D197}"/>
    <cellStyle name="Normal 35 2 3 3" xfId="35567" xr:uid="{4C57A88A-D47F-47CC-902D-3C6844EF494E}"/>
    <cellStyle name="Normal 35 2 3 3 2" xfId="35568" xr:uid="{5839159E-2BDD-4231-805E-88EE60DFFAF1}"/>
    <cellStyle name="Normal 35 2 3 3 2 2" xfId="35569" xr:uid="{AC40AAFD-9432-45FF-A5AF-0AB3D7AB2317}"/>
    <cellStyle name="Normal 35 2 3 3 2 2 2" xfId="35570" xr:uid="{F40CD97A-916B-4DAA-BC90-0247781CDC88}"/>
    <cellStyle name="Normal 35 2 3 3 2 3" xfId="35571" xr:uid="{25D2314A-8E5A-4712-B8DF-FDF2B9573F96}"/>
    <cellStyle name="Normal 35 2 3 3 3" xfId="35572" xr:uid="{EBC59544-EDCD-48EA-8F64-397ADFEDC4B9}"/>
    <cellStyle name="Normal 35 2 3 3 3 2" xfId="35573" xr:uid="{5CB872CC-84EA-4B7E-9739-D433A0296EBD}"/>
    <cellStyle name="Normal 35 2 3 3 4" xfId="35574" xr:uid="{62888046-3D41-4A75-9E95-004EE026BB69}"/>
    <cellStyle name="Normal 35 2 3 3 4 2" xfId="35575" xr:uid="{1863975A-E55E-437A-A986-FBB522E1B54A}"/>
    <cellStyle name="Normal 35 2 3 3 5" xfId="35576" xr:uid="{F1D20977-E767-4D7D-A165-B95CE9DCA86E}"/>
    <cellStyle name="Normal 35 2 3 4" xfId="35577" xr:uid="{65841FB0-7B77-4EC6-BB28-3AF7822219F6}"/>
    <cellStyle name="Normal 35 2 3 4 2" xfId="35578" xr:uid="{D4296CB9-9329-4005-80CD-99413A7980E3}"/>
    <cellStyle name="Normal 35 2 3 4 2 2" xfId="35579" xr:uid="{25CE8E5D-6BB1-4026-887C-27CE8EDE4AE2}"/>
    <cellStyle name="Normal 35 2 3 4 3" xfId="35580" xr:uid="{5C780073-45AB-44AC-B064-FD43524BD68E}"/>
    <cellStyle name="Normal 35 2 3 5" xfId="35581" xr:uid="{56ADB39A-A1D9-4493-A5D4-4766A99C563A}"/>
    <cellStyle name="Normal 35 2 3 5 2" xfId="35582" xr:uid="{635C0D1C-32CD-4A44-86DF-2BB01D2B75D8}"/>
    <cellStyle name="Normal 35 2 3 6" xfId="35583" xr:uid="{F8331D1C-7AD0-472F-9DC5-6390F7A71DDA}"/>
    <cellStyle name="Normal 35 2 3 6 2" xfId="35584" xr:uid="{20FD460A-06EA-4176-B79F-81736A63E0F4}"/>
    <cellStyle name="Normal 35 2 3 7" xfId="35585" xr:uid="{35567CCB-4F64-4428-8179-D86078D16224}"/>
    <cellStyle name="Normal 35 2 4" xfId="35586" xr:uid="{C5843A4F-D15D-467E-93D3-184B3F9B7050}"/>
    <cellStyle name="Normal 35 2 4 2" xfId="35587" xr:uid="{19935F8F-55FD-4FD4-BD10-D48F7ABCB6C3}"/>
    <cellStyle name="Normal 35 2 4 2 2" xfId="35588" xr:uid="{FB29533F-B9B0-49EF-9D8D-19E932A40EDF}"/>
    <cellStyle name="Normal 35 2 4 2 2 2" xfId="35589" xr:uid="{7B4AB670-9081-4CCB-82C0-3F45A3ACD524}"/>
    <cellStyle name="Normal 35 2 4 2 2 2 2" xfId="35590" xr:uid="{2D80D18D-CE62-45AA-8373-18FFFB27A813}"/>
    <cellStyle name="Normal 35 2 4 2 2 3" xfId="35591" xr:uid="{8A837CB7-F790-45E6-BFEA-D15E25DBB0EA}"/>
    <cellStyle name="Normal 35 2 4 2 3" xfId="35592" xr:uid="{6E462AEF-EAF3-4FD1-9EF9-1E7DF5A75F94}"/>
    <cellStyle name="Normal 35 2 4 2 3 2" xfId="35593" xr:uid="{3CAA44EF-F5AB-4A9C-8B0A-88E4FD3184A2}"/>
    <cellStyle name="Normal 35 2 4 2 4" xfId="35594" xr:uid="{B3FAB7BF-BDAD-48A9-A7B8-498320E52B79}"/>
    <cellStyle name="Normal 35 2 4 2 4 2" xfId="35595" xr:uid="{C62818E7-4E60-4B74-8EB2-5288826670B7}"/>
    <cellStyle name="Normal 35 2 4 2 5" xfId="35596" xr:uid="{1BF65D07-2FD3-465B-82F5-242211E13509}"/>
    <cellStyle name="Normal 35 2 4 3" xfId="35597" xr:uid="{752622CE-E61B-41E0-A1D8-35A94E9E6A27}"/>
    <cellStyle name="Normal 35 2 4 3 2" xfId="35598" xr:uid="{719C28E9-91F0-42BE-9FC8-868AC9944E80}"/>
    <cellStyle name="Normal 35 2 4 3 2 2" xfId="35599" xr:uid="{8A92D853-FB25-4041-80BB-151F4625B320}"/>
    <cellStyle name="Normal 35 2 4 3 3" xfId="35600" xr:uid="{A450B457-4974-47DF-8351-61180DFCEFDD}"/>
    <cellStyle name="Normal 35 2 4 4" xfId="35601" xr:uid="{1AAB9CD5-C09D-4375-B93E-1E2AFF1437EB}"/>
    <cellStyle name="Normal 35 2 4 4 2" xfId="35602" xr:uid="{49E583C3-C706-40E9-A43C-3EE4C47EEFD3}"/>
    <cellStyle name="Normal 35 2 4 5" xfId="35603" xr:uid="{D5758D77-D248-40D4-90CA-F16F6F23885D}"/>
    <cellStyle name="Normal 35 2 4 5 2" xfId="35604" xr:uid="{40C9073E-6068-4DEA-B2B0-9A3DCA785315}"/>
    <cellStyle name="Normal 35 2 4 6" xfId="35605" xr:uid="{4EA8032D-AA60-406B-A9B7-C640D55B6017}"/>
    <cellStyle name="Normal 35 2 5" xfId="35606" xr:uid="{909BB4E8-A7EA-4CB5-8FB9-5FEC7FF81244}"/>
    <cellStyle name="Normal 35 2 5 2" xfId="35607" xr:uid="{3CB908FB-031A-4F71-9043-F9A41DAC2E9F}"/>
    <cellStyle name="Normal 35 2 5 2 2" xfId="35608" xr:uid="{FD00920A-1F54-48C2-84C8-9EBCEE64E4FE}"/>
    <cellStyle name="Normal 35 2 5 2 2 2" xfId="35609" xr:uid="{389688BF-0B8E-4E45-83E5-3C2D7F8B2B72}"/>
    <cellStyle name="Normal 35 2 5 2 3" xfId="35610" xr:uid="{0C3D7FD2-F1E4-48DF-A2E1-126CF9BD744D}"/>
    <cellStyle name="Normal 35 2 5 3" xfId="35611" xr:uid="{1919B9D8-1A08-4461-AC98-30A8F48BCC34}"/>
    <cellStyle name="Normal 35 2 5 3 2" xfId="35612" xr:uid="{D8DA07F9-62BB-4F10-B7C6-539EB357A9B3}"/>
    <cellStyle name="Normal 35 2 5 4" xfId="35613" xr:uid="{D149EF86-3AB9-417E-8102-185518C4F02F}"/>
    <cellStyle name="Normal 35 2 5 4 2" xfId="35614" xr:uid="{E79A01CF-37D2-4DEA-832B-7C79E7033F15}"/>
    <cellStyle name="Normal 35 2 5 5" xfId="35615" xr:uid="{166C04A4-2944-4027-BB24-D0955DD19F9A}"/>
    <cellStyle name="Normal 35 2 6" xfId="35616" xr:uid="{DBA70C34-E821-4484-BE1E-14E3E88400AD}"/>
    <cellStyle name="Normal 35 2 6 2" xfId="35617" xr:uid="{1553102B-1A7B-42AE-AC7E-1366ED7F6816}"/>
    <cellStyle name="Normal 35 2 6 2 2" xfId="35618" xr:uid="{DF448310-1C7F-4248-9833-BBB0A001682C}"/>
    <cellStyle name="Normal 35 2 6 2 2 2" xfId="35619" xr:uid="{6278A184-FB0F-41A8-AE42-E66D4166245D}"/>
    <cellStyle name="Normal 35 2 6 2 3" xfId="35620" xr:uid="{3D5F3096-89D2-4B46-BDBF-28BDDCD1BB5B}"/>
    <cellStyle name="Normal 35 2 6 3" xfId="35621" xr:uid="{A8009F21-6AA7-4D60-AD65-3FA43F428F22}"/>
    <cellStyle name="Normal 35 2 6 3 2" xfId="35622" xr:uid="{5CB8F602-86C8-4A64-9417-FFAC5721545B}"/>
    <cellStyle name="Normal 35 2 6 4" xfId="35623" xr:uid="{2A5B370D-5937-4903-A54D-4A0E3A1EBA91}"/>
    <cellStyle name="Normal 35 2 6 4 2" xfId="35624" xr:uid="{67A0ABC4-6B02-43FE-98C7-9063061BD066}"/>
    <cellStyle name="Normal 35 2 6 5" xfId="35625" xr:uid="{0FB73A64-B8CF-40E1-B63C-DF0337BC606E}"/>
    <cellStyle name="Normal 35 2 7" xfId="35626" xr:uid="{E7BBE761-3809-4E24-AEA0-E22C9317ACED}"/>
    <cellStyle name="Normal 35 2 7 2" xfId="35627" xr:uid="{C4B4720E-2279-4CE3-92F5-CC94D8D4EB0C}"/>
    <cellStyle name="Normal 35 2 7 2 2" xfId="35628" xr:uid="{A11520A6-4AFB-4C76-A2A0-A72910516EF6}"/>
    <cellStyle name="Normal 35 2 7 3" xfId="35629" xr:uid="{83D0C294-2A70-46E8-A744-C3BD214C1138}"/>
    <cellStyle name="Normal 35 2 8" xfId="35630" xr:uid="{C83B0094-3728-42F0-8536-8535066A4389}"/>
    <cellStyle name="Normal 35 2 8 2" xfId="35631" xr:uid="{CE01FF7A-AB9B-4045-8BDF-0219B6FE27FE}"/>
    <cellStyle name="Normal 35 2 9" xfId="35632" xr:uid="{F1D9CD97-8365-46EC-B4BC-1F20AE09BA87}"/>
    <cellStyle name="Normal 35 2 9 2" xfId="35633" xr:uid="{A9D9D62E-1767-426A-BD8A-D3028A65BBFE}"/>
    <cellStyle name="Normal 35 3" xfId="35634" xr:uid="{E1CBDA95-71F3-460B-BB4E-0D05DFBC5F8F}"/>
    <cellStyle name="Normal 35 3 2" xfId="35635" xr:uid="{772A9A8C-8346-4C0F-AB05-A51FE1523FD6}"/>
    <cellStyle name="Normal 35 3 2 2" xfId="35636" xr:uid="{4C1C7A15-AAE0-4675-A054-B2310A483A8C}"/>
    <cellStyle name="Normal 35 3 2 2 2" xfId="35637" xr:uid="{5239C1EA-1AB0-4433-8887-3FDE205DE4DD}"/>
    <cellStyle name="Normal 35 3 2 2 2 2" xfId="35638" xr:uid="{D95D9B21-1AB9-49E8-8205-01ED03E44EFA}"/>
    <cellStyle name="Normal 35 3 2 2 2 2 2" xfId="35639" xr:uid="{000EDC58-3FEB-4521-9C5E-D5BAFADF56AC}"/>
    <cellStyle name="Normal 35 3 2 2 2 3" xfId="35640" xr:uid="{437B981A-8058-4512-A54F-0B8482547FED}"/>
    <cellStyle name="Normal 35 3 2 2 3" xfId="35641" xr:uid="{B91E28DD-73D3-4A4F-BA1B-4E55682A7D5B}"/>
    <cellStyle name="Normal 35 3 2 2 3 2" xfId="35642" xr:uid="{7AFCEC07-1CB9-4471-ACA8-00CBE0FA33C7}"/>
    <cellStyle name="Normal 35 3 2 2 4" xfId="35643" xr:uid="{BC05D025-78C3-497C-BCF8-FF57F88927CC}"/>
    <cellStyle name="Normal 35 3 2 2 4 2" xfId="35644" xr:uid="{A1D5F583-A096-4884-B6FC-5E1AB5BC7A37}"/>
    <cellStyle name="Normal 35 3 2 2 5" xfId="35645" xr:uid="{B8967BE0-8F64-4C1F-8E2B-C4130B24114E}"/>
    <cellStyle name="Normal 35 3 2 3" xfId="35646" xr:uid="{5F1DD058-BDFC-4E35-A54D-FFBB499B764C}"/>
    <cellStyle name="Normal 35 3 2 3 2" xfId="35647" xr:uid="{E4681A64-5D40-484F-91A0-99BB120C30D4}"/>
    <cellStyle name="Normal 35 3 2 3 2 2" xfId="35648" xr:uid="{71BB3C02-04A3-43BB-BF0E-839589607199}"/>
    <cellStyle name="Normal 35 3 2 3 3" xfId="35649" xr:uid="{6A0B2F80-A463-4632-AD85-F4BF8F38849C}"/>
    <cellStyle name="Normal 35 3 2 4" xfId="35650" xr:uid="{7AF38EC4-A8AF-4370-B2C8-5235268D7F42}"/>
    <cellStyle name="Normal 35 3 2 4 2" xfId="35651" xr:uid="{FDD1448A-721C-4953-8555-AAFA14408507}"/>
    <cellStyle name="Normal 35 3 2 5" xfId="35652" xr:uid="{4B54AA69-32A0-416E-83C5-8A4E050AAA72}"/>
    <cellStyle name="Normal 35 3 2 5 2" xfId="35653" xr:uid="{06783350-B5CB-42DF-89B3-1823224D0CF4}"/>
    <cellStyle name="Normal 35 3 2 6" xfId="35654" xr:uid="{27AD22AB-D902-41F8-8197-65040D0A624A}"/>
    <cellStyle name="Normal 35 3 3" xfId="35655" xr:uid="{08D34111-C6C3-4586-ACE5-9E9514010D39}"/>
    <cellStyle name="Normal 35 3 3 2" xfId="35656" xr:uid="{BCE97FFD-CBB7-4471-9E38-858FB40B7313}"/>
    <cellStyle name="Normal 35 3 3 2 2" xfId="35657" xr:uid="{4809ED3B-60CA-4F67-8D83-51FB30584141}"/>
    <cellStyle name="Normal 35 3 3 2 2 2" xfId="35658" xr:uid="{C4DC7EDB-21A5-4D5B-B463-B3A4F0920306}"/>
    <cellStyle name="Normal 35 3 3 2 3" xfId="35659" xr:uid="{7B6B8551-1B69-4433-A237-BECF7813AE7B}"/>
    <cellStyle name="Normal 35 3 3 3" xfId="35660" xr:uid="{F2DB683A-5AE3-4640-A9E2-D83DCF1861BC}"/>
    <cellStyle name="Normal 35 3 3 3 2" xfId="35661" xr:uid="{13C964C5-E48C-41D2-8584-2F8DF75338A5}"/>
    <cellStyle name="Normal 35 3 3 4" xfId="35662" xr:uid="{8638D5A9-5E9C-40C1-8763-753CC2AE4BDD}"/>
    <cellStyle name="Normal 35 3 3 4 2" xfId="35663" xr:uid="{A2878F64-F03B-427B-B866-ADA71AD97C8B}"/>
    <cellStyle name="Normal 35 3 3 5" xfId="35664" xr:uid="{8D18EE4C-31D8-483C-ABF6-B7E57711613B}"/>
    <cellStyle name="Normal 35 3 4" xfId="35665" xr:uid="{567851CE-F2BF-4B46-8EBE-E8D7C4EF4ACB}"/>
    <cellStyle name="Normal 35 3 4 2" xfId="35666" xr:uid="{5BD72CBD-5FEC-48BB-B685-231B93228F37}"/>
    <cellStyle name="Normal 35 3 4 2 2" xfId="35667" xr:uid="{D536AC07-0EC5-4C3D-8FBC-AEDB7045A7DB}"/>
    <cellStyle name="Normal 35 3 4 3" xfId="35668" xr:uid="{6F413853-DBCE-42D4-ADC7-B8705B59E0AE}"/>
    <cellStyle name="Normal 35 3 5" xfId="35669" xr:uid="{7176D4DD-2892-482F-8792-BA3EA6F4D612}"/>
    <cellStyle name="Normal 35 3 5 2" xfId="35670" xr:uid="{B9093F10-0769-48E9-9957-A680FC1F3B09}"/>
    <cellStyle name="Normal 35 3 6" xfId="35671" xr:uid="{5A07D421-9B83-4494-8A8B-369EB648F833}"/>
    <cellStyle name="Normal 35 3 6 2" xfId="35672" xr:uid="{D562AD10-0EB7-482E-B94D-63E11A210C8C}"/>
    <cellStyle name="Normal 35 3 7" xfId="35673" xr:uid="{848D65B9-2AA4-4CE0-A25E-68246F3D6827}"/>
    <cellStyle name="Normal 35 4" xfId="35674" xr:uid="{D33A3C2D-FD9E-4027-9306-A48D96C8F84D}"/>
    <cellStyle name="Normal 35 4 2" xfId="35675" xr:uid="{02017B68-6D87-4564-AF0C-B1C56096213D}"/>
    <cellStyle name="Normal 35 4 2 2" xfId="35676" xr:uid="{6557F8D8-14C2-4895-A8EF-163198C1F90C}"/>
    <cellStyle name="Normal 35 4 2 2 2" xfId="35677" xr:uid="{5399A1E7-444E-41D0-8B08-3325E72B623F}"/>
    <cellStyle name="Normal 35 4 2 2 2 2" xfId="35678" xr:uid="{8DD98A88-A6D5-41E2-9861-AD16A5E5FD88}"/>
    <cellStyle name="Normal 35 4 2 2 2 2 2" xfId="35679" xr:uid="{F24DC169-3629-457F-95F8-64FA56607C57}"/>
    <cellStyle name="Normal 35 4 2 2 2 3" xfId="35680" xr:uid="{162D8A6C-750D-479B-A685-35378BCC3D9E}"/>
    <cellStyle name="Normal 35 4 2 2 3" xfId="35681" xr:uid="{847A5E5D-A1DF-464A-ADDA-3E843E113B14}"/>
    <cellStyle name="Normal 35 4 2 2 3 2" xfId="35682" xr:uid="{38EE2ACC-7F65-4711-B640-6A2CB82190DD}"/>
    <cellStyle name="Normal 35 4 2 2 4" xfId="35683" xr:uid="{3CACD8CC-397E-416A-9842-CF4E05F54FD7}"/>
    <cellStyle name="Normal 35 4 2 2 4 2" xfId="35684" xr:uid="{98C5C2E0-4200-4773-ACEF-78F054625BC3}"/>
    <cellStyle name="Normal 35 4 2 2 5" xfId="35685" xr:uid="{38A880C5-CD64-4AD9-A2E9-64D21278B0D5}"/>
    <cellStyle name="Normal 35 4 2 3" xfId="35686" xr:uid="{3FC0D122-F638-4ECA-B738-6D32F57BE2D1}"/>
    <cellStyle name="Normal 35 4 2 3 2" xfId="35687" xr:uid="{3456CB82-A617-4E3C-A2E1-9217C868201D}"/>
    <cellStyle name="Normal 35 4 2 3 2 2" xfId="35688" xr:uid="{A9283E4B-69DA-406E-AE7B-C2A998310954}"/>
    <cellStyle name="Normal 35 4 2 3 3" xfId="35689" xr:uid="{7EF366B1-884A-4A44-B4F1-85B291365E50}"/>
    <cellStyle name="Normal 35 4 2 4" xfId="35690" xr:uid="{A28F6F58-314E-4F31-908D-DF225B073B72}"/>
    <cellStyle name="Normal 35 4 2 4 2" xfId="35691" xr:uid="{DE66C159-5037-49AD-B856-6E35E2476F90}"/>
    <cellStyle name="Normal 35 4 2 5" xfId="35692" xr:uid="{E687A2C1-5285-4C9E-A908-CD61E26ACB44}"/>
    <cellStyle name="Normal 35 4 2 5 2" xfId="35693" xr:uid="{FAC8A960-0C1B-4226-85FC-C3B5E6719CF2}"/>
    <cellStyle name="Normal 35 4 2 6" xfId="35694" xr:uid="{9CDE7532-EC8B-4009-A54F-63C93057D14C}"/>
    <cellStyle name="Normal 35 4 3" xfId="35695" xr:uid="{93EB9C11-EA47-4932-B16B-C64CAFB12D30}"/>
    <cellStyle name="Normal 35 4 3 2" xfId="35696" xr:uid="{AE9899DF-16F7-4A8C-91C1-ADBD56FD47DE}"/>
    <cellStyle name="Normal 35 4 3 2 2" xfId="35697" xr:uid="{6035F4A8-B601-4033-B61C-5D9E8CEF3C0A}"/>
    <cellStyle name="Normal 35 4 3 2 2 2" xfId="35698" xr:uid="{F2EF5364-44D0-4894-B6C7-9FE07533820D}"/>
    <cellStyle name="Normal 35 4 3 2 3" xfId="35699" xr:uid="{143835F5-05EB-43A9-8370-4F6894AB92FF}"/>
    <cellStyle name="Normal 35 4 3 3" xfId="35700" xr:uid="{E5516FB6-7296-47C2-B22D-CC5FF97D6031}"/>
    <cellStyle name="Normal 35 4 3 3 2" xfId="35701" xr:uid="{D47BDD2C-C4C8-4E30-A2DF-8DD07762C271}"/>
    <cellStyle name="Normal 35 4 3 4" xfId="35702" xr:uid="{C94FAE76-F19E-4FD2-BD6A-E151CB62A0DE}"/>
    <cellStyle name="Normal 35 4 3 4 2" xfId="35703" xr:uid="{122CFD07-5ECC-4EDB-AA44-F3D352A96BA2}"/>
    <cellStyle name="Normal 35 4 3 5" xfId="35704" xr:uid="{98194B20-95E5-4BC2-B06B-D78B2AECC451}"/>
    <cellStyle name="Normal 35 4 4" xfId="35705" xr:uid="{55175669-A141-47F7-A89F-82D0E3B05EF0}"/>
    <cellStyle name="Normal 35 4 4 2" xfId="35706" xr:uid="{AA1C8334-111E-4FD1-B2C6-3E437701ECB0}"/>
    <cellStyle name="Normal 35 4 4 2 2" xfId="35707" xr:uid="{D2D14C32-D2BF-4B2B-A3FD-C8A2B0893743}"/>
    <cellStyle name="Normal 35 4 4 3" xfId="35708" xr:uid="{5DFB73FB-34FF-4326-9815-85C9A155E536}"/>
    <cellStyle name="Normal 35 4 5" xfId="35709" xr:uid="{7DC1F5C1-8B45-4585-957C-764AC433A73A}"/>
    <cellStyle name="Normal 35 4 5 2" xfId="35710" xr:uid="{58A5FF88-3211-4A07-8499-99C789BD0D87}"/>
    <cellStyle name="Normal 35 4 6" xfId="35711" xr:uid="{917C353A-DAA6-460B-A959-86496377E8E6}"/>
    <cellStyle name="Normal 35 4 6 2" xfId="35712" xr:uid="{78BA5DBC-6FC3-40DC-8EF1-EE0A94703DB7}"/>
    <cellStyle name="Normal 35 4 7" xfId="35713" xr:uid="{4A4DF7CD-8B37-4CD6-A9C9-080E5B0DD84F}"/>
    <cellStyle name="Normal 35 5" xfId="35714" xr:uid="{EEA352CD-0CF7-4599-BC23-AC45DDB25127}"/>
    <cellStyle name="Normal 35 5 2" xfId="35715" xr:uid="{A4B5BBB8-CC59-4878-89DF-1BC5799EE6D8}"/>
    <cellStyle name="Normal 35 5 2 2" xfId="35716" xr:uid="{D69CA872-6869-4792-AAE9-2F21F41FC1EF}"/>
    <cellStyle name="Normal 35 5 2 2 2" xfId="35717" xr:uid="{FFC07690-B143-49DC-963E-15AF184A58C9}"/>
    <cellStyle name="Normal 35 5 2 2 2 2" xfId="35718" xr:uid="{FD308F44-9909-4863-B5CE-5D052BA5ED7B}"/>
    <cellStyle name="Normal 35 5 2 2 3" xfId="35719" xr:uid="{8DFF5BAB-E348-49C4-BD12-8C55ED91CCBE}"/>
    <cellStyle name="Normal 35 5 2 3" xfId="35720" xr:uid="{76C49BF2-AA63-4FD8-B5F0-934B1CECB5FE}"/>
    <cellStyle name="Normal 35 5 2 3 2" xfId="35721" xr:uid="{EC2604A7-768C-4F4C-8AA4-292C07CBF959}"/>
    <cellStyle name="Normal 35 5 2 4" xfId="35722" xr:uid="{4FEA9EED-1ADF-454A-9A7A-36C5FB311D4C}"/>
    <cellStyle name="Normal 35 5 2 4 2" xfId="35723" xr:uid="{74697988-7A0C-4554-9735-E1FFE9F5CF01}"/>
    <cellStyle name="Normal 35 5 2 5" xfId="35724" xr:uid="{91C3F850-859B-4700-94F4-B97E7DC19BE4}"/>
    <cellStyle name="Normal 35 5 3" xfId="35725" xr:uid="{3953F5E1-AD2A-4367-94D9-1046AAC1B5B4}"/>
    <cellStyle name="Normal 35 5 3 2" xfId="35726" xr:uid="{3AEF24AC-601E-4A23-98F2-CA9FB9E63435}"/>
    <cellStyle name="Normal 35 5 3 2 2" xfId="35727" xr:uid="{40954225-461B-4BFD-BEC7-489F5599B47A}"/>
    <cellStyle name="Normal 35 5 3 3" xfId="35728" xr:uid="{B89BEF97-C80B-43BA-8D0B-D70DA583A7AB}"/>
    <cellStyle name="Normal 35 5 4" xfId="35729" xr:uid="{34636734-B12A-4979-ACA5-4E7BD8FEB7EE}"/>
    <cellStyle name="Normal 35 5 4 2" xfId="35730" xr:uid="{4969CC73-A6DC-4DD1-82D8-589DF443E5CB}"/>
    <cellStyle name="Normal 35 5 5" xfId="35731" xr:uid="{59460684-6082-49BF-8A51-3E2AC3F584A8}"/>
    <cellStyle name="Normal 35 5 5 2" xfId="35732" xr:uid="{6F77D69D-FE9B-4D07-9FFE-3B67D3EEEDE0}"/>
    <cellStyle name="Normal 35 5 6" xfId="35733" xr:uid="{FF06C0F4-A2BB-4AF8-9911-15362EE4CCF8}"/>
    <cellStyle name="Normal 35 6" xfId="35734" xr:uid="{0BF72BC9-967D-483F-86F2-6B34739E56AB}"/>
    <cellStyle name="Normal 35 6 2" xfId="35735" xr:uid="{256FB331-E861-448D-A8F9-77F1F85347D6}"/>
    <cellStyle name="Normal 35 6 2 2" xfId="35736" xr:uid="{5CA30AA7-7A60-40FD-93BD-33AB1F0737C6}"/>
    <cellStyle name="Normal 35 6 2 2 2" xfId="35737" xr:uid="{A732642A-3EBC-4582-BEDA-66D5BC03FEE2}"/>
    <cellStyle name="Normal 35 6 2 3" xfId="35738" xr:uid="{1BBB800C-31DF-4C77-BBF0-26FE578363E0}"/>
    <cellStyle name="Normal 35 6 3" xfId="35739" xr:uid="{566DCEE5-5764-4193-8DFC-4039DF94DFA7}"/>
    <cellStyle name="Normal 35 6 3 2" xfId="35740" xr:uid="{E94B6833-1B52-4AC3-B53D-C288A8B07ACA}"/>
    <cellStyle name="Normal 35 6 4" xfId="35741" xr:uid="{3B3D8B74-8085-4924-9826-BA424BE507AA}"/>
    <cellStyle name="Normal 35 6 4 2" xfId="35742" xr:uid="{9C94AAF8-AC77-474C-8B2C-C0B4AE990B6E}"/>
    <cellStyle name="Normal 35 6 5" xfId="35743" xr:uid="{E0B72EC1-6EA5-4B2E-A0F6-B2BA13F996AA}"/>
    <cellStyle name="Normal 35 7" xfId="35744" xr:uid="{34668C45-564D-4928-8771-1074E0D13CB9}"/>
    <cellStyle name="Normal 35 7 2" xfId="35745" xr:uid="{55A6860B-DF9D-4C94-983E-AC8BBD7F173E}"/>
    <cellStyle name="Normal 35 7 2 2" xfId="35746" xr:uid="{E7D9B3A8-B7F6-4BF8-B254-B955E2D0C7C7}"/>
    <cellStyle name="Normal 35 7 2 2 2" xfId="35747" xr:uid="{C8C45628-34D7-4FB6-8C78-768ECA13DF0A}"/>
    <cellStyle name="Normal 35 7 2 3" xfId="35748" xr:uid="{F17F99C2-74C9-4A80-A8EB-5359C3A35ED2}"/>
    <cellStyle name="Normal 35 7 3" xfId="35749" xr:uid="{DFFB9F6B-37A0-4884-92EF-AD86564794CD}"/>
    <cellStyle name="Normal 35 7 3 2" xfId="35750" xr:uid="{42F040EC-89E6-4B7B-BCEA-6F7EFDC33FE5}"/>
    <cellStyle name="Normal 35 7 4" xfId="35751" xr:uid="{665BD03D-59D6-4F75-B126-5F15646CA576}"/>
    <cellStyle name="Normal 35 7 4 2" xfId="35752" xr:uid="{4273DD8B-DE63-4544-BE7D-6AF4C5251CE3}"/>
    <cellStyle name="Normal 35 7 5" xfId="35753" xr:uid="{95FDA39B-4272-4332-90B1-1A1E837CB8D4}"/>
    <cellStyle name="Normal 35 8" xfId="35754" xr:uid="{71CCF71C-1A2C-4F95-8125-C003EB545BAB}"/>
    <cellStyle name="Normal 35 8 2" xfId="35755" xr:uid="{8EEFC4C3-7C88-412F-9546-3ED92AAE2D22}"/>
    <cellStyle name="Normal 35 8 2 2" xfId="35756" xr:uid="{BFE60350-7F84-41AF-A69E-ED5E284B4EB2}"/>
    <cellStyle name="Normal 35 8 3" xfId="35757" xr:uid="{48EC51F5-5283-4FDF-B546-A455B7EB7E36}"/>
    <cellStyle name="Normal 35 9" xfId="35758" xr:uid="{DAFB2933-4241-4FE7-8394-3F66AE6779BC}"/>
    <cellStyle name="Normal 35 9 2" xfId="35759" xr:uid="{782977B9-6684-45C2-8F62-5780DAA471B8}"/>
    <cellStyle name="Normal 36" xfId="35760" xr:uid="{CD1E508A-31B8-4F2A-A2E8-B1B717666488}"/>
    <cellStyle name="Normal 36 10" xfId="35761" xr:uid="{9A645A66-80D4-48BA-827C-83715F6304D9}"/>
    <cellStyle name="Normal 36 10 2" xfId="35762" xr:uid="{E3D9064E-C05C-41BD-8C23-A853EC58A090}"/>
    <cellStyle name="Normal 36 11" xfId="35763" xr:uid="{8480DEAB-1F74-4DB6-AD4F-E76AF6EE714F}"/>
    <cellStyle name="Normal 36 2" xfId="35764" xr:uid="{EBF722BA-63CA-47AC-98D2-476A416AED28}"/>
    <cellStyle name="Normal 36 2 10" xfId="35765" xr:uid="{85239F3B-7766-4188-A44C-587A567D1C2A}"/>
    <cellStyle name="Normal 36 2 2" xfId="35766" xr:uid="{40875B63-C3F4-4EE0-8347-CF1E8B32F04D}"/>
    <cellStyle name="Normal 36 2 2 2" xfId="35767" xr:uid="{4950FD8F-6E2F-4FB0-8BA9-D3845D264453}"/>
    <cellStyle name="Normal 36 2 2 2 2" xfId="35768" xr:uid="{DF046409-D63E-43EA-9A1F-D9FB22147C98}"/>
    <cellStyle name="Normal 36 2 2 2 2 2" xfId="35769" xr:uid="{1AC9B9DF-78F8-4368-9882-7D3B4C677197}"/>
    <cellStyle name="Normal 36 2 2 2 2 2 2" xfId="35770" xr:uid="{0758328A-016D-42F6-B0B3-CB6BBB73D6B4}"/>
    <cellStyle name="Normal 36 2 2 2 2 2 2 2" xfId="35771" xr:uid="{3D5971E9-E836-496F-81B8-83C6975B6BA4}"/>
    <cellStyle name="Normal 36 2 2 2 2 2 3" xfId="35772" xr:uid="{D6785BD2-A94B-4869-BFF1-A8E052705470}"/>
    <cellStyle name="Normal 36 2 2 2 2 3" xfId="35773" xr:uid="{EED92D00-0FEC-4A6C-9AA6-1E2D64CAED07}"/>
    <cellStyle name="Normal 36 2 2 2 2 3 2" xfId="35774" xr:uid="{A53B024E-49BF-4603-8097-6AD0348AD6E0}"/>
    <cellStyle name="Normal 36 2 2 2 2 4" xfId="35775" xr:uid="{42E7A8C3-3B8D-4830-91B1-61E2DBCA643A}"/>
    <cellStyle name="Normal 36 2 2 2 2 4 2" xfId="35776" xr:uid="{56AD4356-2C92-48C7-B6C4-17789827C0FA}"/>
    <cellStyle name="Normal 36 2 2 2 2 5" xfId="35777" xr:uid="{4280CFBF-C26E-4811-9E76-57C3C77A74E8}"/>
    <cellStyle name="Normal 36 2 2 2 3" xfId="35778" xr:uid="{AA8E04E7-DE45-4BE9-AE41-DB0E21F53AD1}"/>
    <cellStyle name="Normal 36 2 2 2 3 2" xfId="35779" xr:uid="{E21F2DB5-565B-4D41-BA1D-469B27DB8BAC}"/>
    <cellStyle name="Normal 36 2 2 2 3 2 2" xfId="35780" xr:uid="{7FFB10D4-DB49-47EE-AF06-C52507A19C78}"/>
    <cellStyle name="Normal 36 2 2 2 3 3" xfId="35781" xr:uid="{AEA7DEFC-44BC-490F-A7E4-40A88309426D}"/>
    <cellStyle name="Normal 36 2 2 2 4" xfId="35782" xr:uid="{555B4C9F-D709-405D-81C0-473D7FE2D5C0}"/>
    <cellStyle name="Normal 36 2 2 2 4 2" xfId="35783" xr:uid="{8CC9AB3D-10A9-4178-B195-FD4F37AF010D}"/>
    <cellStyle name="Normal 36 2 2 2 5" xfId="35784" xr:uid="{42B20F7C-1B0C-486D-8B84-E746983671D6}"/>
    <cellStyle name="Normal 36 2 2 2 5 2" xfId="35785" xr:uid="{A82D7ECF-9BEC-42B2-9383-5A09CD721FD6}"/>
    <cellStyle name="Normal 36 2 2 2 6" xfId="35786" xr:uid="{466BEAE7-49F8-4F40-9AB3-8FE82EF9E161}"/>
    <cellStyle name="Normal 36 2 2 3" xfId="35787" xr:uid="{73DB41C7-9EA7-448C-899D-02497880A253}"/>
    <cellStyle name="Normal 36 2 2 3 2" xfId="35788" xr:uid="{179E0D41-F057-4F9A-877C-A02E37FAF65D}"/>
    <cellStyle name="Normal 36 2 2 3 2 2" xfId="35789" xr:uid="{5D6616F4-A36E-459D-AF19-64A2B897012D}"/>
    <cellStyle name="Normal 36 2 2 3 2 2 2" xfId="35790" xr:uid="{5FF67D54-ED7A-4882-928D-070F030B38F6}"/>
    <cellStyle name="Normal 36 2 2 3 2 3" xfId="35791" xr:uid="{F82FB00C-AE20-4B88-B27C-D6EB43AD2331}"/>
    <cellStyle name="Normal 36 2 2 3 3" xfId="35792" xr:uid="{E282A8F9-C58E-4AA0-89FA-2656703F5095}"/>
    <cellStyle name="Normal 36 2 2 3 3 2" xfId="35793" xr:uid="{B41EF81B-ED6D-4F23-A050-22FDB9F1657B}"/>
    <cellStyle name="Normal 36 2 2 3 4" xfId="35794" xr:uid="{43099198-E74C-4B62-BF78-C71B7FC7A9C4}"/>
    <cellStyle name="Normal 36 2 2 3 4 2" xfId="35795" xr:uid="{0553A8AF-6A40-4A5C-B1F1-AE2EEFEABF55}"/>
    <cellStyle name="Normal 36 2 2 3 5" xfId="35796" xr:uid="{80EFF60F-AB0F-4F88-ACDA-8020D8FD39C8}"/>
    <cellStyle name="Normal 36 2 2 4" xfId="35797" xr:uid="{C91A517E-D749-4A41-BAEE-CE579E9167E1}"/>
    <cellStyle name="Normal 36 2 2 4 2" xfId="35798" xr:uid="{EE53B4A8-A22B-41AC-8920-6E78FFE3FD50}"/>
    <cellStyle name="Normal 36 2 2 4 2 2" xfId="35799" xr:uid="{D78AF9C0-66A1-471E-92CD-62B88150AAE6}"/>
    <cellStyle name="Normal 36 2 2 4 3" xfId="35800" xr:uid="{27F886EA-DE5C-4839-B560-AE22F01884AA}"/>
    <cellStyle name="Normal 36 2 2 5" xfId="35801" xr:uid="{D28012E2-B14A-4DEC-BE4C-3E103F47702F}"/>
    <cellStyle name="Normal 36 2 2 5 2" xfId="35802" xr:uid="{7E2B5AB7-9A72-4D33-B652-290814D438AA}"/>
    <cellStyle name="Normal 36 2 2 6" xfId="35803" xr:uid="{56402D7E-CED6-42D8-B433-F8DD2B93EF49}"/>
    <cellStyle name="Normal 36 2 2 6 2" xfId="35804" xr:uid="{7E8E4F28-BFFF-4728-BE37-185D5DF584AD}"/>
    <cellStyle name="Normal 36 2 2 7" xfId="35805" xr:uid="{E71FBDDC-7741-4419-9E97-1E84C7B010D8}"/>
    <cellStyle name="Normal 36 2 3" xfId="35806" xr:uid="{D5EB8E03-E6AE-454A-A9F1-4EA3376A2B5B}"/>
    <cellStyle name="Normal 36 2 3 2" xfId="35807" xr:uid="{287633F9-319F-4583-9F29-6BC89D5CFBB6}"/>
    <cellStyle name="Normal 36 2 3 2 2" xfId="35808" xr:uid="{609F4F32-6D61-4CDB-9F02-234FE99547AC}"/>
    <cellStyle name="Normal 36 2 3 2 2 2" xfId="35809" xr:uid="{2E475064-8D4E-4759-B1EC-28F4E4191F78}"/>
    <cellStyle name="Normal 36 2 3 2 2 2 2" xfId="35810" xr:uid="{D475315D-BA7F-4330-845A-19B19993D90D}"/>
    <cellStyle name="Normal 36 2 3 2 2 2 2 2" xfId="35811" xr:uid="{CEA3A429-2191-4BCD-B353-E98C72830B52}"/>
    <cellStyle name="Normal 36 2 3 2 2 2 3" xfId="35812" xr:uid="{4C62C1EC-4C18-4EA0-A443-7C87A3EFA9AE}"/>
    <cellStyle name="Normal 36 2 3 2 2 3" xfId="35813" xr:uid="{48E1EEEB-6ACC-4207-AB3C-FD4B5035352C}"/>
    <cellStyle name="Normal 36 2 3 2 2 3 2" xfId="35814" xr:uid="{84874284-3809-49E1-B865-0380D467E00B}"/>
    <cellStyle name="Normal 36 2 3 2 2 4" xfId="35815" xr:uid="{596C1B83-EBE2-468B-91AF-596A980A615A}"/>
    <cellStyle name="Normal 36 2 3 2 2 4 2" xfId="35816" xr:uid="{E8A7C5DB-EB1E-4E33-BC70-87E4F12933BC}"/>
    <cellStyle name="Normal 36 2 3 2 2 5" xfId="35817" xr:uid="{DE26C48D-EDC8-4A39-A24E-DDC10DECF4D2}"/>
    <cellStyle name="Normal 36 2 3 2 3" xfId="35818" xr:uid="{731BC25E-0440-4B56-ADBB-D9FC8C7C3F81}"/>
    <cellStyle name="Normal 36 2 3 2 3 2" xfId="35819" xr:uid="{880AEFFA-0A8A-4AE7-AF4A-F490DA093C3B}"/>
    <cellStyle name="Normal 36 2 3 2 3 2 2" xfId="35820" xr:uid="{5D8B02CD-7038-4329-8A29-DADED855F4BE}"/>
    <cellStyle name="Normal 36 2 3 2 3 3" xfId="35821" xr:uid="{745F5347-E200-4FAD-A0A0-774D5B5B8370}"/>
    <cellStyle name="Normal 36 2 3 2 4" xfId="35822" xr:uid="{93EB12A1-4F70-4802-9E5D-15A5F32413F3}"/>
    <cellStyle name="Normal 36 2 3 2 4 2" xfId="35823" xr:uid="{7B638987-FA77-43A8-9A43-F759A0CB6450}"/>
    <cellStyle name="Normal 36 2 3 2 5" xfId="35824" xr:uid="{E3B90B42-4F18-404E-970E-B3B7C8EB432D}"/>
    <cellStyle name="Normal 36 2 3 2 5 2" xfId="35825" xr:uid="{1988808C-1CE0-43C3-BECA-FBADD43D0B64}"/>
    <cellStyle name="Normal 36 2 3 2 6" xfId="35826" xr:uid="{D65D76F1-8D7A-43C0-B36C-1BB9FCDE0421}"/>
    <cellStyle name="Normal 36 2 3 3" xfId="35827" xr:uid="{16D482DC-CEF8-4713-8263-DAC8112344F6}"/>
    <cellStyle name="Normal 36 2 3 3 2" xfId="35828" xr:uid="{89DD2FC8-C19E-42B3-BBF5-930F9BAFE380}"/>
    <cellStyle name="Normal 36 2 3 3 2 2" xfId="35829" xr:uid="{46BB22AE-0520-4AE9-AE4D-D01A83F61C47}"/>
    <cellStyle name="Normal 36 2 3 3 2 2 2" xfId="35830" xr:uid="{2537726F-6F3D-440B-8774-2D1C9339ABAC}"/>
    <cellStyle name="Normal 36 2 3 3 2 3" xfId="35831" xr:uid="{984A9302-1BF5-4408-B680-63A56B2CAC4A}"/>
    <cellStyle name="Normal 36 2 3 3 3" xfId="35832" xr:uid="{26445A23-D8CE-4D10-87F5-979222B8EB0E}"/>
    <cellStyle name="Normal 36 2 3 3 3 2" xfId="35833" xr:uid="{22BD814C-7FD9-4CEA-9361-082FBF4D1FFB}"/>
    <cellStyle name="Normal 36 2 3 3 4" xfId="35834" xr:uid="{87D13C50-6302-4EE1-89A7-18D06B5DB310}"/>
    <cellStyle name="Normal 36 2 3 3 4 2" xfId="35835" xr:uid="{215D386D-5567-4C6B-B284-A5E6A7D8BAAB}"/>
    <cellStyle name="Normal 36 2 3 3 5" xfId="35836" xr:uid="{CD1225B3-784C-489E-83A8-95D3A930C4C5}"/>
    <cellStyle name="Normal 36 2 3 4" xfId="35837" xr:uid="{4FF27383-7C57-4DF6-BD7D-5739F43F9CEC}"/>
    <cellStyle name="Normal 36 2 3 4 2" xfId="35838" xr:uid="{087CEE98-35D1-4030-884F-9FAEC1ED1B2E}"/>
    <cellStyle name="Normal 36 2 3 4 2 2" xfId="35839" xr:uid="{60608CEC-AB0A-45D6-A37E-00F4192E33DB}"/>
    <cellStyle name="Normal 36 2 3 4 3" xfId="35840" xr:uid="{A33C759E-34E6-4A33-BDC6-F2E09F15363A}"/>
    <cellStyle name="Normal 36 2 3 5" xfId="35841" xr:uid="{6A86D7B0-19D7-4F50-9B5C-CAD351A74D84}"/>
    <cellStyle name="Normal 36 2 3 5 2" xfId="35842" xr:uid="{110DFBF7-3199-4246-B9A0-709F589E0F73}"/>
    <cellStyle name="Normal 36 2 3 6" xfId="35843" xr:uid="{6F8237B0-1760-4D8C-BEF6-911D33BA2466}"/>
    <cellStyle name="Normal 36 2 3 6 2" xfId="35844" xr:uid="{722CB573-3182-4EF0-AC80-5B79B70D0C5C}"/>
    <cellStyle name="Normal 36 2 3 7" xfId="35845" xr:uid="{6611A602-AEE1-4BE9-9C46-EBB6ADA1B7F9}"/>
    <cellStyle name="Normal 36 2 4" xfId="35846" xr:uid="{3AC5A578-AFE4-4BA8-8936-61F41E99BB7B}"/>
    <cellStyle name="Normal 36 2 4 2" xfId="35847" xr:uid="{A6F61395-E95B-4612-A92E-A5937ECFC6B8}"/>
    <cellStyle name="Normal 36 2 4 2 2" xfId="35848" xr:uid="{BD55A68A-7725-4771-8B5E-4AFBE3933400}"/>
    <cellStyle name="Normal 36 2 4 2 2 2" xfId="35849" xr:uid="{BBFD6AEC-6FC0-471A-A01B-D76FD34EE4C5}"/>
    <cellStyle name="Normal 36 2 4 2 2 2 2" xfId="35850" xr:uid="{CD847A52-6424-4E2A-B1CA-7D9BE06FFB66}"/>
    <cellStyle name="Normal 36 2 4 2 2 3" xfId="35851" xr:uid="{FA4FF719-A732-4AEB-85C0-885712A60B5C}"/>
    <cellStyle name="Normal 36 2 4 2 3" xfId="35852" xr:uid="{65EC2F0E-1492-4A71-A88A-A259EE898D9B}"/>
    <cellStyle name="Normal 36 2 4 2 3 2" xfId="35853" xr:uid="{849F0ECE-F042-4AAE-B078-CA2209710D9B}"/>
    <cellStyle name="Normal 36 2 4 2 4" xfId="35854" xr:uid="{B4F45F59-BB74-4BE2-B085-2A132007D378}"/>
    <cellStyle name="Normal 36 2 4 2 4 2" xfId="35855" xr:uid="{4FD2EE64-772A-4969-8E36-0CFF11B964BE}"/>
    <cellStyle name="Normal 36 2 4 2 5" xfId="35856" xr:uid="{7F66C50F-DBC3-4D39-A7FA-651E2C00EA6C}"/>
    <cellStyle name="Normal 36 2 4 3" xfId="35857" xr:uid="{B4EC4EBF-D0E1-49F5-8D7F-83A3E31AEEFA}"/>
    <cellStyle name="Normal 36 2 4 3 2" xfId="35858" xr:uid="{80F742B2-EA95-4972-B87C-0C227D23E8CD}"/>
    <cellStyle name="Normal 36 2 4 3 2 2" xfId="35859" xr:uid="{73645429-362F-4004-93F0-23DA68EEA13A}"/>
    <cellStyle name="Normal 36 2 4 3 3" xfId="35860" xr:uid="{9D543E96-DDF0-475E-9078-10C0B3DD1666}"/>
    <cellStyle name="Normal 36 2 4 4" xfId="35861" xr:uid="{FABE57E2-25B0-48B2-A480-E3FACDB0C520}"/>
    <cellStyle name="Normal 36 2 4 4 2" xfId="35862" xr:uid="{70546EA3-BD90-4BE1-ADA9-CA0AD83F8A46}"/>
    <cellStyle name="Normal 36 2 4 5" xfId="35863" xr:uid="{6BCC4E0F-433D-421B-80DD-52DBB114F9BF}"/>
    <cellStyle name="Normal 36 2 4 5 2" xfId="35864" xr:uid="{B87F4A34-A8AE-4DBF-A85D-F0069B0310B9}"/>
    <cellStyle name="Normal 36 2 4 6" xfId="35865" xr:uid="{B9F9F96A-37CD-4066-91EA-2F2B3E6B7AE1}"/>
    <cellStyle name="Normal 36 2 5" xfId="35866" xr:uid="{47B0504D-CFFB-425A-80B0-0725848B4A99}"/>
    <cellStyle name="Normal 36 2 5 2" xfId="35867" xr:uid="{6445359D-8D82-4FC0-A9C9-EA084C7E9038}"/>
    <cellStyle name="Normal 36 2 5 2 2" xfId="35868" xr:uid="{7C9BE72A-7785-4524-B98B-CB97AE72840C}"/>
    <cellStyle name="Normal 36 2 5 2 2 2" xfId="35869" xr:uid="{557CF929-9D40-48BE-8538-26558CB712C7}"/>
    <cellStyle name="Normal 36 2 5 2 3" xfId="35870" xr:uid="{31F282F0-7E4F-4F15-98B7-E79CDFD27A19}"/>
    <cellStyle name="Normal 36 2 5 3" xfId="35871" xr:uid="{99A255B8-78B1-4C5C-A2CC-24CABC3D2953}"/>
    <cellStyle name="Normal 36 2 5 3 2" xfId="35872" xr:uid="{055DB683-887F-4974-A4FB-F626A8986910}"/>
    <cellStyle name="Normal 36 2 5 4" xfId="35873" xr:uid="{297C920F-2CDD-4E8D-91A0-8B0F3D72055D}"/>
    <cellStyle name="Normal 36 2 5 4 2" xfId="35874" xr:uid="{61B7B408-12DB-4590-91FB-946E4AA782FC}"/>
    <cellStyle name="Normal 36 2 5 5" xfId="35875" xr:uid="{EC9DE674-B5FE-41B9-BE7B-383DF8FF32BD}"/>
    <cellStyle name="Normal 36 2 6" xfId="35876" xr:uid="{20EFE3D3-099A-42B0-9DA6-E088971AC05D}"/>
    <cellStyle name="Normal 36 2 6 2" xfId="35877" xr:uid="{393756B4-6AFC-46A9-BDC6-2B13803FC4A0}"/>
    <cellStyle name="Normal 36 2 6 2 2" xfId="35878" xr:uid="{77F65646-EE01-4B77-8ED4-55C5851D5288}"/>
    <cellStyle name="Normal 36 2 6 2 2 2" xfId="35879" xr:uid="{A2E1DC30-F60E-4C28-A6FB-E171D39374E6}"/>
    <cellStyle name="Normal 36 2 6 2 3" xfId="35880" xr:uid="{7E1898D7-62F8-4982-843A-A1394E9EDA39}"/>
    <cellStyle name="Normal 36 2 6 3" xfId="35881" xr:uid="{10549F6F-8FB9-47FD-907E-EFADE3A420B6}"/>
    <cellStyle name="Normal 36 2 6 3 2" xfId="35882" xr:uid="{F4025D73-3B2D-4F3C-94CE-7B67ECD03DE8}"/>
    <cellStyle name="Normal 36 2 6 4" xfId="35883" xr:uid="{937B416B-5A58-4EAB-9B7E-B93670AE686D}"/>
    <cellStyle name="Normal 36 2 6 4 2" xfId="35884" xr:uid="{A5975D8C-A104-411F-886A-92FDBCFDDF7E}"/>
    <cellStyle name="Normal 36 2 6 5" xfId="35885" xr:uid="{23ED6049-9AFC-49A9-9E7D-97E42439741C}"/>
    <cellStyle name="Normal 36 2 7" xfId="35886" xr:uid="{A30C7D24-3829-43AE-9307-9B13BEC53E9D}"/>
    <cellStyle name="Normal 36 2 7 2" xfId="35887" xr:uid="{647F1876-CB18-47B3-88D0-39767298B2DA}"/>
    <cellStyle name="Normal 36 2 7 2 2" xfId="35888" xr:uid="{54419925-8D18-4D8C-866A-E8966E0D2412}"/>
    <cellStyle name="Normal 36 2 7 3" xfId="35889" xr:uid="{59783091-EB9C-476E-9298-D4534CA01B4F}"/>
    <cellStyle name="Normal 36 2 8" xfId="35890" xr:uid="{78D9CFB2-13F1-455D-A382-550238E110B3}"/>
    <cellStyle name="Normal 36 2 8 2" xfId="35891" xr:uid="{2C61C05B-9C1B-4023-A7E3-0DABA45D5771}"/>
    <cellStyle name="Normal 36 2 9" xfId="35892" xr:uid="{54F2155C-4906-412C-B874-635672C305A3}"/>
    <cellStyle name="Normal 36 2 9 2" xfId="35893" xr:uid="{9F774374-3956-43B3-B1DA-CEED2EB0FDFF}"/>
    <cellStyle name="Normal 36 3" xfId="35894" xr:uid="{18A3A9CF-E4DF-4EF0-824A-B6D1C811964A}"/>
    <cellStyle name="Normal 36 3 2" xfId="35895" xr:uid="{EBA995B7-9EE5-4BFB-A5EE-CA27EEDE50DE}"/>
    <cellStyle name="Normal 36 3 2 2" xfId="35896" xr:uid="{9CA0AF4B-0CD5-43E0-8E22-3DED78EDE166}"/>
    <cellStyle name="Normal 36 3 2 2 2" xfId="35897" xr:uid="{8F20CBCB-CC51-4A60-BC4C-ACE41BAE669B}"/>
    <cellStyle name="Normal 36 3 2 2 2 2" xfId="35898" xr:uid="{56E756A1-98D1-4C71-A0EF-83D3BC09FC5D}"/>
    <cellStyle name="Normal 36 3 2 2 2 2 2" xfId="35899" xr:uid="{19FB3F38-522E-4510-875A-385509D6DCEB}"/>
    <cellStyle name="Normal 36 3 2 2 2 3" xfId="35900" xr:uid="{D94CF075-38DB-4EC2-BDBC-A2DB1F4816AE}"/>
    <cellStyle name="Normal 36 3 2 2 3" xfId="35901" xr:uid="{9B818AE1-A38A-4DC0-9E92-665A356063BC}"/>
    <cellStyle name="Normal 36 3 2 2 3 2" xfId="35902" xr:uid="{4D493484-A20F-4E8B-9904-F01E9AB6DD0E}"/>
    <cellStyle name="Normal 36 3 2 2 4" xfId="35903" xr:uid="{6320A9D9-FAE5-4F84-B8B7-402FA8D3D546}"/>
    <cellStyle name="Normal 36 3 2 2 4 2" xfId="35904" xr:uid="{8B526745-5302-48ED-96DF-4D5073CD9615}"/>
    <cellStyle name="Normal 36 3 2 2 5" xfId="35905" xr:uid="{7F0EFEBD-08A5-40C9-BD33-1E56B131C7F9}"/>
    <cellStyle name="Normal 36 3 2 3" xfId="35906" xr:uid="{0A01E9A2-EFE0-495B-976E-41827EE8544E}"/>
    <cellStyle name="Normal 36 3 2 3 2" xfId="35907" xr:uid="{241476E9-700C-4C38-81F8-F498784B2D1F}"/>
    <cellStyle name="Normal 36 3 2 3 2 2" xfId="35908" xr:uid="{91BAD20F-962E-4B1D-9E86-AE110D5A4B6B}"/>
    <cellStyle name="Normal 36 3 2 3 3" xfId="35909" xr:uid="{B2F39AC0-BF1F-4652-AC45-61D6A53B230B}"/>
    <cellStyle name="Normal 36 3 2 4" xfId="35910" xr:uid="{4796B124-DE9E-4573-84D9-17FAEA0DF344}"/>
    <cellStyle name="Normal 36 3 2 4 2" xfId="35911" xr:uid="{FE2EDF4A-6B9E-4F3D-BD51-45D88F8D65E8}"/>
    <cellStyle name="Normal 36 3 2 5" xfId="35912" xr:uid="{8744DF11-98B5-44FB-B3A5-FFA1DC4443F2}"/>
    <cellStyle name="Normal 36 3 2 5 2" xfId="35913" xr:uid="{56C31D2D-7EA6-4A59-9365-0C6A25F3FC8A}"/>
    <cellStyle name="Normal 36 3 2 6" xfId="35914" xr:uid="{14BED309-0834-425A-8D7E-3C0686904C98}"/>
    <cellStyle name="Normal 36 3 3" xfId="35915" xr:uid="{96284B6C-9AEB-493C-9D8D-20748D527471}"/>
    <cellStyle name="Normal 36 3 3 2" xfId="35916" xr:uid="{75A75303-FA48-48FE-A3C9-1D8C7407E34C}"/>
    <cellStyle name="Normal 36 3 3 2 2" xfId="35917" xr:uid="{B31ECC38-2EF8-4C57-BF25-C320C30ACC30}"/>
    <cellStyle name="Normal 36 3 3 2 2 2" xfId="35918" xr:uid="{BCA84CB7-0E9D-433E-862E-1C98A0A15C3B}"/>
    <cellStyle name="Normal 36 3 3 2 3" xfId="35919" xr:uid="{7DE80476-46FE-405F-BBEA-DCDD870960C9}"/>
    <cellStyle name="Normal 36 3 3 3" xfId="35920" xr:uid="{BAD7F01E-6CD9-4098-BEFC-3BC15FB63A33}"/>
    <cellStyle name="Normal 36 3 3 3 2" xfId="35921" xr:uid="{DFD2D7FD-656E-4EE6-9E8D-B8BEB4A05FC0}"/>
    <cellStyle name="Normal 36 3 3 4" xfId="35922" xr:uid="{6D0DB811-90A1-400C-8C8B-5F3365D3F784}"/>
    <cellStyle name="Normal 36 3 3 4 2" xfId="35923" xr:uid="{342D9A19-829F-4234-92BB-58EC2EED6491}"/>
    <cellStyle name="Normal 36 3 3 5" xfId="35924" xr:uid="{FC12F3FC-F532-4C59-A4FF-C7805EB5BF00}"/>
    <cellStyle name="Normal 36 3 4" xfId="35925" xr:uid="{7AA625BF-8E6C-4310-A6D8-49342A21E7FF}"/>
    <cellStyle name="Normal 36 3 4 2" xfId="35926" xr:uid="{4974C864-DCB8-4C98-A523-0CD36BF371E8}"/>
    <cellStyle name="Normal 36 3 4 2 2" xfId="35927" xr:uid="{9F0651BC-456B-44C7-B292-730BDFB208BB}"/>
    <cellStyle name="Normal 36 3 4 3" xfId="35928" xr:uid="{B01B60F9-56EC-49EC-97D2-005E2D139294}"/>
    <cellStyle name="Normal 36 3 5" xfId="35929" xr:uid="{15ECFD13-A181-4C73-B869-112A60F0E365}"/>
    <cellStyle name="Normal 36 3 5 2" xfId="35930" xr:uid="{75F5CB47-9839-4031-BB2B-308940EB6F15}"/>
    <cellStyle name="Normal 36 3 6" xfId="35931" xr:uid="{18D7911C-0315-4F8A-B838-9C2BE79DAA35}"/>
    <cellStyle name="Normal 36 3 6 2" xfId="35932" xr:uid="{614068F2-C0D6-487D-9645-E6B9FB426F87}"/>
    <cellStyle name="Normal 36 3 7" xfId="35933" xr:uid="{0A603813-1E07-4B1A-8CAD-CA482D9C745E}"/>
    <cellStyle name="Normal 36 4" xfId="35934" xr:uid="{B80E6B5F-AC9F-4513-8A87-A701A20AB82D}"/>
    <cellStyle name="Normal 36 4 2" xfId="35935" xr:uid="{298B270F-DE67-4670-A268-EC1D7F311FBE}"/>
    <cellStyle name="Normal 36 4 2 2" xfId="35936" xr:uid="{F7EBF52A-D890-4F06-A497-51F81B402FD2}"/>
    <cellStyle name="Normal 36 4 2 2 2" xfId="35937" xr:uid="{24563B2B-4DD0-43E8-8384-5EFA11C2E136}"/>
    <cellStyle name="Normal 36 4 2 2 2 2" xfId="35938" xr:uid="{3A4D89C7-223F-40F9-86A1-B34847714C58}"/>
    <cellStyle name="Normal 36 4 2 2 2 2 2" xfId="35939" xr:uid="{FDF6B2AC-D604-4DCD-9022-AFD1D2EF064D}"/>
    <cellStyle name="Normal 36 4 2 2 2 3" xfId="35940" xr:uid="{9BACA4B8-2F68-4B32-BCE3-6694B76C259A}"/>
    <cellStyle name="Normal 36 4 2 2 3" xfId="35941" xr:uid="{69CBE48B-4210-4559-B83A-D07C03FCBD52}"/>
    <cellStyle name="Normal 36 4 2 2 3 2" xfId="35942" xr:uid="{026598A3-70B1-4646-A565-47DF7A235B1C}"/>
    <cellStyle name="Normal 36 4 2 2 4" xfId="35943" xr:uid="{F1AD18A7-61CD-4742-ACA1-56BAB5354239}"/>
    <cellStyle name="Normal 36 4 2 2 4 2" xfId="35944" xr:uid="{1BD7FBFE-7519-4B18-8D1E-1191EA9B9AAF}"/>
    <cellStyle name="Normal 36 4 2 2 5" xfId="35945" xr:uid="{5780E465-9DB0-4F87-B7D5-10EB043BC83B}"/>
    <cellStyle name="Normal 36 4 2 3" xfId="35946" xr:uid="{8791C71D-BC53-4122-AB36-0CACB934D8A5}"/>
    <cellStyle name="Normal 36 4 2 3 2" xfId="35947" xr:uid="{5ECC4E0D-DFD4-4AB9-B775-1B37524B7464}"/>
    <cellStyle name="Normal 36 4 2 3 2 2" xfId="35948" xr:uid="{6A0997FA-0BDA-4CAE-A638-EC9920A3E471}"/>
    <cellStyle name="Normal 36 4 2 3 3" xfId="35949" xr:uid="{FD0C7115-228F-4AA5-BDA5-11DBEC453984}"/>
    <cellStyle name="Normal 36 4 2 4" xfId="35950" xr:uid="{ADC71204-C7F2-4188-A282-8AD7FFC2F768}"/>
    <cellStyle name="Normal 36 4 2 4 2" xfId="35951" xr:uid="{1E04B93E-8ED5-458D-B46C-6ABC62CD841D}"/>
    <cellStyle name="Normal 36 4 2 5" xfId="35952" xr:uid="{C4BBC8AF-116E-4DC8-89CE-832F38BC3815}"/>
    <cellStyle name="Normal 36 4 2 5 2" xfId="35953" xr:uid="{0FDDA1A7-AEF8-4609-A3F8-17076F0B14EF}"/>
    <cellStyle name="Normal 36 4 2 6" xfId="35954" xr:uid="{9C704AE5-629E-4DB5-BBEC-B7748BD7D6D2}"/>
    <cellStyle name="Normal 36 4 3" xfId="35955" xr:uid="{8B6C9ED5-D171-4585-A009-F80C228CDD28}"/>
    <cellStyle name="Normal 36 4 3 2" xfId="35956" xr:uid="{A39315AD-BC41-41BD-9872-4606637E92C0}"/>
    <cellStyle name="Normal 36 4 3 2 2" xfId="35957" xr:uid="{2D96D313-6BA1-448A-A14D-43A69BC49EC9}"/>
    <cellStyle name="Normal 36 4 3 2 2 2" xfId="35958" xr:uid="{2C9B8220-240D-49A3-B6BC-66ECCF28099E}"/>
    <cellStyle name="Normal 36 4 3 2 3" xfId="35959" xr:uid="{4E003732-703B-4389-8F2C-7E180C1FD8A7}"/>
    <cellStyle name="Normal 36 4 3 3" xfId="35960" xr:uid="{EE90180A-41AB-4DF3-B568-479DE1E26FD8}"/>
    <cellStyle name="Normal 36 4 3 3 2" xfId="35961" xr:uid="{3C2CA7A5-60FE-4047-83A8-238009FDD746}"/>
    <cellStyle name="Normal 36 4 3 4" xfId="35962" xr:uid="{312224D8-2E9B-4619-845A-9950A83A3C0D}"/>
    <cellStyle name="Normal 36 4 3 4 2" xfId="35963" xr:uid="{B6C83E97-8DA7-410B-851B-3D7437C11B51}"/>
    <cellStyle name="Normal 36 4 3 5" xfId="35964" xr:uid="{1D662AE8-2D31-4611-B56F-A87257C11A61}"/>
    <cellStyle name="Normal 36 4 4" xfId="35965" xr:uid="{EA8760DC-3651-44B0-BF10-0F0FE3A0AF45}"/>
    <cellStyle name="Normal 36 4 4 2" xfId="35966" xr:uid="{AA86131D-E82B-4124-9C33-EFC940B32DB5}"/>
    <cellStyle name="Normal 36 4 4 2 2" xfId="35967" xr:uid="{41969465-DCFE-45FE-8F23-6B1442DFB821}"/>
    <cellStyle name="Normal 36 4 4 3" xfId="35968" xr:uid="{4373086E-11ED-41B0-BBA4-3B3A875B9329}"/>
    <cellStyle name="Normal 36 4 5" xfId="35969" xr:uid="{3C1ED6DC-8562-4DC3-8F8E-0CC33CA5F181}"/>
    <cellStyle name="Normal 36 4 5 2" xfId="35970" xr:uid="{704706ED-DC89-4077-9C9C-233CBA2ED5DE}"/>
    <cellStyle name="Normal 36 4 6" xfId="35971" xr:uid="{7718B383-C7E8-4084-8D5C-0C6E425D7C59}"/>
    <cellStyle name="Normal 36 4 6 2" xfId="35972" xr:uid="{EAFEB111-FAD8-40F4-A8B1-BB4ABE208F9C}"/>
    <cellStyle name="Normal 36 4 7" xfId="35973" xr:uid="{D2E1A37B-0FFB-40D9-9E8F-B624F033FE21}"/>
    <cellStyle name="Normal 36 5" xfId="35974" xr:uid="{530526B0-DB61-4953-B4B7-AF97BE35CE8C}"/>
    <cellStyle name="Normal 36 5 2" xfId="35975" xr:uid="{3DF81D72-6BD7-4776-AFD6-67324164C158}"/>
    <cellStyle name="Normal 36 5 2 2" xfId="35976" xr:uid="{DAA9E7D0-E228-4B25-B1FC-E3AB55A363E1}"/>
    <cellStyle name="Normal 36 5 2 2 2" xfId="35977" xr:uid="{B80C3954-1E13-41CF-A324-0BE6D7669098}"/>
    <cellStyle name="Normal 36 5 2 2 2 2" xfId="35978" xr:uid="{A6F019F5-7B55-4C88-B502-88984FBDD8BA}"/>
    <cellStyle name="Normal 36 5 2 2 3" xfId="35979" xr:uid="{3F26B042-6544-4D91-BBF0-C1049D56C91D}"/>
    <cellStyle name="Normal 36 5 2 3" xfId="35980" xr:uid="{5A8B0BCF-393F-40E9-A1E1-8F7173404CF0}"/>
    <cellStyle name="Normal 36 5 2 3 2" xfId="35981" xr:uid="{30EFB225-918A-4725-B6D1-3E52613947F5}"/>
    <cellStyle name="Normal 36 5 2 4" xfId="35982" xr:uid="{8AE15292-AD7E-4090-819D-929D6787CA8C}"/>
    <cellStyle name="Normal 36 5 2 4 2" xfId="35983" xr:uid="{E3D6F2E9-6EEC-4139-B39B-F75601937B1D}"/>
    <cellStyle name="Normal 36 5 2 5" xfId="35984" xr:uid="{5198B5BC-688A-4EEC-82E9-439313FE0639}"/>
    <cellStyle name="Normal 36 5 3" xfId="35985" xr:uid="{65ECB4F1-0E06-46FA-902E-2AB224002775}"/>
    <cellStyle name="Normal 36 5 3 2" xfId="35986" xr:uid="{75BAFDB5-2EE2-4605-8ECF-5DF7CD3C5AB8}"/>
    <cellStyle name="Normal 36 5 3 2 2" xfId="35987" xr:uid="{ED70E6A0-7D93-4FE6-9418-CA4F52C2DFB3}"/>
    <cellStyle name="Normal 36 5 3 3" xfId="35988" xr:uid="{12F4AC77-0C51-41AB-8A97-7B8B52CDAA51}"/>
    <cellStyle name="Normal 36 5 4" xfId="35989" xr:uid="{BFCA3BAD-63D1-41C7-ADE5-5516256F18AE}"/>
    <cellStyle name="Normal 36 5 4 2" xfId="35990" xr:uid="{AA323A3E-5451-4AF7-90EE-5CB90003D433}"/>
    <cellStyle name="Normal 36 5 5" xfId="35991" xr:uid="{E1A0F8AE-8CC9-44F6-9118-E0F748F8CC85}"/>
    <cellStyle name="Normal 36 5 5 2" xfId="35992" xr:uid="{594D5743-07B1-4F8F-9D19-73503B9777D5}"/>
    <cellStyle name="Normal 36 5 6" xfId="35993" xr:uid="{C1B21225-C24E-453B-B34A-D2B20E6A41EB}"/>
    <cellStyle name="Normal 36 6" xfId="35994" xr:uid="{7FDF1D64-B380-4E43-B1D2-45AC7DE690C4}"/>
    <cellStyle name="Normal 36 6 2" xfId="35995" xr:uid="{66BA1AEB-59BC-432D-9BD6-A555517D3C76}"/>
    <cellStyle name="Normal 36 6 2 2" xfId="35996" xr:uid="{B8EBD0B8-17F6-4BF3-82AA-83F82A485EAB}"/>
    <cellStyle name="Normal 36 6 2 2 2" xfId="35997" xr:uid="{3600B6B4-52D1-45AD-A2AD-C11060D8CB3D}"/>
    <cellStyle name="Normal 36 6 2 3" xfId="35998" xr:uid="{4CAB46DF-C14C-44A9-AAB7-6E2B5398B971}"/>
    <cellStyle name="Normal 36 6 3" xfId="35999" xr:uid="{5E326B6D-C0D5-428F-8831-2DB31647FF56}"/>
    <cellStyle name="Normal 36 6 3 2" xfId="36000" xr:uid="{FC304B62-A723-430B-88CB-519C1A542FE1}"/>
    <cellStyle name="Normal 36 6 4" xfId="36001" xr:uid="{D958DB2D-C550-4E56-8F2F-8DBA0902F5A5}"/>
    <cellStyle name="Normal 36 6 4 2" xfId="36002" xr:uid="{AAD198FF-1CBD-4D09-8E86-DC0B1D6EA132}"/>
    <cellStyle name="Normal 36 6 5" xfId="36003" xr:uid="{AE11D790-1A4F-48AF-82A6-16904828DB73}"/>
    <cellStyle name="Normal 36 7" xfId="36004" xr:uid="{18EC159F-F14C-44D0-AF38-682D614E75F1}"/>
    <cellStyle name="Normal 36 7 2" xfId="36005" xr:uid="{0A3B408F-FE27-49C1-BC6C-22DFFE8157FA}"/>
    <cellStyle name="Normal 36 7 2 2" xfId="36006" xr:uid="{CE22F4C2-6713-4B7F-B054-2CB3FDDEA4AD}"/>
    <cellStyle name="Normal 36 7 2 2 2" xfId="36007" xr:uid="{4DCEEAB5-4F53-4487-B056-E53B5F454815}"/>
    <cellStyle name="Normal 36 7 2 3" xfId="36008" xr:uid="{04FE250B-38DB-45ED-9407-B81030F8022B}"/>
    <cellStyle name="Normal 36 7 3" xfId="36009" xr:uid="{31A8789B-62B6-4B74-AA39-DA4FAA89AF1F}"/>
    <cellStyle name="Normal 36 7 3 2" xfId="36010" xr:uid="{932FBE83-4D64-4FF9-BB54-2A1E555CF720}"/>
    <cellStyle name="Normal 36 7 4" xfId="36011" xr:uid="{FE0D302C-D575-4B8D-ADA6-E71F2EF0E9B8}"/>
    <cellStyle name="Normal 36 7 4 2" xfId="36012" xr:uid="{022091CE-767C-416C-B3A0-FA9D1FD96656}"/>
    <cellStyle name="Normal 36 7 5" xfId="36013" xr:uid="{EF78CBE8-79EE-4915-B3F5-1780571C4A82}"/>
    <cellStyle name="Normal 36 8" xfId="36014" xr:uid="{D4D3F91D-7F5A-4635-AD09-1CA139F43FEA}"/>
    <cellStyle name="Normal 36 8 2" xfId="36015" xr:uid="{B9EEE33C-64F3-4197-BFC3-FF56D23B37FB}"/>
    <cellStyle name="Normal 36 8 2 2" xfId="36016" xr:uid="{90031B44-6574-4F1B-A6DE-2C472C2348A5}"/>
    <cellStyle name="Normal 36 8 3" xfId="36017" xr:uid="{009B8A84-F9C8-414D-827E-5653D5CDDCE7}"/>
    <cellStyle name="Normal 36 9" xfId="36018" xr:uid="{126FCA51-9E44-4C18-8624-71BEF36D2D04}"/>
    <cellStyle name="Normal 36 9 2" xfId="36019" xr:uid="{F986127E-06F5-4AAC-A0A1-7DD0F19DF010}"/>
    <cellStyle name="Normal 37" xfId="36020" xr:uid="{73095C94-3036-41E6-832D-066D900071AF}"/>
    <cellStyle name="Normal 37 10" xfId="36021" xr:uid="{F3EC741C-A6BA-4401-B7AC-C015FBBEA22C}"/>
    <cellStyle name="Normal 37 10 2" xfId="36022" xr:uid="{6D58289E-B1C0-4018-819B-4641C3126CE1}"/>
    <cellStyle name="Normal 37 11" xfId="36023" xr:uid="{41560C8C-D96B-47A7-AC3F-91CD850CB55D}"/>
    <cellStyle name="Normal 37 2" xfId="36024" xr:uid="{2FFD5BB5-6F3D-4A72-9CA0-BB9E3930076B}"/>
    <cellStyle name="Normal 37 2 10" xfId="36025" xr:uid="{2A8646B4-BDA4-4928-9230-98023CF0BEAE}"/>
    <cellStyle name="Normal 37 2 2" xfId="36026" xr:uid="{D89D2E95-D6C5-425A-AEE8-F6272F68C87B}"/>
    <cellStyle name="Normal 37 2 2 2" xfId="36027" xr:uid="{2A4AA935-7876-4707-9FD4-2661C89C0FB8}"/>
    <cellStyle name="Normal 37 2 2 2 2" xfId="36028" xr:uid="{50E1167F-C4C5-40C4-AF88-1D1CB636CE27}"/>
    <cellStyle name="Normal 37 2 2 2 2 2" xfId="36029" xr:uid="{41827AE1-CCB9-47E6-B53C-683DB97CD458}"/>
    <cellStyle name="Normal 37 2 2 2 2 2 2" xfId="36030" xr:uid="{A1D2B683-F152-4A69-B015-0E2CC08DFF9E}"/>
    <cellStyle name="Normal 37 2 2 2 2 2 2 2" xfId="36031" xr:uid="{C1DE7506-BA34-4A23-B16C-F09FAB808528}"/>
    <cellStyle name="Normal 37 2 2 2 2 2 3" xfId="36032" xr:uid="{832A7FA5-F85B-420C-820C-39025407B43F}"/>
    <cellStyle name="Normal 37 2 2 2 2 3" xfId="36033" xr:uid="{77D9C45C-B79E-4D4B-878D-61740E5DB602}"/>
    <cellStyle name="Normal 37 2 2 2 2 3 2" xfId="36034" xr:uid="{7BAC0BA3-CCB8-4C86-B500-87F5DF8EBED8}"/>
    <cellStyle name="Normal 37 2 2 2 2 4" xfId="36035" xr:uid="{7E682344-64B2-437E-B719-E0891F09F393}"/>
    <cellStyle name="Normal 37 2 2 2 2 4 2" xfId="36036" xr:uid="{8FC9A423-341A-4DB6-B9A0-B0ABB545B3A1}"/>
    <cellStyle name="Normal 37 2 2 2 2 5" xfId="36037" xr:uid="{C9A6E5B8-CB44-40A4-A9E8-9B20EFC723CF}"/>
    <cellStyle name="Normal 37 2 2 2 3" xfId="36038" xr:uid="{173D5754-9811-4C4D-82B3-490BE04E16A2}"/>
    <cellStyle name="Normal 37 2 2 2 3 2" xfId="36039" xr:uid="{C4F46ABF-7D8B-431C-A4E7-8334EAADE61A}"/>
    <cellStyle name="Normal 37 2 2 2 3 2 2" xfId="36040" xr:uid="{C54813AB-BB6C-4E13-9756-914F04781DAE}"/>
    <cellStyle name="Normal 37 2 2 2 3 3" xfId="36041" xr:uid="{1812856B-0A83-4A68-8C5B-3312B2FC7F19}"/>
    <cellStyle name="Normal 37 2 2 2 4" xfId="36042" xr:uid="{1B73F93A-33FB-408A-AB4B-26204DEC8F5F}"/>
    <cellStyle name="Normal 37 2 2 2 4 2" xfId="36043" xr:uid="{FB1CE769-1EFC-42BE-9303-1F53FD73175A}"/>
    <cellStyle name="Normal 37 2 2 2 5" xfId="36044" xr:uid="{EC981142-1ED7-4C44-B99C-18F03C5D6DB2}"/>
    <cellStyle name="Normal 37 2 2 2 5 2" xfId="36045" xr:uid="{E81A40B9-DF0B-4B3D-BFBD-D277D04973B4}"/>
    <cellStyle name="Normal 37 2 2 2 6" xfId="36046" xr:uid="{308CDD6E-E8B8-4289-B683-7EC5FE389047}"/>
    <cellStyle name="Normal 37 2 2 3" xfId="36047" xr:uid="{2DEB34D2-ADD7-46BD-AA21-B84D6D807973}"/>
    <cellStyle name="Normal 37 2 2 3 2" xfId="36048" xr:uid="{2FB25878-2C72-4E03-AF94-0A0888D84F96}"/>
    <cellStyle name="Normal 37 2 2 3 2 2" xfId="36049" xr:uid="{33650CA0-4E51-4F50-BCA9-C2B0406D71E7}"/>
    <cellStyle name="Normal 37 2 2 3 2 2 2" xfId="36050" xr:uid="{F1F5D3AA-8E1F-40E6-8119-66105307114D}"/>
    <cellStyle name="Normal 37 2 2 3 2 3" xfId="36051" xr:uid="{1CC6B2E3-0713-430C-953E-DF80EFA3D602}"/>
    <cellStyle name="Normal 37 2 2 3 3" xfId="36052" xr:uid="{D04EE131-A2D3-4C01-A5F8-2847C1D8CD33}"/>
    <cellStyle name="Normal 37 2 2 3 3 2" xfId="36053" xr:uid="{B777AFD1-DF0C-4F63-8A9D-2CFF1CD75B92}"/>
    <cellStyle name="Normal 37 2 2 3 4" xfId="36054" xr:uid="{4DC7F0A6-D9C1-4F6A-B3B2-C1506F7CCB5D}"/>
    <cellStyle name="Normal 37 2 2 3 4 2" xfId="36055" xr:uid="{20D2C1D5-E663-466F-BE3E-F33BC47F6F2B}"/>
    <cellStyle name="Normal 37 2 2 3 5" xfId="36056" xr:uid="{4AEF7125-AB04-4856-8BA8-EABA4C466D09}"/>
    <cellStyle name="Normal 37 2 2 4" xfId="36057" xr:uid="{D74588AE-E589-42CA-8A8D-9B78112FBACE}"/>
    <cellStyle name="Normal 37 2 2 4 2" xfId="36058" xr:uid="{1F08FCCE-477A-4077-B604-7AAD45AF0246}"/>
    <cellStyle name="Normal 37 2 2 4 2 2" xfId="36059" xr:uid="{3CDABC85-2759-4324-8E9A-C1BCCE1F231B}"/>
    <cellStyle name="Normal 37 2 2 4 3" xfId="36060" xr:uid="{F12A3DCA-1B7E-400F-A17C-4F8BEE656B32}"/>
    <cellStyle name="Normal 37 2 2 5" xfId="36061" xr:uid="{19395D2A-AFA0-43F3-AF27-336FD61D7B32}"/>
    <cellStyle name="Normal 37 2 2 5 2" xfId="36062" xr:uid="{3DB33BCB-3A3F-4312-89E9-272147A2C324}"/>
    <cellStyle name="Normal 37 2 2 6" xfId="36063" xr:uid="{7BD219E1-7FAE-46A3-87EE-D4B7B174044F}"/>
    <cellStyle name="Normal 37 2 2 6 2" xfId="36064" xr:uid="{D4888A38-F3EB-4319-A69A-B11FC84AB049}"/>
    <cellStyle name="Normal 37 2 2 7" xfId="36065" xr:uid="{B68383E5-F280-4265-8739-4D5B71441795}"/>
    <cellStyle name="Normal 37 2 3" xfId="36066" xr:uid="{05242F4B-49DD-4076-934B-D7777C3CEC76}"/>
    <cellStyle name="Normal 37 2 3 2" xfId="36067" xr:uid="{C7B010BB-1C7C-45A9-90BE-172C87AA8C01}"/>
    <cellStyle name="Normal 37 2 3 2 2" xfId="36068" xr:uid="{9B748C23-2AFE-46C4-B43C-D0280FEA6A72}"/>
    <cellStyle name="Normal 37 2 3 2 2 2" xfId="36069" xr:uid="{D781B07E-7976-4527-A2A5-465E44A61C35}"/>
    <cellStyle name="Normal 37 2 3 2 2 2 2" xfId="36070" xr:uid="{610950B2-A573-496C-A0DD-E8E9BBD2F37D}"/>
    <cellStyle name="Normal 37 2 3 2 2 2 2 2" xfId="36071" xr:uid="{7994F28C-A08D-4F07-A8F4-FD88F8AF9A9D}"/>
    <cellStyle name="Normal 37 2 3 2 2 2 3" xfId="36072" xr:uid="{A00BB685-574B-43DD-B06A-20C3AB86B7C3}"/>
    <cellStyle name="Normal 37 2 3 2 2 3" xfId="36073" xr:uid="{3A46A244-6A8B-4788-A1A5-2F9907EDFF9C}"/>
    <cellStyle name="Normal 37 2 3 2 2 3 2" xfId="36074" xr:uid="{4F4BE791-E9F8-423C-AA13-BDD5F147F1B9}"/>
    <cellStyle name="Normal 37 2 3 2 2 4" xfId="36075" xr:uid="{70E4F0EE-E25A-4E26-BFD5-1D3E022E7D15}"/>
    <cellStyle name="Normal 37 2 3 2 2 4 2" xfId="36076" xr:uid="{7C67D990-35D3-4258-8B5E-605B04A15AE2}"/>
    <cellStyle name="Normal 37 2 3 2 2 5" xfId="36077" xr:uid="{C502D9C8-9AA6-42FC-B6BC-A33A33308D78}"/>
    <cellStyle name="Normal 37 2 3 2 3" xfId="36078" xr:uid="{9ADE22A6-AD95-4A95-87D4-CBD691D75B26}"/>
    <cellStyle name="Normal 37 2 3 2 3 2" xfId="36079" xr:uid="{11DBAE95-398A-49DE-8F74-F501C86125D8}"/>
    <cellStyle name="Normal 37 2 3 2 3 2 2" xfId="36080" xr:uid="{BB899657-F9B2-4CC5-90A1-A8829DD9BAB6}"/>
    <cellStyle name="Normal 37 2 3 2 3 3" xfId="36081" xr:uid="{1A75D124-4725-4B2F-8F3B-7FE6D5124BDB}"/>
    <cellStyle name="Normal 37 2 3 2 4" xfId="36082" xr:uid="{B064C037-8B94-4BDB-9D35-7979E8C017EE}"/>
    <cellStyle name="Normal 37 2 3 2 4 2" xfId="36083" xr:uid="{9E2BEACA-82BD-4557-9CE8-5D802D3C9D05}"/>
    <cellStyle name="Normal 37 2 3 2 5" xfId="36084" xr:uid="{EA37252E-3E67-4D9A-9286-A86D5B2A93C9}"/>
    <cellStyle name="Normal 37 2 3 2 5 2" xfId="36085" xr:uid="{C835AAA9-54AB-418B-8D46-AF95B1C4CAF9}"/>
    <cellStyle name="Normal 37 2 3 2 6" xfId="36086" xr:uid="{D0E3EF35-363C-466B-877D-E070A057642B}"/>
    <cellStyle name="Normal 37 2 3 3" xfId="36087" xr:uid="{B6C1CDAF-6223-4B59-AB9F-38C193122FE4}"/>
    <cellStyle name="Normal 37 2 3 3 2" xfId="36088" xr:uid="{ADC30768-90FF-4808-9AE9-7629A06F1152}"/>
    <cellStyle name="Normal 37 2 3 3 2 2" xfId="36089" xr:uid="{88D38A98-7B97-4791-A386-1D5E84C6354A}"/>
    <cellStyle name="Normal 37 2 3 3 2 2 2" xfId="36090" xr:uid="{DC807361-4DBA-4B95-8681-38D111A94E7D}"/>
    <cellStyle name="Normal 37 2 3 3 2 3" xfId="36091" xr:uid="{00E41F75-496F-42F3-9A41-DE39DC01D024}"/>
    <cellStyle name="Normal 37 2 3 3 3" xfId="36092" xr:uid="{BD2C83A7-8FE1-413C-A928-C5C2BA376738}"/>
    <cellStyle name="Normal 37 2 3 3 3 2" xfId="36093" xr:uid="{6A6F3E2F-51A2-48BC-B8AC-302258818C42}"/>
    <cellStyle name="Normal 37 2 3 3 4" xfId="36094" xr:uid="{743466D5-3BDC-40FC-B06B-1C898B0EB039}"/>
    <cellStyle name="Normal 37 2 3 3 4 2" xfId="36095" xr:uid="{B49EAD9B-6925-4A95-B091-4DF9BA4DE6CF}"/>
    <cellStyle name="Normal 37 2 3 3 5" xfId="36096" xr:uid="{1867C8FE-2EFB-4B86-A51E-CC7E47B773D5}"/>
    <cellStyle name="Normal 37 2 3 4" xfId="36097" xr:uid="{DBA85F2B-EB26-4D0E-8B53-6A4257EB1292}"/>
    <cellStyle name="Normal 37 2 3 4 2" xfId="36098" xr:uid="{909F5B43-DC5C-470F-BFED-D58086548A2A}"/>
    <cellStyle name="Normal 37 2 3 4 2 2" xfId="36099" xr:uid="{8C16FC58-93EC-4AA3-94CC-02771479DFCF}"/>
    <cellStyle name="Normal 37 2 3 4 3" xfId="36100" xr:uid="{C3187546-1B35-4D52-AE27-C0A7FD0B27CE}"/>
    <cellStyle name="Normal 37 2 3 5" xfId="36101" xr:uid="{79C51F87-46C5-4D3A-A5AF-B7D16BD87B67}"/>
    <cellStyle name="Normal 37 2 3 5 2" xfId="36102" xr:uid="{15B80016-AC1E-4AEE-89B3-980DB0BA8053}"/>
    <cellStyle name="Normal 37 2 3 6" xfId="36103" xr:uid="{710E2E53-F95E-45DE-A7EE-292D65012D2B}"/>
    <cellStyle name="Normal 37 2 3 6 2" xfId="36104" xr:uid="{BF81B0B9-89B7-4896-9B7C-0B4098C91A39}"/>
    <cellStyle name="Normal 37 2 3 7" xfId="36105" xr:uid="{863B2622-F9B0-4480-86A8-614AE9F325FC}"/>
    <cellStyle name="Normal 37 2 4" xfId="36106" xr:uid="{B0B622B2-20B1-40AE-A2C6-F120CDF95051}"/>
    <cellStyle name="Normal 37 2 4 2" xfId="36107" xr:uid="{9A5D22F4-E332-4D05-AF88-9E8ADAF37D49}"/>
    <cellStyle name="Normal 37 2 4 2 2" xfId="36108" xr:uid="{EF2FC339-B50C-45E2-A2EF-49712E037225}"/>
    <cellStyle name="Normal 37 2 4 2 2 2" xfId="36109" xr:uid="{7247118E-4A35-4100-AC3B-AE5AA4DE9B58}"/>
    <cellStyle name="Normal 37 2 4 2 2 2 2" xfId="36110" xr:uid="{13726799-5EB7-4898-B13A-DB1FAB293B05}"/>
    <cellStyle name="Normal 37 2 4 2 2 3" xfId="36111" xr:uid="{79D64EA6-DD4D-4DD0-A736-36F71AA16794}"/>
    <cellStyle name="Normal 37 2 4 2 3" xfId="36112" xr:uid="{A55FDC5D-7FAA-4C3A-903A-21F18D48F3D0}"/>
    <cellStyle name="Normal 37 2 4 2 3 2" xfId="36113" xr:uid="{D344D522-5ED9-48E3-9ED1-94C774E5D1B7}"/>
    <cellStyle name="Normal 37 2 4 2 4" xfId="36114" xr:uid="{9B8F0D0A-6A19-462C-9A99-B3E67326FA2F}"/>
    <cellStyle name="Normal 37 2 4 2 4 2" xfId="36115" xr:uid="{DE0FA9D2-6EC9-4613-AE4D-C25D8AF2F0ED}"/>
    <cellStyle name="Normal 37 2 4 2 5" xfId="36116" xr:uid="{5931AA4B-83CD-418B-A58E-5D43FF63ED22}"/>
    <cellStyle name="Normal 37 2 4 3" xfId="36117" xr:uid="{38C9D0CB-1213-4ABE-99DC-E11CAF91BFF7}"/>
    <cellStyle name="Normal 37 2 4 3 2" xfId="36118" xr:uid="{3A633051-6041-4E8F-B769-92DB1FF3A5C0}"/>
    <cellStyle name="Normal 37 2 4 3 2 2" xfId="36119" xr:uid="{09878635-E0E0-41DB-9B25-3A500A57E8FC}"/>
    <cellStyle name="Normal 37 2 4 3 3" xfId="36120" xr:uid="{41217924-F3E9-4930-8DB4-A7E7AF10CCE0}"/>
    <cellStyle name="Normal 37 2 4 4" xfId="36121" xr:uid="{A8FF95EE-D3E6-4FE2-84E3-4F96AADF472B}"/>
    <cellStyle name="Normal 37 2 4 4 2" xfId="36122" xr:uid="{4709A478-E728-4F32-9648-7EA9A9961387}"/>
    <cellStyle name="Normal 37 2 4 5" xfId="36123" xr:uid="{9427B8DF-50E5-4506-908D-E65B5F91498C}"/>
    <cellStyle name="Normal 37 2 4 5 2" xfId="36124" xr:uid="{4D201A2A-E8D7-49C9-A394-E816C3218C44}"/>
    <cellStyle name="Normal 37 2 4 6" xfId="36125" xr:uid="{7FA642ED-EA63-4577-B8B6-45C65CFF7A6E}"/>
    <cellStyle name="Normal 37 2 5" xfId="36126" xr:uid="{2FCFA65F-10D0-4275-8B59-7CA018F652D2}"/>
    <cellStyle name="Normal 37 2 5 2" xfId="36127" xr:uid="{48A57518-9E0E-47F6-9C34-705B14739442}"/>
    <cellStyle name="Normal 37 2 5 2 2" xfId="36128" xr:uid="{8C5A454C-97EB-490B-A31A-633EB869F311}"/>
    <cellStyle name="Normal 37 2 5 2 2 2" xfId="36129" xr:uid="{18F2FAEC-475A-442D-BE52-340938F22D1B}"/>
    <cellStyle name="Normal 37 2 5 2 3" xfId="36130" xr:uid="{6957ABF3-951C-498A-B163-3FC8713E9B2E}"/>
    <cellStyle name="Normal 37 2 5 3" xfId="36131" xr:uid="{A3197087-C8C2-4CFF-91EA-A1A7ECDB5397}"/>
    <cellStyle name="Normal 37 2 5 3 2" xfId="36132" xr:uid="{759AADAC-2966-4884-AA93-512A2FED9998}"/>
    <cellStyle name="Normal 37 2 5 4" xfId="36133" xr:uid="{899E0EA9-8752-4F4F-B4A8-B5331B7660E6}"/>
    <cellStyle name="Normal 37 2 5 4 2" xfId="36134" xr:uid="{26443B42-149D-448D-8900-EDD6223AA4B1}"/>
    <cellStyle name="Normal 37 2 5 5" xfId="36135" xr:uid="{81F5DBA0-0107-470B-81BB-F56FA0274910}"/>
    <cellStyle name="Normal 37 2 6" xfId="36136" xr:uid="{74943C0F-9F03-4535-8B38-5A7599563846}"/>
    <cellStyle name="Normal 37 2 6 2" xfId="36137" xr:uid="{72DBE82A-99AB-4A0C-AD30-37A2ECC8F1F8}"/>
    <cellStyle name="Normal 37 2 6 2 2" xfId="36138" xr:uid="{0B034271-9244-401E-A19B-1783F46F0538}"/>
    <cellStyle name="Normal 37 2 6 2 2 2" xfId="36139" xr:uid="{FAA724BB-A123-4BDF-9146-075A3A56FC95}"/>
    <cellStyle name="Normal 37 2 6 2 3" xfId="36140" xr:uid="{F0AC63F7-357B-4C1A-9B0A-9073F0383A1D}"/>
    <cellStyle name="Normal 37 2 6 3" xfId="36141" xr:uid="{B5DC56AC-3439-4E75-9EC6-79290A5E1839}"/>
    <cellStyle name="Normal 37 2 6 3 2" xfId="36142" xr:uid="{98C4A7AF-915D-4864-A187-5F19063754D3}"/>
    <cellStyle name="Normal 37 2 6 4" xfId="36143" xr:uid="{A91E47B7-9532-4375-B3E0-CF580987191D}"/>
    <cellStyle name="Normal 37 2 6 4 2" xfId="36144" xr:uid="{10FBBE4A-BF1F-4D6E-AC63-F7A20D3CCEE1}"/>
    <cellStyle name="Normal 37 2 6 5" xfId="36145" xr:uid="{070EDE17-2468-42E1-8CC1-7E04BDBFC491}"/>
    <cellStyle name="Normal 37 2 7" xfId="36146" xr:uid="{92BF6635-5ADE-43F8-B6DB-06B5856DBDDB}"/>
    <cellStyle name="Normal 37 2 7 2" xfId="36147" xr:uid="{49477B1F-8422-4DAC-A33E-F1C399108411}"/>
    <cellStyle name="Normal 37 2 7 2 2" xfId="36148" xr:uid="{91EE5187-C248-46E4-BEED-04CBDB7F5D6D}"/>
    <cellStyle name="Normal 37 2 7 3" xfId="36149" xr:uid="{934F0874-99C4-40DD-83CF-7976CD927B8F}"/>
    <cellStyle name="Normal 37 2 8" xfId="36150" xr:uid="{CBEC609A-A628-48DF-A49D-5CCE748AA627}"/>
    <cellStyle name="Normal 37 2 8 2" xfId="36151" xr:uid="{BC5C4E5A-8E56-4723-9F7B-452F12D44C0F}"/>
    <cellStyle name="Normal 37 2 9" xfId="36152" xr:uid="{C02F965F-5410-4C2B-AA15-D0F5D87E8DA0}"/>
    <cellStyle name="Normal 37 2 9 2" xfId="36153" xr:uid="{9403E53A-D377-4DFB-AC71-CFBA1ECDBE79}"/>
    <cellStyle name="Normal 37 3" xfId="36154" xr:uid="{3AA54CFF-965F-4051-9B51-DF68C7E5B99E}"/>
    <cellStyle name="Normal 37 3 2" xfId="36155" xr:uid="{099E6B16-B4BB-4783-96AB-93209C81B0E8}"/>
    <cellStyle name="Normal 37 3 2 2" xfId="36156" xr:uid="{4D348FEC-42A8-4B1D-B85E-920872C863C6}"/>
    <cellStyle name="Normal 37 3 2 2 2" xfId="36157" xr:uid="{8A4506E1-49C5-45F8-AA49-C9F0D4C42783}"/>
    <cellStyle name="Normal 37 3 2 2 2 2" xfId="36158" xr:uid="{81F276A3-7A0B-4A5C-A4B3-4428242EA1C9}"/>
    <cellStyle name="Normal 37 3 2 2 2 2 2" xfId="36159" xr:uid="{4DFDF103-E825-4EE5-9330-C3CB39928008}"/>
    <cellStyle name="Normal 37 3 2 2 2 3" xfId="36160" xr:uid="{8340A0FB-0DC2-49DB-9EB6-47A0A6405884}"/>
    <cellStyle name="Normal 37 3 2 2 3" xfId="36161" xr:uid="{220C82EF-E772-4D40-BB7B-EF020796DFE8}"/>
    <cellStyle name="Normal 37 3 2 2 3 2" xfId="36162" xr:uid="{CA08C493-454F-4B06-8292-9802A69AA009}"/>
    <cellStyle name="Normal 37 3 2 2 4" xfId="36163" xr:uid="{31386903-CA07-4FA5-9FD7-2AAF444106FD}"/>
    <cellStyle name="Normal 37 3 2 2 4 2" xfId="36164" xr:uid="{1EC81880-629A-4277-A430-2D3B370066B1}"/>
    <cellStyle name="Normal 37 3 2 2 5" xfId="36165" xr:uid="{9D42DD36-F854-4239-B6D4-4E6D91E8CC6A}"/>
    <cellStyle name="Normal 37 3 2 3" xfId="36166" xr:uid="{A981EE23-B011-4039-80DA-2ED2C4326303}"/>
    <cellStyle name="Normal 37 3 2 3 2" xfId="36167" xr:uid="{4973A796-D9EF-49BF-A56D-043448FD8490}"/>
    <cellStyle name="Normal 37 3 2 3 2 2" xfId="36168" xr:uid="{81C37E1D-CD0E-4F3E-A0AB-0B3CA85CE088}"/>
    <cellStyle name="Normal 37 3 2 3 3" xfId="36169" xr:uid="{151354D6-1200-4E1D-8A0D-35A8AD42007F}"/>
    <cellStyle name="Normal 37 3 2 4" xfId="36170" xr:uid="{70736E9D-F942-49E5-9196-58CB513E62D0}"/>
    <cellStyle name="Normal 37 3 2 4 2" xfId="36171" xr:uid="{13616D30-C1E3-45C0-8160-152D22679186}"/>
    <cellStyle name="Normal 37 3 2 5" xfId="36172" xr:uid="{9874C88A-C85B-4DCF-846B-32E699FE73FB}"/>
    <cellStyle name="Normal 37 3 2 5 2" xfId="36173" xr:uid="{9308C5A2-3FB4-4AA4-A503-2134E0F6C888}"/>
    <cellStyle name="Normal 37 3 2 6" xfId="36174" xr:uid="{92B90F58-652B-42DC-8BBB-581ED3B4C123}"/>
    <cellStyle name="Normal 37 3 3" xfId="36175" xr:uid="{3F658593-A1EE-47AF-978A-BEFFBACC550A}"/>
    <cellStyle name="Normal 37 3 3 2" xfId="36176" xr:uid="{89F4E482-AEF6-42D4-8F8A-9AF2819623DF}"/>
    <cellStyle name="Normal 37 3 3 2 2" xfId="36177" xr:uid="{2F6B8B68-46D1-45FD-A512-F1184698B281}"/>
    <cellStyle name="Normal 37 3 3 2 2 2" xfId="36178" xr:uid="{EAF8B311-5892-4D4A-A0A4-49E5EE11F686}"/>
    <cellStyle name="Normal 37 3 3 2 3" xfId="36179" xr:uid="{25994C37-0BB1-497B-8F17-ADC7CC331152}"/>
    <cellStyle name="Normal 37 3 3 3" xfId="36180" xr:uid="{C1489FEF-13D5-4509-BFDE-0D3267193A99}"/>
    <cellStyle name="Normal 37 3 3 3 2" xfId="36181" xr:uid="{C4BE1226-ECD7-46D1-BBBE-DF0A47EDF71D}"/>
    <cellStyle name="Normal 37 3 3 4" xfId="36182" xr:uid="{64F46958-EA9C-4EC8-8819-50E446C1809F}"/>
    <cellStyle name="Normal 37 3 3 4 2" xfId="36183" xr:uid="{5C3AFB74-2E1F-486D-B819-49D862AED003}"/>
    <cellStyle name="Normal 37 3 3 5" xfId="36184" xr:uid="{CD67A045-E7CD-467F-9375-7A23FFFC1EF7}"/>
    <cellStyle name="Normal 37 3 4" xfId="36185" xr:uid="{D183B080-4CA0-4908-97E8-982862AF3F94}"/>
    <cellStyle name="Normal 37 3 4 2" xfId="36186" xr:uid="{FAE5591B-6CBC-489C-A16D-954E1B4017C9}"/>
    <cellStyle name="Normal 37 3 4 2 2" xfId="36187" xr:uid="{8EB38399-A55F-46A4-9E52-F9E8CFC58847}"/>
    <cellStyle name="Normal 37 3 4 3" xfId="36188" xr:uid="{4043908D-FE41-4009-B57F-A82AEA2E8BE4}"/>
    <cellStyle name="Normal 37 3 5" xfId="36189" xr:uid="{958AD6EC-E4A4-4BA3-A769-322E81E40100}"/>
    <cellStyle name="Normal 37 3 5 2" xfId="36190" xr:uid="{A9B5966F-D5B7-41EC-A1C9-44A1D11C823D}"/>
    <cellStyle name="Normal 37 3 6" xfId="36191" xr:uid="{CDB472EE-1474-43D9-B358-37A98F0FDCF9}"/>
    <cellStyle name="Normal 37 3 6 2" xfId="36192" xr:uid="{63601338-1465-4CD1-84F1-FC40E541E491}"/>
    <cellStyle name="Normal 37 3 7" xfId="36193" xr:uid="{9E8AC9E5-1C33-40B4-8DE3-AC651C90DC4C}"/>
    <cellStyle name="Normal 37 4" xfId="36194" xr:uid="{186C788A-AF5C-402E-A9D9-EBD5EA2A5EDE}"/>
    <cellStyle name="Normal 37 4 2" xfId="36195" xr:uid="{1A562FA5-6C53-4EE3-A5E7-0C3559E03F51}"/>
    <cellStyle name="Normal 37 4 2 2" xfId="36196" xr:uid="{BA263348-FF37-4CA6-9FA2-62AE2D93734B}"/>
    <cellStyle name="Normal 37 4 2 2 2" xfId="36197" xr:uid="{06D0F783-9589-443A-896E-9D424EED53BC}"/>
    <cellStyle name="Normal 37 4 2 2 2 2" xfId="36198" xr:uid="{4337CF7C-1B6A-476E-B46D-C699E67C88F9}"/>
    <cellStyle name="Normal 37 4 2 2 2 2 2" xfId="36199" xr:uid="{863EC9E9-FC68-42C9-953F-342AE1CFA867}"/>
    <cellStyle name="Normal 37 4 2 2 2 3" xfId="36200" xr:uid="{C89E1E1F-4FDC-4007-BE97-0B00C93EF300}"/>
    <cellStyle name="Normal 37 4 2 2 3" xfId="36201" xr:uid="{92DA1045-A5E8-4A62-8C56-0948DFFC476E}"/>
    <cellStyle name="Normal 37 4 2 2 3 2" xfId="36202" xr:uid="{43BC29FD-44AD-4267-A4A8-400CA893618D}"/>
    <cellStyle name="Normal 37 4 2 2 4" xfId="36203" xr:uid="{9C2807B4-7838-44B1-B07A-D86EE2C4BE84}"/>
    <cellStyle name="Normal 37 4 2 2 4 2" xfId="36204" xr:uid="{C4160C1D-0C99-4BA1-9A3D-6DD996179ECC}"/>
    <cellStyle name="Normal 37 4 2 2 5" xfId="36205" xr:uid="{2BFDED85-0DD3-4994-A3AF-4037140F6978}"/>
    <cellStyle name="Normal 37 4 2 3" xfId="36206" xr:uid="{565E324A-5CFF-4500-B21F-93D9C66C9F75}"/>
    <cellStyle name="Normal 37 4 2 3 2" xfId="36207" xr:uid="{8517564A-B616-4683-982B-A1BA78218871}"/>
    <cellStyle name="Normal 37 4 2 3 2 2" xfId="36208" xr:uid="{086E90CA-04C7-41BF-984F-8440C4837506}"/>
    <cellStyle name="Normal 37 4 2 3 3" xfId="36209" xr:uid="{16FBA0FE-79B0-4FC6-B2DE-C07F1F9A0135}"/>
    <cellStyle name="Normal 37 4 2 4" xfId="36210" xr:uid="{930C0884-F334-4E80-9E30-0EEF63D277B0}"/>
    <cellStyle name="Normal 37 4 2 4 2" xfId="36211" xr:uid="{1B71B21C-89CC-4E77-9215-5E40D95824F8}"/>
    <cellStyle name="Normal 37 4 2 5" xfId="36212" xr:uid="{3A0432A1-E811-4DDB-A8DF-50DB81D3A3A5}"/>
    <cellStyle name="Normal 37 4 2 5 2" xfId="36213" xr:uid="{3ED59B56-E344-4911-947D-0F5FF19F3AD5}"/>
    <cellStyle name="Normal 37 4 2 6" xfId="36214" xr:uid="{3097D628-A19D-4AEB-8240-A9E4D1F69920}"/>
    <cellStyle name="Normal 37 4 3" xfId="36215" xr:uid="{5F9D7C1E-C1C6-4C23-A968-D8D6822230C4}"/>
    <cellStyle name="Normal 37 4 3 2" xfId="36216" xr:uid="{31911DEF-DC28-437E-A285-65AB89A3A658}"/>
    <cellStyle name="Normal 37 4 3 2 2" xfId="36217" xr:uid="{9BD76F9F-04CE-4082-AD13-9789871F748D}"/>
    <cellStyle name="Normal 37 4 3 2 2 2" xfId="36218" xr:uid="{5E1339DB-7C6F-4585-8F47-12CD140C2444}"/>
    <cellStyle name="Normal 37 4 3 2 3" xfId="36219" xr:uid="{04544928-115F-4F9A-8D2E-5E2ACB084945}"/>
    <cellStyle name="Normal 37 4 3 3" xfId="36220" xr:uid="{7645BD12-B5E2-4CA0-87EB-E7184EF75028}"/>
    <cellStyle name="Normal 37 4 3 3 2" xfId="36221" xr:uid="{F2E0DBB7-DC64-4A6E-9031-228F87AA83B1}"/>
    <cellStyle name="Normal 37 4 3 4" xfId="36222" xr:uid="{DDA89B40-A7EF-48E9-9B30-C3C3CC3C4B3C}"/>
    <cellStyle name="Normal 37 4 3 4 2" xfId="36223" xr:uid="{2D862012-AD54-4FCE-A839-67B349BE0C92}"/>
    <cellStyle name="Normal 37 4 3 5" xfId="36224" xr:uid="{B1B84F2C-CBB4-4458-AACB-3B12D1EC238A}"/>
    <cellStyle name="Normal 37 4 4" xfId="36225" xr:uid="{324ED914-FE27-4506-8498-D84DDAA94C92}"/>
    <cellStyle name="Normal 37 4 4 2" xfId="36226" xr:uid="{EB2537D4-908A-43B3-BDF6-09601D1367A0}"/>
    <cellStyle name="Normal 37 4 4 2 2" xfId="36227" xr:uid="{683BF16B-64D4-40F2-8760-822AB2EE773F}"/>
    <cellStyle name="Normal 37 4 4 3" xfId="36228" xr:uid="{9B2D754E-3EE3-4CD0-B395-772F7D061773}"/>
    <cellStyle name="Normal 37 4 5" xfId="36229" xr:uid="{74CAB46B-E96F-42AB-8185-CABF72A5DAEF}"/>
    <cellStyle name="Normal 37 4 5 2" xfId="36230" xr:uid="{35217F40-BD8A-4584-A61E-00E729B2FE03}"/>
    <cellStyle name="Normal 37 4 6" xfId="36231" xr:uid="{660688B1-095D-406A-B120-83696F90AA5C}"/>
    <cellStyle name="Normal 37 4 6 2" xfId="36232" xr:uid="{247BD67F-FE2C-4C06-B7FC-C15EF8C9F341}"/>
    <cellStyle name="Normal 37 4 7" xfId="36233" xr:uid="{AD70F8B3-FC3F-41E1-A3A4-AF00F92E81E5}"/>
    <cellStyle name="Normal 37 5" xfId="36234" xr:uid="{945D35FA-1CEB-41AC-9BD1-379FE776E4E9}"/>
    <cellStyle name="Normal 37 5 2" xfId="36235" xr:uid="{71795701-593E-4953-8FE5-767207F516D4}"/>
    <cellStyle name="Normal 37 5 2 2" xfId="36236" xr:uid="{BCC389B3-3B05-48D3-BF2F-8B028F93AE14}"/>
    <cellStyle name="Normal 37 5 2 2 2" xfId="36237" xr:uid="{2F857B05-134E-487B-9819-F9FBEF8F9F22}"/>
    <cellStyle name="Normal 37 5 2 2 2 2" xfId="36238" xr:uid="{03E8D8A9-9D61-482C-BD8B-71BFCA3ECEE4}"/>
    <cellStyle name="Normal 37 5 2 2 3" xfId="36239" xr:uid="{97819431-7241-4E4A-B2D9-255DF0F5360B}"/>
    <cellStyle name="Normal 37 5 2 3" xfId="36240" xr:uid="{EBCAF175-DA46-4B6A-BD09-587637E41014}"/>
    <cellStyle name="Normal 37 5 2 3 2" xfId="36241" xr:uid="{C8B8536F-06A0-403B-9883-A5494CEC12AB}"/>
    <cellStyle name="Normal 37 5 2 4" xfId="36242" xr:uid="{D220B2B6-EA32-4CDF-893F-98E14509BAAB}"/>
    <cellStyle name="Normal 37 5 2 4 2" xfId="36243" xr:uid="{FB4132D4-C264-492A-B43B-1D158CED1D60}"/>
    <cellStyle name="Normal 37 5 2 5" xfId="36244" xr:uid="{223710D8-03A7-4227-B623-B0B0F4938DA1}"/>
    <cellStyle name="Normal 37 5 3" xfId="36245" xr:uid="{9C81DA65-10D1-4D70-B603-77B960353A2B}"/>
    <cellStyle name="Normal 37 5 3 2" xfId="36246" xr:uid="{1A0AEB1B-7745-40D1-9718-BA5F0394168C}"/>
    <cellStyle name="Normal 37 5 3 2 2" xfId="36247" xr:uid="{D9276C83-ADDD-45CB-BD7C-5A17107F4F70}"/>
    <cellStyle name="Normal 37 5 3 3" xfId="36248" xr:uid="{C7A90A05-C304-4FEE-9523-848EDA4583B1}"/>
    <cellStyle name="Normal 37 5 4" xfId="36249" xr:uid="{B7020933-7CE3-4266-BBC6-3F61B0080FEC}"/>
    <cellStyle name="Normal 37 5 4 2" xfId="36250" xr:uid="{427FD5ED-94DC-49B8-8CE5-E411EF79E6BC}"/>
    <cellStyle name="Normal 37 5 5" xfId="36251" xr:uid="{CFEC1E94-0B32-4B0E-9824-B2AAF56A20D4}"/>
    <cellStyle name="Normal 37 5 5 2" xfId="36252" xr:uid="{9FF148EE-1298-419B-9F87-B3B0DB6017F7}"/>
    <cellStyle name="Normal 37 5 6" xfId="36253" xr:uid="{FBCFCDF0-8CD0-490B-B0E5-66CC3B5D0A81}"/>
    <cellStyle name="Normal 37 6" xfId="36254" xr:uid="{71EF3A42-8ACD-4D5F-B308-F86665AC1C73}"/>
    <cellStyle name="Normal 37 6 2" xfId="36255" xr:uid="{DCCFB533-8AA5-4B05-A503-FE4F74A93E52}"/>
    <cellStyle name="Normal 37 6 2 2" xfId="36256" xr:uid="{A52CE69B-C8CD-4EA2-8920-1085A8CB1A19}"/>
    <cellStyle name="Normal 37 6 2 2 2" xfId="36257" xr:uid="{EEFA8F6F-EC67-4A69-BBD4-C21012CE275C}"/>
    <cellStyle name="Normal 37 6 2 3" xfId="36258" xr:uid="{23F7B14C-3CCC-4D13-8571-3077B978DE1A}"/>
    <cellStyle name="Normal 37 6 3" xfId="36259" xr:uid="{9F088A21-4C57-4325-A0EA-B79D7F4D2D47}"/>
    <cellStyle name="Normal 37 6 3 2" xfId="36260" xr:uid="{377C7170-29BA-4001-ABA4-0F80F6F15C70}"/>
    <cellStyle name="Normal 37 6 4" xfId="36261" xr:uid="{AB9B62C7-E4BB-4C33-9C21-4CB343082EC7}"/>
    <cellStyle name="Normal 37 6 4 2" xfId="36262" xr:uid="{B7A483A2-116A-4179-8C2F-65486633C597}"/>
    <cellStyle name="Normal 37 6 5" xfId="36263" xr:uid="{8B0C69CE-9B7A-4260-ADB2-97BAA4B4507B}"/>
    <cellStyle name="Normal 37 7" xfId="36264" xr:uid="{D81010C3-8A60-4803-B208-8E2892AB24F8}"/>
    <cellStyle name="Normal 37 7 2" xfId="36265" xr:uid="{F39F0BFA-C26E-4BD9-BC90-35AFC7DAA1BA}"/>
    <cellStyle name="Normal 37 7 2 2" xfId="36266" xr:uid="{3155EFA5-A32A-4638-BCA9-E712EA684618}"/>
    <cellStyle name="Normal 37 7 2 2 2" xfId="36267" xr:uid="{5A5D3297-C7AF-418C-B638-6B0EE20E9EFF}"/>
    <cellStyle name="Normal 37 7 2 3" xfId="36268" xr:uid="{14544310-AD3E-49C5-B3FC-9BA8859EBCB9}"/>
    <cellStyle name="Normal 37 7 3" xfId="36269" xr:uid="{BCD897B3-95F5-4B58-A5AC-F7137DD8E02D}"/>
    <cellStyle name="Normal 37 7 3 2" xfId="36270" xr:uid="{F0B8CA29-DC2D-4E8F-8F07-26E11904BD59}"/>
    <cellStyle name="Normal 37 7 4" xfId="36271" xr:uid="{B28DD2B1-B6F2-418B-AB3E-9E9AA93C071A}"/>
    <cellStyle name="Normal 37 7 4 2" xfId="36272" xr:uid="{7CDA6D5F-7997-414C-8FEA-88D03B3B16C2}"/>
    <cellStyle name="Normal 37 7 5" xfId="36273" xr:uid="{3DB0FEC1-B2C1-4BDE-B3D7-D5AED4002905}"/>
    <cellStyle name="Normal 37 8" xfId="36274" xr:uid="{768D14CE-5611-4F86-9503-BBDC8331AB20}"/>
    <cellStyle name="Normal 37 8 2" xfId="36275" xr:uid="{88B39CEE-3439-4D01-B8B1-E07EEF2BF6FE}"/>
    <cellStyle name="Normal 37 8 2 2" xfId="36276" xr:uid="{501B6DEE-03B3-4477-83D1-B0030DD96F5B}"/>
    <cellStyle name="Normal 37 8 3" xfId="36277" xr:uid="{D58985B6-899A-4CBF-89B9-F08B0F917DC8}"/>
    <cellStyle name="Normal 37 9" xfId="36278" xr:uid="{A4DDFA6A-8CCD-4CBA-8D9D-AE58139E2836}"/>
    <cellStyle name="Normal 37 9 2" xfId="36279" xr:uid="{F877EDB9-3E83-4BA3-8AE3-32DE478CFB6A}"/>
    <cellStyle name="Normal 38" xfId="36280" xr:uid="{DB4ADEE0-6ED0-45A9-98AF-930E2EE958FF}"/>
    <cellStyle name="Normal 38 10" xfId="36281" xr:uid="{08EE095F-0F78-48BD-B648-5EDEFFBA59C4}"/>
    <cellStyle name="Normal 38 10 2" xfId="36282" xr:uid="{7A5DD13E-3190-46B2-8E4D-4E492D2C92E0}"/>
    <cellStyle name="Normal 38 11" xfId="36283" xr:uid="{AF54846B-67A2-4555-B363-582E813D4B20}"/>
    <cellStyle name="Normal 38 2" xfId="36284" xr:uid="{585BEDCE-8DDE-4D80-9A81-E6DA99106D53}"/>
    <cellStyle name="Normal 38 2 10" xfId="36285" xr:uid="{B27F8675-DFD6-457D-B167-EDC74764595E}"/>
    <cellStyle name="Normal 38 2 2" xfId="36286" xr:uid="{69E0090A-ABFA-40D8-80AB-8517B4B12F7B}"/>
    <cellStyle name="Normal 38 2 2 2" xfId="36287" xr:uid="{E444D333-857E-48E1-8F78-FE30714C771A}"/>
    <cellStyle name="Normal 38 2 2 2 2" xfId="36288" xr:uid="{3E02BC25-D5F0-48AF-8E13-C80F69F1E823}"/>
    <cellStyle name="Normal 38 2 2 2 2 2" xfId="36289" xr:uid="{00949C32-5E80-4A4A-BEA2-6ACAF9ED9474}"/>
    <cellStyle name="Normal 38 2 2 2 2 2 2" xfId="36290" xr:uid="{88C80ADA-0516-4C6B-9295-FE044CEB53F3}"/>
    <cellStyle name="Normal 38 2 2 2 2 2 2 2" xfId="36291" xr:uid="{707207DE-25F3-47AE-A9CF-16F9924E0356}"/>
    <cellStyle name="Normal 38 2 2 2 2 2 3" xfId="36292" xr:uid="{F8BD38F2-0A00-4DF8-B03D-D0AD9532FF84}"/>
    <cellStyle name="Normal 38 2 2 2 2 3" xfId="36293" xr:uid="{35DA2A68-1D7B-4CBD-A933-584F96D1A058}"/>
    <cellStyle name="Normal 38 2 2 2 2 3 2" xfId="36294" xr:uid="{B9150F2C-F15A-40F7-BD94-20A2197D7356}"/>
    <cellStyle name="Normal 38 2 2 2 2 4" xfId="36295" xr:uid="{3C3B0BBC-129A-4767-A2AB-27205FC9FC39}"/>
    <cellStyle name="Normal 38 2 2 2 2 4 2" xfId="36296" xr:uid="{4F7A381A-C967-4C5B-B5AD-DA7A9A8E9A7C}"/>
    <cellStyle name="Normal 38 2 2 2 2 5" xfId="36297" xr:uid="{E39EAEEC-C635-4C67-B2DA-BDF6A81DBE34}"/>
    <cellStyle name="Normal 38 2 2 2 3" xfId="36298" xr:uid="{1736382C-505F-453E-B8D8-6E1BDFDEFCE1}"/>
    <cellStyle name="Normal 38 2 2 2 3 2" xfId="36299" xr:uid="{B3F7F536-ED2E-4058-9867-F040A1D720C4}"/>
    <cellStyle name="Normal 38 2 2 2 3 2 2" xfId="36300" xr:uid="{C6F4476F-66B5-42E1-9B99-16014B5301E4}"/>
    <cellStyle name="Normal 38 2 2 2 3 3" xfId="36301" xr:uid="{CEFDBA42-EBE8-4DEB-BD19-7AAA048C42E6}"/>
    <cellStyle name="Normal 38 2 2 2 4" xfId="36302" xr:uid="{4F045D05-FCE2-4178-8E85-753007A0EC82}"/>
    <cellStyle name="Normal 38 2 2 2 4 2" xfId="36303" xr:uid="{6897A732-E56A-4434-8108-B6189B0F93A4}"/>
    <cellStyle name="Normal 38 2 2 2 5" xfId="36304" xr:uid="{6F887937-81BD-4AD5-88A7-2460C19AF5C4}"/>
    <cellStyle name="Normal 38 2 2 2 5 2" xfId="36305" xr:uid="{64255124-35A4-497B-9B12-4BA370EE94B5}"/>
    <cellStyle name="Normal 38 2 2 2 6" xfId="36306" xr:uid="{A9E3F099-0870-4B1A-AA92-52FA72855CE6}"/>
    <cellStyle name="Normal 38 2 2 3" xfId="36307" xr:uid="{26CB703D-B557-4379-B629-CBF373C08C34}"/>
    <cellStyle name="Normal 38 2 2 3 2" xfId="36308" xr:uid="{16851B6C-BA3A-4C53-930F-938ECC9640D6}"/>
    <cellStyle name="Normal 38 2 2 3 2 2" xfId="36309" xr:uid="{18C6FE58-A1CA-48CE-85EC-3FFF120334FC}"/>
    <cellStyle name="Normal 38 2 2 3 2 2 2" xfId="36310" xr:uid="{CA543626-61C4-4AA3-A183-B5227C663B8F}"/>
    <cellStyle name="Normal 38 2 2 3 2 3" xfId="36311" xr:uid="{4142DAFE-09F9-4C21-8889-4BA5CCB50AFB}"/>
    <cellStyle name="Normal 38 2 2 3 3" xfId="36312" xr:uid="{9F1C7D6C-1A03-4507-82E2-CFDA0E6233E9}"/>
    <cellStyle name="Normal 38 2 2 3 3 2" xfId="36313" xr:uid="{654E4B5E-E93F-4613-8EBF-D4B4E8822F0D}"/>
    <cellStyle name="Normal 38 2 2 3 4" xfId="36314" xr:uid="{ED07BE29-195F-4868-9F90-ED066295DC8F}"/>
    <cellStyle name="Normal 38 2 2 3 4 2" xfId="36315" xr:uid="{A9BF3A36-DF60-4BF4-AB47-35561E32BEB0}"/>
    <cellStyle name="Normal 38 2 2 3 5" xfId="36316" xr:uid="{C8CB1407-C709-4BAC-AD3D-6E68D60A25ED}"/>
    <cellStyle name="Normal 38 2 2 4" xfId="36317" xr:uid="{9F6A7F88-2494-4BD7-BB6F-BD0FEA55B9F8}"/>
    <cellStyle name="Normal 38 2 2 4 2" xfId="36318" xr:uid="{28951B78-8B4F-4EF3-85A2-5FFF330DE9E3}"/>
    <cellStyle name="Normal 38 2 2 4 2 2" xfId="36319" xr:uid="{9A8227AD-AAB2-44E5-8D92-93F5D4E50157}"/>
    <cellStyle name="Normal 38 2 2 4 3" xfId="36320" xr:uid="{5EB18256-077C-4A12-84C2-449CBD0A0C3D}"/>
    <cellStyle name="Normal 38 2 2 5" xfId="36321" xr:uid="{4CCC7F21-FD6E-437D-9843-E4BE0B43F77A}"/>
    <cellStyle name="Normal 38 2 2 5 2" xfId="36322" xr:uid="{3D88F786-374C-46BF-9518-F6EC6F91F790}"/>
    <cellStyle name="Normal 38 2 2 6" xfId="36323" xr:uid="{6AF625F5-8D29-41AE-9011-3029CB9952E4}"/>
    <cellStyle name="Normal 38 2 2 6 2" xfId="36324" xr:uid="{45E9D19E-0F36-4661-9948-64A07634DD4B}"/>
    <cellStyle name="Normal 38 2 2 7" xfId="36325" xr:uid="{2825A55F-4FC7-4946-A193-6CB9511153D7}"/>
    <cellStyle name="Normal 38 2 3" xfId="36326" xr:uid="{27BB98B6-0D99-4867-86D4-C9339954DF08}"/>
    <cellStyle name="Normal 38 2 3 2" xfId="36327" xr:uid="{9AD3E239-91CF-4044-9080-E4D6696BB5B6}"/>
    <cellStyle name="Normal 38 2 3 2 2" xfId="36328" xr:uid="{319EF5D5-FB8A-4C8F-B71E-96C2482D7442}"/>
    <cellStyle name="Normal 38 2 3 2 2 2" xfId="36329" xr:uid="{0C4BB723-D9F6-4116-A8BC-96C3B0563316}"/>
    <cellStyle name="Normal 38 2 3 2 2 2 2" xfId="36330" xr:uid="{F4BA32F0-AFA9-4CE3-BEA3-C40289C0DADB}"/>
    <cellStyle name="Normal 38 2 3 2 2 2 2 2" xfId="36331" xr:uid="{4DEE5718-2804-4BE1-A384-F146EF4FC45B}"/>
    <cellStyle name="Normal 38 2 3 2 2 2 3" xfId="36332" xr:uid="{7769946F-1B5B-4AF4-BC82-0928EECF6938}"/>
    <cellStyle name="Normal 38 2 3 2 2 3" xfId="36333" xr:uid="{31B59D88-A3F7-4D3F-9B76-B0E8DC2554FE}"/>
    <cellStyle name="Normal 38 2 3 2 2 3 2" xfId="36334" xr:uid="{D78ABC7F-12CE-463A-A9D3-C2AF84F328DE}"/>
    <cellStyle name="Normal 38 2 3 2 2 4" xfId="36335" xr:uid="{B90E37D1-765D-4B6E-8DDA-6EED1FE5EC42}"/>
    <cellStyle name="Normal 38 2 3 2 2 4 2" xfId="36336" xr:uid="{07D71A61-CE6D-46DA-A50F-D9950F0FB01F}"/>
    <cellStyle name="Normal 38 2 3 2 2 5" xfId="36337" xr:uid="{9B61B2AA-5F5B-44E0-B379-E2E29DA68B47}"/>
    <cellStyle name="Normal 38 2 3 2 3" xfId="36338" xr:uid="{E4DFF3F4-D4E0-4429-A70A-1CC44CA7BA31}"/>
    <cellStyle name="Normal 38 2 3 2 3 2" xfId="36339" xr:uid="{F4AC701D-1B4B-4CA2-AA5A-B8D895CB348F}"/>
    <cellStyle name="Normal 38 2 3 2 3 2 2" xfId="36340" xr:uid="{093473E3-C4EB-4CB0-BFA6-FEEFC67BADDE}"/>
    <cellStyle name="Normal 38 2 3 2 3 3" xfId="36341" xr:uid="{0D973BC0-A84A-4581-A9AE-52850B3181EC}"/>
    <cellStyle name="Normal 38 2 3 2 4" xfId="36342" xr:uid="{36B9FE73-F31F-44BC-9FD0-3F97A7021272}"/>
    <cellStyle name="Normal 38 2 3 2 4 2" xfId="36343" xr:uid="{B40097EB-C963-4CAB-9FB5-906F1700759D}"/>
    <cellStyle name="Normal 38 2 3 2 5" xfId="36344" xr:uid="{A1799424-8339-43ED-B4A1-32A916E54F31}"/>
    <cellStyle name="Normal 38 2 3 2 5 2" xfId="36345" xr:uid="{5C997CC4-354D-45E9-8A45-C45F2E2DC476}"/>
    <cellStyle name="Normal 38 2 3 2 6" xfId="36346" xr:uid="{70F3A34F-6D4B-4D0F-9346-DD7ABBA3D8CA}"/>
    <cellStyle name="Normal 38 2 3 3" xfId="36347" xr:uid="{B35C0716-57AA-42C0-9183-BF64F22D9711}"/>
    <cellStyle name="Normal 38 2 3 3 2" xfId="36348" xr:uid="{3E0D8A67-F180-4587-81B9-EF5E129DA7DB}"/>
    <cellStyle name="Normal 38 2 3 3 2 2" xfId="36349" xr:uid="{A70FE17C-7A25-4D8B-9DCF-C1A5C9AC500C}"/>
    <cellStyle name="Normal 38 2 3 3 2 2 2" xfId="36350" xr:uid="{B2F9828F-5642-4D13-8D1D-1496F80C237D}"/>
    <cellStyle name="Normal 38 2 3 3 2 3" xfId="36351" xr:uid="{9FAA56DD-7D78-4F82-ADE8-E9E47FECD3C5}"/>
    <cellStyle name="Normal 38 2 3 3 3" xfId="36352" xr:uid="{11529342-66F6-4314-8F33-B1435F7DD90A}"/>
    <cellStyle name="Normal 38 2 3 3 3 2" xfId="36353" xr:uid="{7294AA5E-47E3-4570-9985-D9BD04A9C7F8}"/>
    <cellStyle name="Normal 38 2 3 3 4" xfId="36354" xr:uid="{99792B46-D422-4970-AD10-87B55F98CE85}"/>
    <cellStyle name="Normal 38 2 3 3 4 2" xfId="36355" xr:uid="{10A9476A-F058-49EE-A4D5-E0C37CA31A7D}"/>
    <cellStyle name="Normal 38 2 3 3 5" xfId="36356" xr:uid="{B2937765-EC4A-4A81-94D5-F5CD5F544CBB}"/>
    <cellStyle name="Normal 38 2 3 4" xfId="36357" xr:uid="{B79BE675-B9F0-476F-84C7-52223A2CD597}"/>
    <cellStyle name="Normal 38 2 3 4 2" xfId="36358" xr:uid="{0A8CDE0F-90CE-44D4-988B-5255D21E15B4}"/>
    <cellStyle name="Normal 38 2 3 4 2 2" xfId="36359" xr:uid="{76E39551-6F89-46F9-B5EB-F52C080AC24B}"/>
    <cellStyle name="Normal 38 2 3 4 3" xfId="36360" xr:uid="{2CC009E1-C173-4C9C-A217-187735149CCD}"/>
    <cellStyle name="Normal 38 2 3 5" xfId="36361" xr:uid="{1D1C7698-A5AB-4596-9EAD-C7D251B4E0FD}"/>
    <cellStyle name="Normal 38 2 3 5 2" xfId="36362" xr:uid="{0B812973-45FB-4391-AB9D-A691CD233E15}"/>
    <cellStyle name="Normal 38 2 3 6" xfId="36363" xr:uid="{B52B91EB-B7A7-49BF-B59F-CF03C6C6EA9E}"/>
    <cellStyle name="Normal 38 2 3 6 2" xfId="36364" xr:uid="{6A268BF4-98C7-43AE-8F36-DA87995036F6}"/>
    <cellStyle name="Normal 38 2 3 7" xfId="36365" xr:uid="{92437A5F-93C0-4F49-851E-76AB9C107753}"/>
    <cellStyle name="Normal 38 2 4" xfId="36366" xr:uid="{6DBC3257-88F5-4F44-83B4-662CD2AC3A36}"/>
    <cellStyle name="Normal 38 2 4 2" xfId="36367" xr:uid="{F54BEE6D-F66F-447D-BA0D-BC4B26CC55AD}"/>
    <cellStyle name="Normal 38 2 4 2 2" xfId="36368" xr:uid="{8668973F-25DB-4A42-AE76-CF5DA3FED550}"/>
    <cellStyle name="Normal 38 2 4 2 2 2" xfId="36369" xr:uid="{1E910A91-6D43-4BBC-ACCE-E344BA5C32FD}"/>
    <cellStyle name="Normal 38 2 4 2 2 2 2" xfId="36370" xr:uid="{5CDD425B-CA23-41D5-B6ED-E399E0FE19DA}"/>
    <cellStyle name="Normal 38 2 4 2 2 3" xfId="36371" xr:uid="{04A244E0-15F6-4C41-A357-5DC06A783832}"/>
    <cellStyle name="Normal 38 2 4 2 3" xfId="36372" xr:uid="{14C670B4-7CC8-451F-8BAD-1DFA0FC4DFF8}"/>
    <cellStyle name="Normal 38 2 4 2 3 2" xfId="36373" xr:uid="{A30F400E-786F-4BE8-993E-581910189055}"/>
    <cellStyle name="Normal 38 2 4 2 4" xfId="36374" xr:uid="{896D4382-AFA7-4882-93F9-66E41D15419D}"/>
    <cellStyle name="Normal 38 2 4 2 4 2" xfId="36375" xr:uid="{A9BE074C-8112-413A-BCD6-B58A2E19B715}"/>
    <cellStyle name="Normal 38 2 4 2 5" xfId="36376" xr:uid="{9431D573-346B-4E34-B098-AFFDE1F6B4D6}"/>
    <cellStyle name="Normal 38 2 4 3" xfId="36377" xr:uid="{1BB6DB0E-0BA8-4A83-8FE0-BD019D8512F5}"/>
    <cellStyle name="Normal 38 2 4 3 2" xfId="36378" xr:uid="{4C26FCAB-F282-4013-A3CE-E2E29B3FE327}"/>
    <cellStyle name="Normal 38 2 4 3 2 2" xfId="36379" xr:uid="{2F3E0BC2-39F7-409F-84EA-B8D79D37D292}"/>
    <cellStyle name="Normal 38 2 4 3 3" xfId="36380" xr:uid="{81AE15E8-4BAF-4332-B329-76EDB1EEAFAF}"/>
    <cellStyle name="Normal 38 2 4 4" xfId="36381" xr:uid="{128E91F4-BDF4-4FBF-8CCF-955B97E9062F}"/>
    <cellStyle name="Normal 38 2 4 4 2" xfId="36382" xr:uid="{B0879EF9-9F7F-4A88-A34E-D73B79FEDF5C}"/>
    <cellStyle name="Normal 38 2 4 5" xfId="36383" xr:uid="{88E533EC-A9D6-41C3-BA53-4A4579DE5488}"/>
    <cellStyle name="Normal 38 2 4 5 2" xfId="36384" xr:uid="{1256962B-0F19-481D-AAF7-DADCB989939F}"/>
    <cellStyle name="Normal 38 2 4 6" xfId="36385" xr:uid="{31D59E8C-9354-4DED-9A1C-FF21CDB386E6}"/>
    <cellStyle name="Normal 38 2 5" xfId="36386" xr:uid="{66501490-B61F-4842-8002-894417956FE8}"/>
    <cellStyle name="Normal 38 2 5 2" xfId="36387" xr:uid="{5D1D25AB-3DED-4D9C-98A5-C4C522323E8D}"/>
    <cellStyle name="Normal 38 2 5 2 2" xfId="36388" xr:uid="{FEE71032-3718-473B-8B0D-1FBAC65FD566}"/>
    <cellStyle name="Normal 38 2 5 2 2 2" xfId="36389" xr:uid="{3EACA435-2577-4517-8628-A196AD355FB1}"/>
    <cellStyle name="Normal 38 2 5 2 3" xfId="36390" xr:uid="{33218FD8-A71C-4D1B-BCFE-82E9368773B5}"/>
    <cellStyle name="Normal 38 2 5 3" xfId="36391" xr:uid="{1368CFAD-8698-4A8C-9986-CA1C59C5022F}"/>
    <cellStyle name="Normal 38 2 5 3 2" xfId="36392" xr:uid="{42FA3691-7CA7-4AAC-AFE9-2413EF6B13DC}"/>
    <cellStyle name="Normal 38 2 5 4" xfId="36393" xr:uid="{B248A64A-13EE-4CAB-9ADA-16F65503B7DD}"/>
    <cellStyle name="Normal 38 2 5 4 2" xfId="36394" xr:uid="{05B60B07-F540-423B-8DB3-99DD98AEE753}"/>
    <cellStyle name="Normal 38 2 5 5" xfId="36395" xr:uid="{954F366A-D9B3-493D-8BA4-E538765EFE11}"/>
    <cellStyle name="Normal 38 2 6" xfId="36396" xr:uid="{30FA5C5E-4F13-4FEE-B51F-9EC08797B030}"/>
    <cellStyle name="Normal 38 2 6 2" xfId="36397" xr:uid="{EB943D96-9F23-4DE9-80C2-67B98C1B2EB5}"/>
    <cellStyle name="Normal 38 2 6 2 2" xfId="36398" xr:uid="{E983B830-4420-4833-8D3E-AC5A55D066F0}"/>
    <cellStyle name="Normal 38 2 6 2 2 2" xfId="36399" xr:uid="{DD5C8AB2-6BA4-48B1-B4CD-5361A1332A7C}"/>
    <cellStyle name="Normal 38 2 6 2 3" xfId="36400" xr:uid="{ABDC9A12-FB81-4B0D-807C-2EE8614B48EB}"/>
    <cellStyle name="Normal 38 2 6 3" xfId="36401" xr:uid="{F5A00B0A-65E8-4055-A111-C679A4603B62}"/>
    <cellStyle name="Normal 38 2 6 3 2" xfId="36402" xr:uid="{DE4D229F-3DDE-4C0E-860D-3805D603C052}"/>
    <cellStyle name="Normal 38 2 6 4" xfId="36403" xr:uid="{A2E06969-4C9A-406C-9C75-5A777A0C8D6E}"/>
    <cellStyle name="Normal 38 2 6 4 2" xfId="36404" xr:uid="{AAE06AF3-0278-48AD-A356-1652DBB0471D}"/>
    <cellStyle name="Normal 38 2 6 5" xfId="36405" xr:uid="{34868D78-5F18-4B34-A38B-B5178E358A0B}"/>
    <cellStyle name="Normal 38 2 7" xfId="36406" xr:uid="{68CA6459-9016-4DFA-A289-868FA9546F32}"/>
    <cellStyle name="Normal 38 2 7 2" xfId="36407" xr:uid="{368659ED-E742-4006-B122-9D8D4E135D4E}"/>
    <cellStyle name="Normal 38 2 7 2 2" xfId="36408" xr:uid="{36EFC0E9-0AB7-4BBF-87C1-5990DAE14459}"/>
    <cellStyle name="Normal 38 2 7 3" xfId="36409" xr:uid="{213FE3B7-1516-4895-B0DE-E909F93579FB}"/>
    <cellStyle name="Normal 38 2 8" xfId="36410" xr:uid="{36ACD7D4-EC1D-4110-B9B1-2CE1050FC0A1}"/>
    <cellStyle name="Normal 38 2 8 2" xfId="36411" xr:uid="{6A2A6139-A312-4B3A-B9B9-728678FDF211}"/>
    <cellStyle name="Normal 38 2 9" xfId="36412" xr:uid="{357D8544-E54B-4578-8C99-B4C2F236BD5C}"/>
    <cellStyle name="Normal 38 2 9 2" xfId="36413" xr:uid="{47AB5CAA-29F6-4A6A-B79C-B7F30CFD82DD}"/>
    <cellStyle name="Normal 38 3" xfId="36414" xr:uid="{7EC1041F-D309-4614-8155-D2F62BED0264}"/>
    <cellStyle name="Normal 38 3 2" xfId="36415" xr:uid="{E217E6A6-1822-4854-956B-82FD934E4EE7}"/>
    <cellStyle name="Normal 38 3 2 2" xfId="36416" xr:uid="{B88A2B09-CE71-4483-977A-39F32CFD7244}"/>
    <cellStyle name="Normal 38 3 2 2 2" xfId="36417" xr:uid="{61BC7E2E-2730-49EA-90F2-DF607581D4BA}"/>
    <cellStyle name="Normal 38 3 2 2 2 2" xfId="36418" xr:uid="{2042DEB4-14F5-40C6-96B4-D0B17BDEA6FB}"/>
    <cellStyle name="Normal 38 3 2 2 2 2 2" xfId="36419" xr:uid="{BFBF5BEC-3E1D-45B9-BC92-07B97B183F3C}"/>
    <cellStyle name="Normal 38 3 2 2 2 3" xfId="36420" xr:uid="{51EB1CEE-AA1C-4B8C-8B6B-028F14F29E93}"/>
    <cellStyle name="Normal 38 3 2 2 3" xfId="36421" xr:uid="{C08EF226-5E79-4382-94AC-8B652C5CD05B}"/>
    <cellStyle name="Normal 38 3 2 2 3 2" xfId="36422" xr:uid="{D35B189F-4A6D-425F-89DE-1FB2CD71B500}"/>
    <cellStyle name="Normal 38 3 2 2 4" xfId="36423" xr:uid="{AA28AE98-6537-490E-B1E4-D3668160A251}"/>
    <cellStyle name="Normal 38 3 2 2 4 2" xfId="36424" xr:uid="{4FC4CA98-8F11-4E49-93F6-4ACCF660B0F5}"/>
    <cellStyle name="Normal 38 3 2 2 5" xfId="36425" xr:uid="{AC4FB688-3A6D-4D92-B321-CBDE203A95FC}"/>
    <cellStyle name="Normal 38 3 2 3" xfId="36426" xr:uid="{2C41DB8B-49A1-4C15-A8BE-54D254AFE1B6}"/>
    <cellStyle name="Normal 38 3 2 3 2" xfId="36427" xr:uid="{742C3AE4-DB0F-404C-8D76-A6782DD0F03A}"/>
    <cellStyle name="Normal 38 3 2 3 2 2" xfId="36428" xr:uid="{803D2AF8-5643-41BF-B068-1A9BA53F1805}"/>
    <cellStyle name="Normal 38 3 2 3 3" xfId="36429" xr:uid="{E9837D37-0E0D-46F8-ADCE-BEBDAE3508CA}"/>
    <cellStyle name="Normal 38 3 2 4" xfId="36430" xr:uid="{3CF2CB19-3F3A-4D05-8476-1DFF31D291CA}"/>
    <cellStyle name="Normal 38 3 2 4 2" xfId="36431" xr:uid="{7F640BEE-1B14-44D8-BEBD-9B8571CF1F99}"/>
    <cellStyle name="Normal 38 3 2 5" xfId="36432" xr:uid="{402AAF80-8BD3-4A62-AD21-1DC74437E5E4}"/>
    <cellStyle name="Normal 38 3 2 5 2" xfId="36433" xr:uid="{3585BD4F-65E5-4B8B-BEEF-C46CA29BECD1}"/>
    <cellStyle name="Normal 38 3 2 6" xfId="36434" xr:uid="{C24D4EC6-05A3-4077-B660-B14E17ECAA11}"/>
    <cellStyle name="Normal 38 3 3" xfId="36435" xr:uid="{DFB02392-2A7A-4EB3-B419-05842D3795AB}"/>
    <cellStyle name="Normal 38 3 3 2" xfId="36436" xr:uid="{75D4E1AC-9F41-4076-858D-B1756E7760E8}"/>
    <cellStyle name="Normal 38 3 3 2 2" xfId="36437" xr:uid="{1C9CFB11-30ED-4504-9E2B-BCEEC49C7B48}"/>
    <cellStyle name="Normal 38 3 3 2 2 2" xfId="36438" xr:uid="{D2A2AFB5-4AD0-4CB8-ACBF-240FFC4EB5B3}"/>
    <cellStyle name="Normal 38 3 3 2 3" xfId="36439" xr:uid="{EC455B1C-7379-42AF-A48C-84FE506E0B39}"/>
    <cellStyle name="Normal 38 3 3 3" xfId="36440" xr:uid="{6471CC4C-7CE8-431A-86AC-812FB9549E7B}"/>
    <cellStyle name="Normal 38 3 3 3 2" xfId="36441" xr:uid="{EF55BF4F-E94D-4896-B2AB-C28B5A6F81E1}"/>
    <cellStyle name="Normal 38 3 3 4" xfId="36442" xr:uid="{91B029E0-D66F-499C-8082-5F674FBDDC68}"/>
    <cellStyle name="Normal 38 3 3 4 2" xfId="36443" xr:uid="{72E3D190-758B-4371-8388-C0890913907D}"/>
    <cellStyle name="Normal 38 3 3 5" xfId="36444" xr:uid="{F1A9ABD4-DBD4-4A74-BDE9-3DD640A130EA}"/>
    <cellStyle name="Normal 38 3 4" xfId="36445" xr:uid="{14E4E929-AA6D-4448-B0D5-EF55E2BAC004}"/>
    <cellStyle name="Normal 38 3 4 2" xfId="36446" xr:uid="{12A20A6F-C585-4E67-B46A-820DA7B66399}"/>
    <cellStyle name="Normal 38 3 4 2 2" xfId="36447" xr:uid="{9154F8D5-51E7-4902-99AF-1A491EEB1BAD}"/>
    <cellStyle name="Normal 38 3 4 3" xfId="36448" xr:uid="{6E44533D-CC1B-42BC-8418-9F30A2810929}"/>
    <cellStyle name="Normal 38 3 5" xfId="36449" xr:uid="{C7F792E3-97C8-4873-9C44-52FC526F21ED}"/>
    <cellStyle name="Normal 38 3 5 2" xfId="36450" xr:uid="{6083BEC9-C3B3-4CA5-820E-02B9633388B8}"/>
    <cellStyle name="Normal 38 3 6" xfId="36451" xr:uid="{98DBC14B-03D2-4B46-993F-CE063997A750}"/>
    <cellStyle name="Normal 38 3 6 2" xfId="36452" xr:uid="{37519955-8899-4CED-8CEE-585DC1C2DC7B}"/>
    <cellStyle name="Normal 38 3 7" xfId="36453" xr:uid="{2C6011A6-0B8F-4628-85CF-AA70E28B9C05}"/>
    <cellStyle name="Normal 38 4" xfId="36454" xr:uid="{D3EDD237-5E5D-45FC-92C1-E0D8052D1ED0}"/>
    <cellStyle name="Normal 38 4 2" xfId="36455" xr:uid="{4694C53A-2070-42CC-9C67-6319365E3473}"/>
    <cellStyle name="Normal 38 4 2 2" xfId="36456" xr:uid="{DB1C0F6D-DAF2-4A64-BCE1-01477DC4C6E7}"/>
    <cellStyle name="Normal 38 4 2 2 2" xfId="36457" xr:uid="{D6C606F4-FA54-4D62-9316-035D32C6BB40}"/>
    <cellStyle name="Normal 38 4 2 2 2 2" xfId="36458" xr:uid="{A45244CA-B23F-4A79-8DD4-68054B1FE910}"/>
    <cellStyle name="Normal 38 4 2 2 2 2 2" xfId="36459" xr:uid="{6DC8ABF2-FEA1-49AA-8C73-B84E2BD04FDC}"/>
    <cellStyle name="Normal 38 4 2 2 2 3" xfId="36460" xr:uid="{48353472-12A6-4A8D-A34B-A67E337C275B}"/>
    <cellStyle name="Normal 38 4 2 2 3" xfId="36461" xr:uid="{CCA53531-DFAC-4B1F-A968-4900836FE0FA}"/>
    <cellStyle name="Normal 38 4 2 2 3 2" xfId="36462" xr:uid="{347A5A2D-911B-4BEE-9FA5-0E76857FB527}"/>
    <cellStyle name="Normal 38 4 2 2 4" xfId="36463" xr:uid="{459CF3B3-AA23-40FE-AE11-92747F618184}"/>
    <cellStyle name="Normal 38 4 2 2 4 2" xfId="36464" xr:uid="{D5C8A32A-5CEB-49C0-90F2-B1145ED0D07C}"/>
    <cellStyle name="Normal 38 4 2 2 5" xfId="36465" xr:uid="{A452DBA6-097C-4758-9222-0EECC7623238}"/>
    <cellStyle name="Normal 38 4 2 3" xfId="36466" xr:uid="{F897BE8B-3425-4F5F-A838-A823383007EA}"/>
    <cellStyle name="Normal 38 4 2 3 2" xfId="36467" xr:uid="{A63079D6-31A3-4C7C-A33C-D61719F6977D}"/>
    <cellStyle name="Normal 38 4 2 3 2 2" xfId="36468" xr:uid="{2DB183A7-1A20-4880-8CE5-151569AC64EB}"/>
    <cellStyle name="Normal 38 4 2 3 3" xfId="36469" xr:uid="{5CA38A43-F29C-4659-A577-A5A714CE483B}"/>
    <cellStyle name="Normal 38 4 2 4" xfId="36470" xr:uid="{291C112C-8232-4B6D-917C-69B716B09653}"/>
    <cellStyle name="Normal 38 4 2 4 2" xfId="36471" xr:uid="{3050A62C-08B6-4BCA-A9E5-916F9A5CC132}"/>
    <cellStyle name="Normal 38 4 2 5" xfId="36472" xr:uid="{347EF216-A10F-4F7C-99CA-606E9545C0E3}"/>
    <cellStyle name="Normal 38 4 2 5 2" xfId="36473" xr:uid="{3663F234-476E-4B03-903C-69CA64083936}"/>
    <cellStyle name="Normal 38 4 2 6" xfId="36474" xr:uid="{490993A8-1EA1-4660-BFB7-38953A48ABDA}"/>
    <cellStyle name="Normal 38 4 3" xfId="36475" xr:uid="{33B58209-7939-4D22-AE70-A6ABD33D857C}"/>
    <cellStyle name="Normal 38 4 3 2" xfId="36476" xr:uid="{7D2E6FEF-ADEC-409B-91DD-83CF2FADD98A}"/>
    <cellStyle name="Normal 38 4 3 2 2" xfId="36477" xr:uid="{694DF6A2-4B61-4268-B9E8-5B2D55189717}"/>
    <cellStyle name="Normal 38 4 3 2 2 2" xfId="36478" xr:uid="{52609140-0BD7-4230-8F08-8BF4164C08ED}"/>
    <cellStyle name="Normal 38 4 3 2 3" xfId="36479" xr:uid="{E174E94E-7B10-46FE-9952-76ACDB840A00}"/>
    <cellStyle name="Normal 38 4 3 3" xfId="36480" xr:uid="{1A864EB9-5150-4651-AFA0-FEA30C5ACB22}"/>
    <cellStyle name="Normal 38 4 3 3 2" xfId="36481" xr:uid="{77B652DF-F517-4EFF-8C2B-EB14C6B7D1CF}"/>
    <cellStyle name="Normal 38 4 3 4" xfId="36482" xr:uid="{C29B8797-16B7-4919-8554-184353FF019A}"/>
    <cellStyle name="Normal 38 4 3 4 2" xfId="36483" xr:uid="{4F2CABC4-309F-4E0D-B880-FF1476EA885E}"/>
    <cellStyle name="Normal 38 4 3 5" xfId="36484" xr:uid="{E8AEE1DE-B2B7-4B03-ACA8-5BD95CAD4198}"/>
    <cellStyle name="Normal 38 4 4" xfId="36485" xr:uid="{6ABFF873-2130-4679-AD85-A35F3CB3140B}"/>
    <cellStyle name="Normal 38 4 4 2" xfId="36486" xr:uid="{09406363-D39E-40CE-A4FA-1AC2FBDC7CCD}"/>
    <cellStyle name="Normal 38 4 4 2 2" xfId="36487" xr:uid="{B9DF3F55-A7DC-491F-96D0-CD365C7F1D83}"/>
    <cellStyle name="Normal 38 4 4 3" xfId="36488" xr:uid="{D6955F7E-75BC-4EF4-B4DB-A68CD5C50465}"/>
    <cellStyle name="Normal 38 4 5" xfId="36489" xr:uid="{DAC815DF-C479-4E23-986A-59D027B4838D}"/>
    <cellStyle name="Normal 38 4 5 2" xfId="36490" xr:uid="{74B421AB-C1A3-4A93-97F3-14D308F89F40}"/>
    <cellStyle name="Normal 38 4 6" xfId="36491" xr:uid="{97716540-09D9-442C-8504-413ED30C6AD0}"/>
    <cellStyle name="Normal 38 4 6 2" xfId="36492" xr:uid="{283BD2E0-4B6C-417C-A6D8-E49C729B63DE}"/>
    <cellStyle name="Normal 38 4 7" xfId="36493" xr:uid="{FDFF6E8A-D596-40B9-A50A-E0E3B9B0F276}"/>
    <cellStyle name="Normal 38 5" xfId="36494" xr:uid="{8F6107EC-D016-4BAD-9F02-75D18AE6CE6C}"/>
    <cellStyle name="Normal 38 5 2" xfId="36495" xr:uid="{7F2265B1-78B6-4644-AA37-A9FBAD1C8A4A}"/>
    <cellStyle name="Normal 38 5 2 2" xfId="36496" xr:uid="{437967E3-B5CE-49EE-94E2-3D79F83A3540}"/>
    <cellStyle name="Normal 38 5 2 2 2" xfId="36497" xr:uid="{C948DAAF-8608-4151-9047-D37AF8FF9B03}"/>
    <cellStyle name="Normal 38 5 2 2 2 2" xfId="36498" xr:uid="{78FFA4AB-27D7-44C0-A0B6-F6974D708EAE}"/>
    <cellStyle name="Normal 38 5 2 2 3" xfId="36499" xr:uid="{88D86F0E-197A-45FD-96D4-C9B2145F39AC}"/>
    <cellStyle name="Normal 38 5 2 3" xfId="36500" xr:uid="{12E957BD-515A-402F-9446-93CA705866BD}"/>
    <cellStyle name="Normal 38 5 2 3 2" xfId="36501" xr:uid="{4E49CA2C-30C0-4523-BF3C-13B3969783E8}"/>
    <cellStyle name="Normal 38 5 2 4" xfId="36502" xr:uid="{0E59FD43-8C19-4089-8EBB-142DD4AF6DC8}"/>
    <cellStyle name="Normal 38 5 2 4 2" xfId="36503" xr:uid="{D3EC630F-6470-419B-9E72-9945D341898E}"/>
    <cellStyle name="Normal 38 5 2 5" xfId="36504" xr:uid="{7D548E7E-454A-46EC-AC97-5A3D877FECC3}"/>
    <cellStyle name="Normal 38 5 3" xfId="36505" xr:uid="{A5BAD285-F2CA-4DA1-821B-863320FAD31B}"/>
    <cellStyle name="Normal 38 5 3 2" xfId="36506" xr:uid="{62386DA8-807C-4A60-BA43-152E060AD65A}"/>
    <cellStyle name="Normal 38 5 3 2 2" xfId="36507" xr:uid="{153F5007-3BA4-4484-843A-483CBE9EE6FB}"/>
    <cellStyle name="Normal 38 5 3 3" xfId="36508" xr:uid="{BB908D63-B4D3-4E59-AA4D-B095F21CD2F9}"/>
    <cellStyle name="Normal 38 5 4" xfId="36509" xr:uid="{58D5C063-1BAC-461C-BACA-887CD5D7CF86}"/>
    <cellStyle name="Normal 38 5 4 2" xfId="36510" xr:uid="{9F1E77AD-A983-4CEB-89E0-0A0B0A5D45C1}"/>
    <cellStyle name="Normal 38 5 5" xfId="36511" xr:uid="{96B69C86-A8A0-49C9-92C0-B85D161AC221}"/>
    <cellStyle name="Normal 38 5 5 2" xfId="36512" xr:uid="{F8BB8414-5B40-48DD-A13C-E9F16979E583}"/>
    <cellStyle name="Normal 38 5 6" xfId="36513" xr:uid="{1D3F79A3-0BB3-48E5-8BDF-92F6B2AD95E4}"/>
    <cellStyle name="Normal 38 6" xfId="36514" xr:uid="{F70173A0-6914-49CF-89F8-F3003C6D1D59}"/>
    <cellStyle name="Normal 38 6 2" xfId="36515" xr:uid="{B6942758-7F3A-4632-8830-C20DD938C3D8}"/>
    <cellStyle name="Normal 38 6 2 2" xfId="36516" xr:uid="{557AD933-E773-45FD-B3D8-01FBAD9D0A08}"/>
    <cellStyle name="Normal 38 6 2 2 2" xfId="36517" xr:uid="{33D480DF-4ADA-4860-8ABD-DEC0BE13B269}"/>
    <cellStyle name="Normal 38 6 2 3" xfId="36518" xr:uid="{C987B88E-E816-4FB7-B33F-8240F73EA5C5}"/>
    <cellStyle name="Normal 38 6 3" xfId="36519" xr:uid="{708945B0-9C6E-4943-8D6D-E1FD2387E2AE}"/>
    <cellStyle name="Normal 38 6 3 2" xfId="36520" xr:uid="{A02ACD7B-C887-40BD-84CF-67885E5768D3}"/>
    <cellStyle name="Normal 38 6 4" xfId="36521" xr:uid="{9874751B-F0A4-47D4-B7FE-8246D6EA0B56}"/>
    <cellStyle name="Normal 38 6 4 2" xfId="36522" xr:uid="{FE39C7FF-D513-45DA-8DD2-065FD4C4EEF4}"/>
    <cellStyle name="Normal 38 6 5" xfId="36523" xr:uid="{8E0A9697-BC47-4151-BF3A-1975277DC052}"/>
    <cellStyle name="Normal 38 7" xfId="36524" xr:uid="{2E28948B-5345-408A-A56D-E2D8019FC113}"/>
    <cellStyle name="Normal 38 7 2" xfId="36525" xr:uid="{0E428E69-C8FE-449C-9D0C-1B9A8F844B73}"/>
    <cellStyle name="Normal 38 7 2 2" xfId="36526" xr:uid="{1EB2E3AC-2796-475B-96A9-70FD688C3FA8}"/>
    <cellStyle name="Normal 38 7 2 2 2" xfId="36527" xr:uid="{E0720A0B-DBBE-4DBD-909A-B96134163A8B}"/>
    <cellStyle name="Normal 38 7 2 3" xfId="36528" xr:uid="{4AA9ABBD-E8C7-400C-958F-0B12C380E772}"/>
    <cellStyle name="Normal 38 7 3" xfId="36529" xr:uid="{BCAC7A94-63AB-4440-BA13-6538CC53C3E6}"/>
    <cellStyle name="Normal 38 7 3 2" xfId="36530" xr:uid="{DF8AD16D-F081-4BDE-8146-3EBE97E0D6F7}"/>
    <cellStyle name="Normal 38 7 4" xfId="36531" xr:uid="{9195BA94-2C75-4BA7-B909-C11221CA0209}"/>
    <cellStyle name="Normal 38 7 4 2" xfId="36532" xr:uid="{BE5A879C-8FC4-4E20-B182-9699FBF770E0}"/>
    <cellStyle name="Normal 38 7 5" xfId="36533" xr:uid="{91A897AA-296B-4646-BF22-A0A757386BEC}"/>
    <cellStyle name="Normal 38 8" xfId="36534" xr:uid="{B03804FC-DBE8-4F87-9CBF-D02CAFA826CB}"/>
    <cellStyle name="Normal 38 8 2" xfId="36535" xr:uid="{850E6F03-6FA5-42A4-BA43-B56F176DDA7F}"/>
    <cellStyle name="Normal 38 8 2 2" xfId="36536" xr:uid="{6B76CD3A-0A1D-4943-BC7F-4B9073833170}"/>
    <cellStyle name="Normal 38 8 3" xfId="36537" xr:uid="{343D6B6F-F275-42F4-A624-1D94491FB9E8}"/>
    <cellStyle name="Normal 38 9" xfId="36538" xr:uid="{E36295C0-597A-418F-8F9A-964B094D078A}"/>
    <cellStyle name="Normal 38 9 2" xfId="36539" xr:uid="{482E2801-C033-4190-AC82-10B40AA91A4E}"/>
    <cellStyle name="Normal 39" xfId="36540" xr:uid="{D0DB6FF7-2361-46E8-8179-70AB173FBB59}"/>
    <cellStyle name="Normal 39 10" xfId="36541" xr:uid="{C804AB85-800C-455B-9854-A013C6CA3C72}"/>
    <cellStyle name="Normal 39 10 2" xfId="36542" xr:uid="{E5101C03-29E5-4BD2-9EC8-A991D9EC36D8}"/>
    <cellStyle name="Normal 39 11" xfId="36543" xr:uid="{9DFA076C-C182-43B2-885B-D9F76C306D34}"/>
    <cellStyle name="Normal 39 2" xfId="36544" xr:uid="{CB1232B3-6163-4872-B413-40B91BED1229}"/>
    <cellStyle name="Normal 39 2 10" xfId="36545" xr:uid="{5D6DADE9-FC7B-4C38-8CAC-C8A5D4C0040B}"/>
    <cellStyle name="Normal 39 2 2" xfId="36546" xr:uid="{6AAE8797-0999-4D12-B564-578462AE75A7}"/>
    <cellStyle name="Normal 39 2 2 2" xfId="36547" xr:uid="{DEE58B9D-94B5-4035-ACA1-A61757CE2297}"/>
    <cellStyle name="Normal 39 2 2 2 2" xfId="36548" xr:uid="{9A364E23-A42A-4008-B10D-D62B6E0539C9}"/>
    <cellStyle name="Normal 39 2 2 2 2 2" xfId="36549" xr:uid="{4EA01DBC-14EE-40CF-A6FE-C02677A4A53B}"/>
    <cellStyle name="Normal 39 2 2 2 2 2 2" xfId="36550" xr:uid="{C692858D-3DB6-467B-AC7E-1ACEAA216721}"/>
    <cellStyle name="Normal 39 2 2 2 2 2 2 2" xfId="36551" xr:uid="{E69B7451-A16A-4912-A636-29F6190B97E0}"/>
    <cellStyle name="Normal 39 2 2 2 2 2 3" xfId="36552" xr:uid="{804EF53E-4451-4C46-803B-5F764C3AD23D}"/>
    <cellStyle name="Normal 39 2 2 2 2 3" xfId="36553" xr:uid="{8054E46D-B593-414F-85A1-BADBF792EC05}"/>
    <cellStyle name="Normal 39 2 2 2 2 3 2" xfId="36554" xr:uid="{0B820F6A-3D95-4E7F-9B36-B7EB015AFEB3}"/>
    <cellStyle name="Normal 39 2 2 2 2 4" xfId="36555" xr:uid="{8E0D51A6-90C3-4F1F-B79F-8311C0911EE0}"/>
    <cellStyle name="Normal 39 2 2 2 2 4 2" xfId="36556" xr:uid="{99670B80-C694-4676-B3E7-542A12443958}"/>
    <cellStyle name="Normal 39 2 2 2 2 5" xfId="36557" xr:uid="{E9C6D2E0-AC5C-469B-B988-925CBF7936E4}"/>
    <cellStyle name="Normal 39 2 2 2 3" xfId="36558" xr:uid="{710763B9-2936-4E56-93E2-E8D58FAFE352}"/>
    <cellStyle name="Normal 39 2 2 2 3 2" xfId="36559" xr:uid="{16286789-D336-4DF8-8C52-35B54B22E8E6}"/>
    <cellStyle name="Normal 39 2 2 2 3 2 2" xfId="36560" xr:uid="{9116E2C9-F074-4612-AADB-2992A119AAF3}"/>
    <cellStyle name="Normal 39 2 2 2 3 3" xfId="36561" xr:uid="{60BE6948-9AF8-4D1A-89AD-B86310089E92}"/>
    <cellStyle name="Normal 39 2 2 2 4" xfId="36562" xr:uid="{D137DD3A-DDD0-438E-93E5-44F45E308380}"/>
    <cellStyle name="Normal 39 2 2 2 4 2" xfId="36563" xr:uid="{E1573184-09FA-44F1-8728-D0A6DB90A33F}"/>
    <cellStyle name="Normal 39 2 2 2 5" xfId="36564" xr:uid="{9C1C65DB-19F3-4903-9831-AB55863AC768}"/>
    <cellStyle name="Normal 39 2 2 2 5 2" xfId="36565" xr:uid="{E6C3F874-5972-4090-98A9-8A7876539339}"/>
    <cellStyle name="Normal 39 2 2 2 6" xfId="36566" xr:uid="{E1791392-06AC-49E1-A23C-CBA0C6E4A2A8}"/>
    <cellStyle name="Normal 39 2 2 3" xfId="36567" xr:uid="{53DC885D-F76C-4501-8260-5EE49BE742C7}"/>
    <cellStyle name="Normal 39 2 2 3 2" xfId="36568" xr:uid="{334F7814-FF7C-45A6-AD01-3602FF05618C}"/>
    <cellStyle name="Normal 39 2 2 3 2 2" xfId="36569" xr:uid="{51F359A9-EAA3-4778-9082-088B6EB759C9}"/>
    <cellStyle name="Normal 39 2 2 3 2 2 2" xfId="36570" xr:uid="{A1F75A93-83C9-41BC-A701-3A36F43DA8CD}"/>
    <cellStyle name="Normal 39 2 2 3 2 3" xfId="36571" xr:uid="{F39CA4FD-8DBF-4FE8-8053-9267872822FD}"/>
    <cellStyle name="Normal 39 2 2 3 3" xfId="36572" xr:uid="{32C4768E-9E45-42FC-AC51-68FDC4ACB66D}"/>
    <cellStyle name="Normal 39 2 2 3 3 2" xfId="36573" xr:uid="{4F127050-43F5-43E6-8F42-C633948406EF}"/>
    <cellStyle name="Normal 39 2 2 3 4" xfId="36574" xr:uid="{26798317-141A-4953-AED3-9AE178A6E11D}"/>
    <cellStyle name="Normal 39 2 2 3 4 2" xfId="36575" xr:uid="{4186D5C0-487D-47E4-98D6-F94E76DDF339}"/>
    <cellStyle name="Normal 39 2 2 3 5" xfId="36576" xr:uid="{CB036139-00A5-4242-BCC6-571FC9D216D5}"/>
    <cellStyle name="Normal 39 2 2 4" xfId="36577" xr:uid="{85223236-7B92-4D74-84A4-587ED9898E9A}"/>
    <cellStyle name="Normal 39 2 2 4 2" xfId="36578" xr:uid="{265F8B96-02AF-4270-AA7B-D7E2AC9811D5}"/>
    <cellStyle name="Normal 39 2 2 4 2 2" xfId="36579" xr:uid="{ADC4DD50-7CBD-4C34-B72D-B2A3A7E2648C}"/>
    <cellStyle name="Normal 39 2 2 4 3" xfId="36580" xr:uid="{64C32A9C-BFE1-46CF-87E7-E87E9450E407}"/>
    <cellStyle name="Normal 39 2 2 5" xfId="36581" xr:uid="{3D696FF9-EA2E-48FF-B036-D9CA847473B8}"/>
    <cellStyle name="Normal 39 2 2 5 2" xfId="36582" xr:uid="{74E0814B-83D1-4A68-A61F-DC80F04D48C2}"/>
    <cellStyle name="Normal 39 2 2 6" xfId="36583" xr:uid="{2C90856D-923C-464F-9ABA-914627A5964F}"/>
    <cellStyle name="Normal 39 2 2 6 2" xfId="36584" xr:uid="{87BC200D-7901-4AC7-9932-A4E95AD7B44C}"/>
    <cellStyle name="Normal 39 2 2 7" xfId="36585" xr:uid="{07834495-1199-4655-AAAE-04CAD7F412F3}"/>
    <cellStyle name="Normal 39 2 3" xfId="36586" xr:uid="{FB5EF0D4-268E-49B6-8794-77DA11710E96}"/>
    <cellStyle name="Normal 39 2 3 2" xfId="36587" xr:uid="{9BE94020-7779-4631-A508-721F984889CA}"/>
    <cellStyle name="Normal 39 2 3 2 2" xfId="36588" xr:uid="{94A57F20-7BF1-4687-A570-3129D14FA80A}"/>
    <cellStyle name="Normal 39 2 3 2 2 2" xfId="36589" xr:uid="{0FCF3383-1EF6-43E4-A728-40AA2ABF00FB}"/>
    <cellStyle name="Normal 39 2 3 2 2 2 2" xfId="36590" xr:uid="{F2E79FD2-0177-4479-8712-E1BF2841BE21}"/>
    <cellStyle name="Normal 39 2 3 2 2 2 2 2" xfId="36591" xr:uid="{64E61B41-DA07-4AD1-BAC1-4BDFFCCEF2B4}"/>
    <cellStyle name="Normal 39 2 3 2 2 2 3" xfId="36592" xr:uid="{1FB6C19D-E6AE-4ED8-BAA7-B7A08E9B20A3}"/>
    <cellStyle name="Normal 39 2 3 2 2 3" xfId="36593" xr:uid="{7A638FE1-7B2F-44B2-8996-6FC4CA75D3F6}"/>
    <cellStyle name="Normal 39 2 3 2 2 3 2" xfId="36594" xr:uid="{FF5C1AA9-E041-41ED-A9AA-9DA301B14A90}"/>
    <cellStyle name="Normal 39 2 3 2 2 4" xfId="36595" xr:uid="{53FE7A4F-B045-40B1-A907-E39A57D224B7}"/>
    <cellStyle name="Normal 39 2 3 2 2 4 2" xfId="36596" xr:uid="{CBF8EC4C-E6C4-425E-B531-2466E57A1C34}"/>
    <cellStyle name="Normal 39 2 3 2 2 5" xfId="36597" xr:uid="{D6D8690A-8190-405F-8386-2E2C3AF03B7F}"/>
    <cellStyle name="Normal 39 2 3 2 3" xfId="36598" xr:uid="{1BD8777E-46BB-4537-A1DE-D3D419BCB857}"/>
    <cellStyle name="Normal 39 2 3 2 3 2" xfId="36599" xr:uid="{3043D6F7-E109-43D6-9D64-99B9290827CD}"/>
    <cellStyle name="Normal 39 2 3 2 3 2 2" xfId="36600" xr:uid="{FE0DA9A8-AA3E-4AD2-91DF-4A0CBEA4F784}"/>
    <cellStyle name="Normal 39 2 3 2 3 3" xfId="36601" xr:uid="{C1147C7D-0F2E-4C1B-9B8B-D79A4EDA0C31}"/>
    <cellStyle name="Normal 39 2 3 2 4" xfId="36602" xr:uid="{9B8B5103-4672-4DD9-ADD8-939D469002DD}"/>
    <cellStyle name="Normal 39 2 3 2 4 2" xfId="36603" xr:uid="{1372CC1A-F2A1-4E06-828E-5636CCFEB74E}"/>
    <cellStyle name="Normal 39 2 3 2 5" xfId="36604" xr:uid="{49DC14B8-6763-45BF-9692-6A768E6A4EA0}"/>
    <cellStyle name="Normal 39 2 3 2 5 2" xfId="36605" xr:uid="{4211E2B0-011D-441F-ABE2-CD7187BFB0E7}"/>
    <cellStyle name="Normal 39 2 3 2 6" xfId="36606" xr:uid="{2CA80C5A-9BD6-470D-8D3B-5D729AE6E01C}"/>
    <cellStyle name="Normal 39 2 3 3" xfId="36607" xr:uid="{B7E4A395-3437-4442-8A37-6777653776A4}"/>
    <cellStyle name="Normal 39 2 3 3 2" xfId="36608" xr:uid="{1A9CE56B-738F-40E9-AF61-24595D3C8E54}"/>
    <cellStyle name="Normal 39 2 3 3 2 2" xfId="36609" xr:uid="{DAC7152D-184C-4106-A929-70BD9FEBDBFF}"/>
    <cellStyle name="Normal 39 2 3 3 2 2 2" xfId="36610" xr:uid="{C10994A4-D9B8-48DA-AFA6-7F18B25C5871}"/>
    <cellStyle name="Normal 39 2 3 3 2 3" xfId="36611" xr:uid="{DB45F4AF-FF94-4A1F-A468-57BE1F165492}"/>
    <cellStyle name="Normal 39 2 3 3 3" xfId="36612" xr:uid="{96441D04-37D6-4B3E-B8F3-314706911CA5}"/>
    <cellStyle name="Normal 39 2 3 3 3 2" xfId="36613" xr:uid="{695A204E-56BB-4205-AB04-FCD47A860BFA}"/>
    <cellStyle name="Normal 39 2 3 3 4" xfId="36614" xr:uid="{6708FE21-3E36-4486-A746-587A43E4924D}"/>
    <cellStyle name="Normal 39 2 3 3 4 2" xfId="36615" xr:uid="{1A495CB9-D93B-4615-B951-BB69118C2E5E}"/>
    <cellStyle name="Normal 39 2 3 3 5" xfId="36616" xr:uid="{9E6AE8FC-B528-49D0-ACF9-B71C386ECC92}"/>
    <cellStyle name="Normal 39 2 3 4" xfId="36617" xr:uid="{5EB30A6C-1103-462B-A649-7303A570B9C5}"/>
    <cellStyle name="Normal 39 2 3 4 2" xfId="36618" xr:uid="{1BB353F7-CC58-49B4-BBEF-7CFF1B0DC0DE}"/>
    <cellStyle name="Normal 39 2 3 4 2 2" xfId="36619" xr:uid="{2576EFF6-5D8A-43A0-86D0-A79B3B274E73}"/>
    <cellStyle name="Normal 39 2 3 4 3" xfId="36620" xr:uid="{3EC89CA6-551C-40D3-BEB2-FD441C3DD7CC}"/>
    <cellStyle name="Normal 39 2 3 5" xfId="36621" xr:uid="{D62D932E-573A-4974-8F76-2D0BF3A2A7F0}"/>
    <cellStyle name="Normal 39 2 3 5 2" xfId="36622" xr:uid="{D392EFC7-7E61-4740-8851-D58D00A46E89}"/>
    <cellStyle name="Normal 39 2 3 6" xfId="36623" xr:uid="{47974657-76E6-4BA3-A359-895861268423}"/>
    <cellStyle name="Normal 39 2 3 6 2" xfId="36624" xr:uid="{F8DDF102-ADDA-4DC1-855F-D7B46CE32EA0}"/>
    <cellStyle name="Normal 39 2 3 7" xfId="36625" xr:uid="{7ABE6AED-E475-428A-89AA-4AE9810F9E1C}"/>
    <cellStyle name="Normal 39 2 4" xfId="36626" xr:uid="{7386EB65-C6B5-49E2-9FD3-376A17F2ABF3}"/>
    <cellStyle name="Normal 39 2 4 2" xfId="36627" xr:uid="{5FC36E07-4ACE-4122-8799-ABE6F00A6BD9}"/>
    <cellStyle name="Normal 39 2 4 2 2" xfId="36628" xr:uid="{AC289EED-86F5-4C3F-91E4-59410C028A9E}"/>
    <cellStyle name="Normal 39 2 4 2 2 2" xfId="36629" xr:uid="{0DAD432A-0684-4E0C-B273-92DCB609A8D6}"/>
    <cellStyle name="Normal 39 2 4 2 2 2 2" xfId="36630" xr:uid="{8911A00D-570E-4227-B9CA-7E6D4EA7538C}"/>
    <cellStyle name="Normal 39 2 4 2 2 3" xfId="36631" xr:uid="{6FAD58EA-B005-47C6-AA4C-DD439FC11354}"/>
    <cellStyle name="Normal 39 2 4 2 3" xfId="36632" xr:uid="{D6E8857B-D630-40CB-BF24-696F85CD001F}"/>
    <cellStyle name="Normal 39 2 4 2 3 2" xfId="36633" xr:uid="{666EA33E-66EE-4EDE-9372-983158869F3E}"/>
    <cellStyle name="Normal 39 2 4 2 4" xfId="36634" xr:uid="{01CF2E36-CFC0-45BE-AB32-B7AFE0F9FF55}"/>
    <cellStyle name="Normal 39 2 4 2 4 2" xfId="36635" xr:uid="{9B3C55B5-CEA9-4EE2-8688-60A35C5E62DF}"/>
    <cellStyle name="Normal 39 2 4 2 5" xfId="36636" xr:uid="{3C9A8E65-F8DD-4F26-81A1-E494679D99E1}"/>
    <cellStyle name="Normal 39 2 4 3" xfId="36637" xr:uid="{FFD64FBA-F2F6-4C3C-9015-405032437B32}"/>
    <cellStyle name="Normal 39 2 4 3 2" xfId="36638" xr:uid="{78B10AAE-C222-4C96-B2D1-B5DE90F27576}"/>
    <cellStyle name="Normal 39 2 4 3 2 2" xfId="36639" xr:uid="{92A56080-F4F7-4541-B0CC-596567DBB092}"/>
    <cellStyle name="Normal 39 2 4 3 3" xfId="36640" xr:uid="{5B80A7B2-80EA-4C52-BFF3-69FFE2257620}"/>
    <cellStyle name="Normal 39 2 4 4" xfId="36641" xr:uid="{CA62E1A8-E910-43FF-98E2-916CD0B5A988}"/>
    <cellStyle name="Normal 39 2 4 4 2" xfId="36642" xr:uid="{4DF583C4-F00C-46E0-AD1E-6E4A89306084}"/>
    <cellStyle name="Normal 39 2 4 5" xfId="36643" xr:uid="{E949EFD6-5E0D-4D95-A5B5-ED30AEF1E3AF}"/>
    <cellStyle name="Normal 39 2 4 5 2" xfId="36644" xr:uid="{BD2F5E04-78FD-4C90-A0A4-140C5460BE77}"/>
    <cellStyle name="Normal 39 2 4 6" xfId="36645" xr:uid="{B915A253-E804-42E1-AE4D-75A6ECC1ADDE}"/>
    <cellStyle name="Normal 39 2 5" xfId="36646" xr:uid="{81CBEE99-DB33-44B2-A377-F5CB9E84B763}"/>
    <cellStyle name="Normal 39 2 5 2" xfId="36647" xr:uid="{E33F3A2A-BDF3-4234-A6C1-A430963EEAFD}"/>
    <cellStyle name="Normal 39 2 5 2 2" xfId="36648" xr:uid="{2B4B6917-86B7-4E04-8A3A-DDA4CAB568CE}"/>
    <cellStyle name="Normal 39 2 5 2 2 2" xfId="36649" xr:uid="{090924A6-7802-4306-9A95-B2177BBA2A5C}"/>
    <cellStyle name="Normal 39 2 5 2 3" xfId="36650" xr:uid="{9C67785D-1678-47FF-ACB1-4BD755DF0431}"/>
    <cellStyle name="Normal 39 2 5 3" xfId="36651" xr:uid="{DB46F1E3-11E6-490F-A928-A70F2690BCA5}"/>
    <cellStyle name="Normal 39 2 5 3 2" xfId="36652" xr:uid="{C2B099EE-D4AE-4AB5-ACA0-B50A7AA8DA98}"/>
    <cellStyle name="Normal 39 2 5 4" xfId="36653" xr:uid="{FEEB9B25-451B-4C44-9524-15D6F4952598}"/>
    <cellStyle name="Normal 39 2 5 4 2" xfId="36654" xr:uid="{9B395A40-E946-446C-B7EB-19492E659195}"/>
    <cellStyle name="Normal 39 2 5 5" xfId="36655" xr:uid="{57DB6E74-7618-40BD-9921-BEDFE0BC1BEE}"/>
    <cellStyle name="Normal 39 2 6" xfId="36656" xr:uid="{C82E5D2A-1E12-455F-A4B5-748D690813B9}"/>
    <cellStyle name="Normal 39 2 6 2" xfId="36657" xr:uid="{55F0D552-BDA1-4150-96C9-228DE3FE9542}"/>
    <cellStyle name="Normal 39 2 6 2 2" xfId="36658" xr:uid="{06903D8F-DE5B-4A11-AC7F-1D30489F11BD}"/>
    <cellStyle name="Normal 39 2 6 2 2 2" xfId="36659" xr:uid="{0904A3D3-6ED9-40E3-A7BD-9DADCDDABD41}"/>
    <cellStyle name="Normal 39 2 6 2 3" xfId="36660" xr:uid="{68B219EF-5EF6-4F73-9965-04FC1B48C7D3}"/>
    <cellStyle name="Normal 39 2 6 3" xfId="36661" xr:uid="{DA29F491-05C7-4D96-B9B3-08EE3D566538}"/>
    <cellStyle name="Normal 39 2 6 3 2" xfId="36662" xr:uid="{17941ECE-22F9-4290-BCEA-D427649345AD}"/>
    <cellStyle name="Normal 39 2 6 4" xfId="36663" xr:uid="{D90D86D5-060D-4C29-A8EF-B8C386FD603D}"/>
    <cellStyle name="Normal 39 2 6 4 2" xfId="36664" xr:uid="{EC8DB67B-AB91-4DAF-B9A3-6700B71892D5}"/>
    <cellStyle name="Normal 39 2 6 5" xfId="36665" xr:uid="{E68591B6-1C5D-41EA-980F-9AB78B1F6357}"/>
    <cellStyle name="Normal 39 2 7" xfId="36666" xr:uid="{0E9F8F31-16BF-4420-B12B-4710F37C0EC1}"/>
    <cellStyle name="Normal 39 2 7 2" xfId="36667" xr:uid="{8F87B344-247A-4F4F-8C2D-98D159578B24}"/>
    <cellStyle name="Normal 39 2 7 2 2" xfId="36668" xr:uid="{636CF6EB-4F14-47D7-90B2-E11BA45CFA13}"/>
    <cellStyle name="Normal 39 2 7 3" xfId="36669" xr:uid="{1F4F77E9-2C8F-4305-92AD-94151CF197C4}"/>
    <cellStyle name="Normal 39 2 8" xfId="36670" xr:uid="{0E26896F-4C5B-4C7F-AB27-57DDA1FC5F10}"/>
    <cellStyle name="Normal 39 2 8 2" xfId="36671" xr:uid="{912ABDD6-7648-4D1E-94B0-E089233F1122}"/>
    <cellStyle name="Normal 39 2 9" xfId="36672" xr:uid="{184469ED-DCC9-48C8-BC21-7078DD5044FD}"/>
    <cellStyle name="Normal 39 2 9 2" xfId="36673" xr:uid="{3BA0F0D8-C02F-4542-87B8-C9DC7EDBEF6E}"/>
    <cellStyle name="Normal 39 3" xfId="36674" xr:uid="{E594897C-EB6C-438E-9876-D030116E62B2}"/>
    <cellStyle name="Normal 39 3 2" xfId="36675" xr:uid="{8AB1BACC-A0B7-47BC-8C84-D52ACBF4DC0B}"/>
    <cellStyle name="Normal 39 3 2 2" xfId="36676" xr:uid="{BCA120FE-44A4-4143-81C8-7DB138EC58D5}"/>
    <cellStyle name="Normal 39 3 2 2 2" xfId="36677" xr:uid="{0EEDA5C0-B99C-4C4B-95E1-60E1043C7811}"/>
    <cellStyle name="Normal 39 3 2 2 2 2" xfId="36678" xr:uid="{5FF2B35B-29BD-4B5E-9EEE-CC79D8088C51}"/>
    <cellStyle name="Normal 39 3 2 2 2 2 2" xfId="36679" xr:uid="{E696B924-70E1-4665-936B-9B8BB7B0AC95}"/>
    <cellStyle name="Normal 39 3 2 2 2 3" xfId="36680" xr:uid="{6FC340AE-9E6E-49A7-8725-C16C5DBB28B2}"/>
    <cellStyle name="Normal 39 3 2 2 3" xfId="36681" xr:uid="{DF01E0A4-F1B1-493D-966C-EF523640C9E1}"/>
    <cellStyle name="Normal 39 3 2 2 3 2" xfId="36682" xr:uid="{1F2C6981-7868-4767-A77B-BCEC059AE499}"/>
    <cellStyle name="Normal 39 3 2 2 4" xfId="36683" xr:uid="{08962ED3-087B-4CC4-B724-0D8F3B06863A}"/>
    <cellStyle name="Normal 39 3 2 2 4 2" xfId="36684" xr:uid="{660DAF89-F815-439F-9994-1EE1EBD7898F}"/>
    <cellStyle name="Normal 39 3 2 2 5" xfId="36685" xr:uid="{C23B68F3-7A7B-4DB2-A378-EFDED685BA3D}"/>
    <cellStyle name="Normal 39 3 2 3" xfId="36686" xr:uid="{5F145171-C745-43D5-88F9-C04313D5B932}"/>
    <cellStyle name="Normal 39 3 2 3 2" xfId="36687" xr:uid="{629C4FB1-67A1-49DB-9441-B81450136207}"/>
    <cellStyle name="Normal 39 3 2 3 2 2" xfId="36688" xr:uid="{0E692399-28CF-4873-9CF1-D42CA854C75D}"/>
    <cellStyle name="Normal 39 3 2 3 3" xfId="36689" xr:uid="{396BA222-4300-4F5E-805F-5BC659D239AD}"/>
    <cellStyle name="Normal 39 3 2 4" xfId="36690" xr:uid="{4825B662-DF30-4A70-B72D-EBBA361BEB14}"/>
    <cellStyle name="Normal 39 3 2 4 2" xfId="36691" xr:uid="{DB00DC2C-71BB-4C7D-AC55-D1B5F8C9547D}"/>
    <cellStyle name="Normal 39 3 2 5" xfId="36692" xr:uid="{F850194E-20D1-4888-A069-4178FDC2A5F6}"/>
    <cellStyle name="Normal 39 3 2 5 2" xfId="36693" xr:uid="{F0B53AE8-48BC-4975-BB3E-CDA7AB9C921A}"/>
    <cellStyle name="Normal 39 3 2 6" xfId="36694" xr:uid="{B93118EC-4092-4054-BC30-A517EC21C5AB}"/>
    <cellStyle name="Normal 39 3 3" xfId="36695" xr:uid="{2DCE7CD8-8DF9-4BDB-B62E-C1C832324096}"/>
    <cellStyle name="Normal 39 3 3 2" xfId="36696" xr:uid="{788C9E02-804C-4711-A15C-B7F0D494EFD9}"/>
    <cellStyle name="Normal 39 3 3 2 2" xfId="36697" xr:uid="{8B61E898-3E58-40B5-AAF4-8087B8E40996}"/>
    <cellStyle name="Normal 39 3 3 2 2 2" xfId="36698" xr:uid="{D964DBAD-3600-4851-BD27-892451EF1C25}"/>
    <cellStyle name="Normal 39 3 3 2 3" xfId="36699" xr:uid="{374FFAD6-208F-452D-B99A-094FC29CA6D4}"/>
    <cellStyle name="Normal 39 3 3 3" xfId="36700" xr:uid="{B460236D-D0F2-45D0-A4E9-31A3F8766980}"/>
    <cellStyle name="Normal 39 3 3 3 2" xfId="36701" xr:uid="{72476662-F91C-496C-9842-0783712C7B8C}"/>
    <cellStyle name="Normal 39 3 3 4" xfId="36702" xr:uid="{414246FC-E25F-4857-A2BF-235C74B799AF}"/>
    <cellStyle name="Normal 39 3 3 4 2" xfId="36703" xr:uid="{563A761A-F372-488F-8E77-D96FAACDBA98}"/>
    <cellStyle name="Normal 39 3 3 5" xfId="36704" xr:uid="{CB09BFD9-8A83-4E3D-9E19-9C59A454E90F}"/>
    <cellStyle name="Normal 39 3 4" xfId="36705" xr:uid="{28B3FCA6-D0C4-4E86-9FED-7311BBCAB127}"/>
    <cellStyle name="Normal 39 3 4 2" xfId="36706" xr:uid="{35AE8371-8F41-46F6-B487-5DE7DDE59DA2}"/>
    <cellStyle name="Normal 39 3 4 2 2" xfId="36707" xr:uid="{EB815801-262C-454D-8CE4-F1E6B1BA8087}"/>
    <cellStyle name="Normal 39 3 4 3" xfId="36708" xr:uid="{6FFE1950-27A3-460C-9F7F-F5D1B6069768}"/>
    <cellStyle name="Normal 39 3 5" xfId="36709" xr:uid="{39E09D9C-0080-4EAD-A502-B90AEAB978FF}"/>
    <cellStyle name="Normal 39 3 5 2" xfId="36710" xr:uid="{872480A6-A334-4761-997D-D1A8AB65E597}"/>
    <cellStyle name="Normal 39 3 6" xfId="36711" xr:uid="{ECF2CC3B-33E2-4093-93B1-EF0E9C896EE6}"/>
    <cellStyle name="Normal 39 3 6 2" xfId="36712" xr:uid="{F23E3014-5F57-4835-9A14-BCBAFB1AD3D6}"/>
    <cellStyle name="Normal 39 3 7" xfId="36713" xr:uid="{BCB1A99A-8F0A-4672-A9F4-3FA3F3B6C102}"/>
    <cellStyle name="Normal 39 4" xfId="36714" xr:uid="{7BD8DCFB-8E4C-4FB9-B613-7F23C6FB63F7}"/>
    <cellStyle name="Normal 39 4 2" xfId="36715" xr:uid="{8C3AE186-2FB3-4901-BCF4-55ECBDCCA520}"/>
    <cellStyle name="Normal 39 4 2 2" xfId="36716" xr:uid="{364F9B9F-989A-4949-AA1B-4A169827BCF2}"/>
    <cellStyle name="Normal 39 4 2 2 2" xfId="36717" xr:uid="{4765054E-444B-46C7-80EE-B62D3C2F205D}"/>
    <cellStyle name="Normal 39 4 2 2 2 2" xfId="36718" xr:uid="{B16AC514-8C95-43EE-B251-355CDA0CF382}"/>
    <cellStyle name="Normal 39 4 2 2 2 2 2" xfId="36719" xr:uid="{F5E504EB-90A6-4394-A2FD-00C53A141AD5}"/>
    <cellStyle name="Normal 39 4 2 2 2 3" xfId="36720" xr:uid="{49DE3BB5-21F1-4F32-B5D0-59B69FB48012}"/>
    <cellStyle name="Normal 39 4 2 2 3" xfId="36721" xr:uid="{15B7543B-28CD-44D4-8B97-F809A761F37F}"/>
    <cellStyle name="Normal 39 4 2 2 3 2" xfId="36722" xr:uid="{E8C953F3-B31E-4322-A659-2676923AF58B}"/>
    <cellStyle name="Normal 39 4 2 2 4" xfId="36723" xr:uid="{02EE81C5-2F9F-40CE-A1EA-DF96BC154640}"/>
    <cellStyle name="Normal 39 4 2 2 4 2" xfId="36724" xr:uid="{DE1D9F53-9990-4254-8F3A-829B820A4274}"/>
    <cellStyle name="Normal 39 4 2 2 5" xfId="36725" xr:uid="{E30C644E-E198-4DA6-A569-4C75625E4E8C}"/>
    <cellStyle name="Normal 39 4 2 3" xfId="36726" xr:uid="{91104FAF-81A0-4824-88A0-619E4EF54FB6}"/>
    <cellStyle name="Normal 39 4 2 3 2" xfId="36727" xr:uid="{B2B1B69C-0CB3-4D8B-A5A1-07CE2D6903C4}"/>
    <cellStyle name="Normal 39 4 2 3 2 2" xfId="36728" xr:uid="{CE248D12-09F9-43A8-9A87-26D83D2D82B8}"/>
    <cellStyle name="Normal 39 4 2 3 3" xfId="36729" xr:uid="{55B90A1D-F688-4065-A435-8A548F045F24}"/>
    <cellStyle name="Normal 39 4 2 4" xfId="36730" xr:uid="{4A96A262-06CE-438D-B1AA-3A528D6AC312}"/>
    <cellStyle name="Normal 39 4 2 4 2" xfId="36731" xr:uid="{21A05F4A-2DE5-4F71-ACFE-92243B1C004B}"/>
    <cellStyle name="Normal 39 4 2 5" xfId="36732" xr:uid="{AA5F72F2-85FB-49A8-9684-81DCE83ADF44}"/>
    <cellStyle name="Normal 39 4 2 5 2" xfId="36733" xr:uid="{78EA3B6C-B1DD-45EA-B01C-0BA46C3BC043}"/>
    <cellStyle name="Normal 39 4 2 6" xfId="36734" xr:uid="{90F15891-5EBA-43FC-91CB-69DB8AD443B8}"/>
    <cellStyle name="Normal 39 4 3" xfId="36735" xr:uid="{442B38FE-C7A5-4BF9-9D57-6DE58105DDB1}"/>
    <cellStyle name="Normal 39 4 3 2" xfId="36736" xr:uid="{CE0FB6EA-D36A-4AF2-B8F3-6F2ECDE09DF5}"/>
    <cellStyle name="Normal 39 4 3 2 2" xfId="36737" xr:uid="{CF3A87DC-47EA-4D60-B94B-B8A00D5B47AB}"/>
    <cellStyle name="Normal 39 4 3 2 2 2" xfId="36738" xr:uid="{77B5A0BE-C821-42A9-987E-CB9BDB4A8AE6}"/>
    <cellStyle name="Normal 39 4 3 2 3" xfId="36739" xr:uid="{DE11B57A-AF63-41AD-B19E-904C471EC1AF}"/>
    <cellStyle name="Normal 39 4 3 3" xfId="36740" xr:uid="{B9BCA37C-7D71-4F79-A7FF-454B1510C4AA}"/>
    <cellStyle name="Normal 39 4 3 3 2" xfId="36741" xr:uid="{AADE43CD-B2FE-4AF8-9FE2-BB83C75FCECC}"/>
    <cellStyle name="Normal 39 4 3 4" xfId="36742" xr:uid="{C819137C-5808-426E-AF5A-5571474D63F5}"/>
    <cellStyle name="Normal 39 4 3 4 2" xfId="36743" xr:uid="{C86D9AAB-1EC9-4348-8BF4-03EF321B196A}"/>
    <cellStyle name="Normal 39 4 3 5" xfId="36744" xr:uid="{981483E1-9C1E-4D4C-B212-9AD1C568110E}"/>
    <cellStyle name="Normal 39 4 4" xfId="36745" xr:uid="{C19A0D61-D0C9-4CF5-A8B7-14249E0C507E}"/>
    <cellStyle name="Normal 39 4 4 2" xfId="36746" xr:uid="{CD3760D7-51B0-4A62-B317-94E6703B4332}"/>
    <cellStyle name="Normal 39 4 4 2 2" xfId="36747" xr:uid="{F63A2E80-1EB4-4F22-B325-C427B010F0B9}"/>
    <cellStyle name="Normal 39 4 4 3" xfId="36748" xr:uid="{32FC4DBA-7A97-4A1D-A5D1-8D76A8260DF6}"/>
    <cellStyle name="Normal 39 4 5" xfId="36749" xr:uid="{739E6781-249C-4498-AC0F-350016CCF5B9}"/>
    <cellStyle name="Normal 39 4 5 2" xfId="36750" xr:uid="{CF0667A9-06DD-43AB-B05E-ECF6A8980EB0}"/>
    <cellStyle name="Normal 39 4 6" xfId="36751" xr:uid="{BC69FA73-ADF7-440A-B5DE-FAB1714D0387}"/>
    <cellStyle name="Normal 39 4 6 2" xfId="36752" xr:uid="{07454DE7-2644-44D3-93EB-B4089499EB43}"/>
    <cellStyle name="Normal 39 4 7" xfId="36753" xr:uid="{DD6F1595-E4DA-4F6E-B639-55E1A58B60E5}"/>
    <cellStyle name="Normal 39 5" xfId="36754" xr:uid="{B5351F2F-94E9-471D-A014-449DDF4405D6}"/>
    <cellStyle name="Normal 39 5 2" xfId="36755" xr:uid="{B4D0355A-6FE2-4203-91B3-BB0E44E77294}"/>
    <cellStyle name="Normal 39 5 2 2" xfId="36756" xr:uid="{5694B7D3-DBF2-410A-8478-540FAB8DE16D}"/>
    <cellStyle name="Normal 39 5 2 2 2" xfId="36757" xr:uid="{01DD89A4-C4E1-4D49-A53E-78491084D7E7}"/>
    <cellStyle name="Normal 39 5 2 2 2 2" xfId="36758" xr:uid="{E2A23DC7-FE54-4AD5-A44A-251A8F410AFF}"/>
    <cellStyle name="Normal 39 5 2 2 3" xfId="36759" xr:uid="{993BD22B-15BE-4069-B17B-553E6496B761}"/>
    <cellStyle name="Normal 39 5 2 3" xfId="36760" xr:uid="{44A7AB94-536B-4707-9D87-C35E75A547D0}"/>
    <cellStyle name="Normal 39 5 2 3 2" xfId="36761" xr:uid="{ACDD47F6-0237-43B4-9DDE-9BC7AD460BE1}"/>
    <cellStyle name="Normal 39 5 2 4" xfId="36762" xr:uid="{2A7E6A3B-590D-42B1-B2A3-2C7B9F5909AA}"/>
    <cellStyle name="Normal 39 5 2 4 2" xfId="36763" xr:uid="{D56E2FFC-30B2-4463-A91C-F25F7567576B}"/>
    <cellStyle name="Normal 39 5 2 5" xfId="36764" xr:uid="{581CE94B-90E8-4042-87CD-35C1244C55B7}"/>
    <cellStyle name="Normal 39 5 3" xfId="36765" xr:uid="{6F5649F5-348F-445F-AA7E-8E616F96D0CF}"/>
    <cellStyle name="Normal 39 5 3 2" xfId="36766" xr:uid="{A5E1FF0B-342C-4CAD-8314-85E642B958E8}"/>
    <cellStyle name="Normal 39 5 3 2 2" xfId="36767" xr:uid="{901DC77C-A5AA-411A-9BD5-82BA328F41CC}"/>
    <cellStyle name="Normal 39 5 3 3" xfId="36768" xr:uid="{F3358FE8-6D6F-4598-A7C4-47FB154AF795}"/>
    <cellStyle name="Normal 39 5 4" xfId="36769" xr:uid="{4D8B0C25-FF22-4F19-87E0-A30DC1BB6883}"/>
    <cellStyle name="Normal 39 5 4 2" xfId="36770" xr:uid="{7432C1F3-523D-48C1-AE64-9D55A552BAC1}"/>
    <cellStyle name="Normal 39 5 5" xfId="36771" xr:uid="{B2B76957-8540-49CD-8302-93EBD4B3C8F6}"/>
    <cellStyle name="Normal 39 5 5 2" xfId="36772" xr:uid="{9749D756-B1B7-4CDB-9F68-C8BDE9027D55}"/>
    <cellStyle name="Normal 39 5 6" xfId="36773" xr:uid="{0CA33700-8AC6-428D-B849-6EE761B1EB91}"/>
    <cellStyle name="Normal 39 6" xfId="36774" xr:uid="{786A21BF-F1ED-4F12-817C-1A4AF6EB7CED}"/>
    <cellStyle name="Normal 39 6 2" xfId="36775" xr:uid="{FDDE1E18-7D6C-476D-B53B-4B8191B7EE3F}"/>
    <cellStyle name="Normal 39 6 2 2" xfId="36776" xr:uid="{325079E9-8393-4946-BEF8-3CF6D6E0E093}"/>
    <cellStyle name="Normal 39 6 2 2 2" xfId="36777" xr:uid="{C98E91C5-D078-4E2D-A76B-5E8E757FF07D}"/>
    <cellStyle name="Normal 39 6 2 3" xfId="36778" xr:uid="{A3076DF5-7800-413B-9355-E71050574AD7}"/>
    <cellStyle name="Normal 39 6 3" xfId="36779" xr:uid="{AC5F11FF-5938-4BB3-B339-148F4D4D3743}"/>
    <cellStyle name="Normal 39 6 3 2" xfId="36780" xr:uid="{705279D8-E8EB-4731-ADEE-65B9439CC021}"/>
    <cellStyle name="Normal 39 6 4" xfId="36781" xr:uid="{D1A09393-458A-4759-8C06-B082EF00F909}"/>
    <cellStyle name="Normal 39 6 4 2" xfId="36782" xr:uid="{E5A4D6DC-FD51-4DEE-BF63-A6D17305C985}"/>
    <cellStyle name="Normal 39 6 5" xfId="36783" xr:uid="{2C99574E-FAC7-40DD-9012-2263EFCB853B}"/>
    <cellStyle name="Normal 39 7" xfId="36784" xr:uid="{A9D723E5-234F-4304-A62C-EB124D3D304E}"/>
    <cellStyle name="Normal 39 7 2" xfId="36785" xr:uid="{B43426EF-5DDE-4B24-8B21-C2FC081A4834}"/>
    <cellStyle name="Normal 39 7 2 2" xfId="36786" xr:uid="{333A063F-DE92-480D-A466-8826267CF3D2}"/>
    <cellStyle name="Normal 39 7 2 2 2" xfId="36787" xr:uid="{5E5E4B14-F749-4A40-9B68-572879EB139F}"/>
    <cellStyle name="Normal 39 7 2 3" xfId="36788" xr:uid="{DE97FFAA-4F3C-4712-BBAD-327A1C3ABB59}"/>
    <cellStyle name="Normal 39 7 3" xfId="36789" xr:uid="{972E623E-A336-4464-AFF7-F18D6CFB0AEA}"/>
    <cellStyle name="Normal 39 7 3 2" xfId="36790" xr:uid="{8DE63DCB-91F4-4B04-A2A4-2DF2295D9992}"/>
    <cellStyle name="Normal 39 7 4" xfId="36791" xr:uid="{02E510F4-E2D9-44E1-8EEF-62DC8F9B1D72}"/>
    <cellStyle name="Normal 39 7 4 2" xfId="36792" xr:uid="{C4EFE095-0759-4D25-8CA9-7749C72BEC0F}"/>
    <cellStyle name="Normal 39 7 5" xfId="36793" xr:uid="{8859DC74-DF11-4398-888C-BD90D26FF67C}"/>
    <cellStyle name="Normal 39 8" xfId="36794" xr:uid="{F7AF55BA-9E78-4150-B1BB-4C93BB727F44}"/>
    <cellStyle name="Normal 39 8 2" xfId="36795" xr:uid="{629C5A92-1AC2-4A32-A486-6D69E267A3B6}"/>
    <cellStyle name="Normal 39 8 2 2" xfId="36796" xr:uid="{C3230F39-85C0-4988-A85D-E8D6ECD7A8C7}"/>
    <cellStyle name="Normal 39 8 3" xfId="36797" xr:uid="{0AF03C29-B37F-44DD-B8B3-32029CAA1388}"/>
    <cellStyle name="Normal 39 9" xfId="36798" xr:uid="{8A8ABAF8-9E0C-4045-928D-6A7AA0E150B6}"/>
    <cellStyle name="Normal 39 9 2" xfId="36799" xr:uid="{8B19D1BF-A59E-408F-92DB-07B62D9C775E}"/>
    <cellStyle name="Normal 4" xfId="46" xr:uid="{1E203CDB-ED45-4D99-921C-D047B04E026F}"/>
    <cellStyle name="Normal 4 10" xfId="36800" xr:uid="{D925F724-2C27-4309-A261-E2CB7A22DCE3}"/>
    <cellStyle name="Normal 4 11" xfId="36801" xr:uid="{3C5411F3-78D6-42FB-908E-1DB54975236C}"/>
    <cellStyle name="Normal 4 12" xfId="66" xr:uid="{453F99F6-C427-49AB-8DD6-4D2B94F397EB}"/>
    <cellStyle name="Normal 4 13" xfId="47277" xr:uid="{1A41CD04-4B58-4D24-B91F-B59600F4B6FA}"/>
    <cellStyle name="Normal 4 2" xfId="817" xr:uid="{965F4DEA-E838-4C18-874F-CC6FC6C032CA}"/>
    <cellStyle name="Normal 4 2 10" xfId="36802" xr:uid="{91FD0057-78CF-4573-A8DC-5189245230B0}"/>
    <cellStyle name="Normal 4 2 10 2" xfId="36803" xr:uid="{3BA0C243-A5CA-4210-87AF-2180534FE23C}"/>
    <cellStyle name="Normal 4 2 10 2 2" xfId="36804" xr:uid="{8724F95A-D8D4-462A-AC0E-49FC90A2C2F2}"/>
    <cellStyle name="Normal 4 2 10 2 2 2" xfId="36805" xr:uid="{9CA29AB0-CD2E-4263-A9F3-75A6EDEEF00B}"/>
    <cellStyle name="Normal 4 2 10 2 3" xfId="36806" xr:uid="{4FBCDD9D-9F5A-4810-97E6-E81C7C75E1F5}"/>
    <cellStyle name="Normal 4 2 10 3" xfId="36807" xr:uid="{DF5D2BAD-015C-468C-BA2E-E3E62D73C0F8}"/>
    <cellStyle name="Normal 4 2 10 3 2" xfId="36808" xr:uid="{9E496837-F329-437E-99A2-81E281E597E6}"/>
    <cellStyle name="Normal 4 2 10 4" xfId="36809" xr:uid="{707A5119-13A9-4EDE-A30D-168E5EEDBF14}"/>
    <cellStyle name="Normal 4 2 10 4 2" xfId="36810" xr:uid="{438F6189-0D3A-425E-9797-500B5B6912B9}"/>
    <cellStyle name="Normal 4 2 10 5" xfId="36811" xr:uid="{C1F5397E-2811-413E-878C-2221490E3092}"/>
    <cellStyle name="Normal 4 2 11" xfId="36812" xr:uid="{6E7EC3AF-FF08-49AF-8829-BC109DD13667}"/>
    <cellStyle name="Normal 4 2 11 2" xfId="36813" xr:uid="{538B52C5-FB3C-4CFA-96F0-7ED01B39C70A}"/>
    <cellStyle name="Normal 4 2 11 2 2" xfId="36814" xr:uid="{52B4C787-1976-4335-9CCA-A7C6DADF7063}"/>
    <cellStyle name="Normal 4 2 11 3" xfId="36815" xr:uid="{75419A62-4984-4033-A720-6F551FA178A4}"/>
    <cellStyle name="Normal 4 2 12" xfId="36816" xr:uid="{B3AC59F8-5F43-4E8D-AE92-63B2E8C912EC}"/>
    <cellStyle name="Normal 4 2 12 2" xfId="36817" xr:uid="{A1DEB62C-96FB-4317-8793-0C519656B05F}"/>
    <cellStyle name="Normal 4 2 13" xfId="36818" xr:uid="{BEE66368-1CB8-419D-9B34-6CBED1112C60}"/>
    <cellStyle name="Normal 4 2 14" xfId="36819" xr:uid="{A6CCD2B6-66E2-4155-BEF9-8B09E66241BE}"/>
    <cellStyle name="Normal 4 2 14 2" xfId="36820" xr:uid="{58B59613-4623-4E47-AE34-D0FE4E318200}"/>
    <cellStyle name="Normal 4 2 15" xfId="36821" xr:uid="{CA279BA4-C54E-4B65-8BC0-081C0D21F97F}"/>
    <cellStyle name="Normal 4 2 2" xfId="818" xr:uid="{862D5E51-3783-4ACE-A0BC-C168274BE3D9}"/>
    <cellStyle name="Normal 4 2 2 2" xfId="36822" xr:uid="{C19EB842-7878-443B-AC92-338986092FDE}"/>
    <cellStyle name="Normal 4 2 2 3" xfId="36823" xr:uid="{706636F4-FF69-457D-ABBD-62D1D63A4076}"/>
    <cellStyle name="Normal 4 2 3" xfId="36824" xr:uid="{C13528D8-2938-4DC2-9E7A-AB4E1690CFD7}"/>
    <cellStyle name="Normal 4 2 3 10" xfId="36825" xr:uid="{B3726B70-B080-497F-BF1A-1AD1EE9EEB91}"/>
    <cellStyle name="Normal 4 2 3 10 2" xfId="36826" xr:uid="{8F91B1FC-353F-405F-A06B-16C70B50EF36}"/>
    <cellStyle name="Normal 4 2 3 11" xfId="36827" xr:uid="{F764AE29-88C1-49FA-96B7-88B8629C7BA5}"/>
    <cellStyle name="Normal 4 2 3 2" xfId="36828" xr:uid="{EFC92635-16F7-49E1-8556-2E41AB698054}"/>
    <cellStyle name="Normal 4 2 3 2 10" xfId="36829" xr:uid="{7FDB1A26-F30C-44B5-ABC3-DF4E38D487A8}"/>
    <cellStyle name="Normal 4 2 3 2 2" xfId="36830" xr:uid="{322F1720-DDD3-401E-AD8A-3585564DF99F}"/>
    <cellStyle name="Normal 4 2 3 2 2 2" xfId="36831" xr:uid="{84EA6DDB-862C-40EF-A904-3E41F1609E07}"/>
    <cellStyle name="Normal 4 2 3 2 2 2 2" xfId="36832" xr:uid="{B07A4ED0-13ED-406E-94CA-5C4A0AEC8BBA}"/>
    <cellStyle name="Normal 4 2 3 2 2 2 2 2" xfId="36833" xr:uid="{379C0779-F9A2-4245-BFFC-04835879C0AD}"/>
    <cellStyle name="Normal 4 2 3 2 2 2 2 2 2" xfId="36834" xr:uid="{754CDB5E-EA86-4185-9AA6-EC008A40427D}"/>
    <cellStyle name="Normal 4 2 3 2 2 2 2 2 2 2" xfId="36835" xr:uid="{78E6F9DB-6A8B-4676-B266-25D170B0D4EE}"/>
    <cellStyle name="Normal 4 2 3 2 2 2 2 2 3" xfId="36836" xr:uid="{E6F7722E-85A9-4B47-82E3-67274C649C2D}"/>
    <cellStyle name="Normal 4 2 3 2 2 2 2 3" xfId="36837" xr:uid="{012A572A-CFB7-4EDC-B941-2BA3A42C45DD}"/>
    <cellStyle name="Normal 4 2 3 2 2 2 2 3 2" xfId="36838" xr:uid="{7441FF36-F6C3-4241-96B5-7043A3190F4F}"/>
    <cellStyle name="Normal 4 2 3 2 2 2 2 4" xfId="36839" xr:uid="{85DA14F5-A010-4B44-A9B8-017A6C2750C9}"/>
    <cellStyle name="Normal 4 2 3 2 2 2 2 4 2" xfId="36840" xr:uid="{B5A128B8-2218-4532-8C24-0FD49693601F}"/>
    <cellStyle name="Normal 4 2 3 2 2 2 2 5" xfId="36841" xr:uid="{06B592ED-5B0F-439F-8045-B9DF317656F2}"/>
    <cellStyle name="Normal 4 2 3 2 2 2 3" xfId="36842" xr:uid="{783ED1F3-23C0-4FC1-B872-924E50775695}"/>
    <cellStyle name="Normal 4 2 3 2 2 2 3 2" xfId="36843" xr:uid="{5EF959F3-192C-4930-ADA7-9D869D744CA7}"/>
    <cellStyle name="Normal 4 2 3 2 2 2 3 2 2" xfId="36844" xr:uid="{C72BC414-DF56-4281-96A5-B3694EF8A9D9}"/>
    <cellStyle name="Normal 4 2 3 2 2 2 3 3" xfId="36845" xr:uid="{98D31DB8-FDB4-40B7-9C5E-75692EA56A97}"/>
    <cellStyle name="Normal 4 2 3 2 2 2 4" xfId="36846" xr:uid="{4146972A-E3EA-42A2-9335-62C71215740B}"/>
    <cellStyle name="Normal 4 2 3 2 2 2 4 2" xfId="36847" xr:uid="{8D5E1606-82F1-4825-BB92-5111601C37C8}"/>
    <cellStyle name="Normal 4 2 3 2 2 2 5" xfId="36848" xr:uid="{60CC34E5-8C7D-4905-9975-229465132FA0}"/>
    <cellStyle name="Normal 4 2 3 2 2 2 5 2" xfId="36849" xr:uid="{790E2726-A217-4AE0-B580-81B74DE69B99}"/>
    <cellStyle name="Normal 4 2 3 2 2 2 6" xfId="36850" xr:uid="{C0A24F8C-F0C2-4FC5-BA62-A86190584956}"/>
    <cellStyle name="Normal 4 2 3 2 2 3" xfId="36851" xr:uid="{924D5C4B-47F8-46F0-8CA1-BB79BA1A6D7A}"/>
    <cellStyle name="Normal 4 2 3 2 2 3 2" xfId="36852" xr:uid="{6305609C-6670-417F-A9F5-FC2994B0FCF6}"/>
    <cellStyle name="Normal 4 2 3 2 2 3 2 2" xfId="36853" xr:uid="{16ABCFDA-8ACA-4A3A-A8EC-3F5C88C21F30}"/>
    <cellStyle name="Normal 4 2 3 2 2 3 2 2 2" xfId="36854" xr:uid="{2467010B-6563-4836-BA00-528BC99B38BC}"/>
    <cellStyle name="Normal 4 2 3 2 2 3 2 3" xfId="36855" xr:uid="{3DD1F038-66D8-4E07-878E-80CAC2B9D840}"/>
    <cellStyle name="Normal 4 2 3 2 2 3 3" xfId="36856" xr:uid="{BEB0B605-A460-4F08-B8D6-C42EEE9F0B33}"/>
    <cellStyle name="Normal 4 2 3 2 2 3 3 2" xfId="36857" xr:uid="{DD2D15F5-D8A0-4587-BCC9-6294AB6938D9}"/>
    <cellStyle name="Normal 4 2 3 2 2 3 4" xfId="36858" xr:uid="{42CFE3CA-9EC9-4060-A0D9-49573C8BBC6C}"/>
    <cellStyle name="Normal 4 2 3 2 2 3 4 2" xfId="36859" xr:uid="{330C1BED-27AC-448F-8925-D79F8950B0A9}"/>
    <cellStyle name="Normal 4 2 3 2 2 3 5" xfId="36860" xr:uid="{0828E27B-E8FE-4C2E-8D77-C87D657C6B67}"/>
    <cellStyle name="Normal 4 2 3 2 2 4" xfId="36861" xr:uid="{84074A07-75DF-49D3-B33D-4ABA70521153}"/>
    <cellStyle name="Normal 4 2 3 2 2 4 2" xfId="36862" xr:uid="{88DD9D12-37F7-4A0C-8037-C1E0E375FA52}"/>
    <cellStyle name="Normal 4 2 3 2 2 4 2 2" xfId="36863" xr:uid="{78AD02E6-26EE-4C65-A1A8-7464CAF9558D}"/>
    <cellStyle name="Normal 4 2 3 2 2 4 3" xfId="36864" xr:uid="{C2A30D6C-871C-4926-AB68-432E68F7876E}"/>
    <cellStyle name="Normal 4 2 3 2 2 5" xfId="36865" xr:uid="{F57BF09E-B541-4695-9106-C37C8BF06BA7}"/>
    <cellStyle name="Normal 4 2 3 2 2 5 2" xfId="36866" xr:uid="{6E91E5B3-4426-4F10-9E71-A93BBE9DA802}"/>
    <cellStyle name="Normal 4 2 3 2 2 6" xfId="36867" xr:uid="{ED7ADF18-CACB-4B7F-A6D6-126D3A93B492}"/>
    <cellStyle name="Normal 4 2 3 2 2 6 2" xfId="36868" xr:uid="{C8505635-6F32-4587-90E5-DB1F42884FCF}"/>
    <cellStyle name="Normal 4 2 3 2 2 7" xfId="36869" xr:uid="{2C680EBE-E488-40EB-8F1E-ECD0FEACCCFC}"/>
    <cellStyle name="Normal 4 2 3 2 3" xfId="36870" xr:uid="{A6049700-018E-45CA-9E5A-A3FD4FD287A3}"/>
    <cellStyle name="Normal 4 2 3 2 3 2" xfId="36871" xr:uid="{061D9374-49D2-493F-990E-6660881453FA}"/>
    <cellStyle name="Normal 4 2 3 2 3 2 2" xfId="36872" xr:uid="{DD623A39-4147-47D7-B468-D5F7D81132FC}"/>
    <cellStyle name="Normal 4 2 3 2 3 2 2 2" xfId="36873" xr:uid="{CFBA5054-FD12-419D-A2C2-96449EDD006A}"/>
    <cellStyle name="Normal 4 2 3 2 3 2 2 2 2" xfId="36874" xr:uid="{FB341814-F0EF-4112-9890-59C9D3977E38}"/>
    <cellStyle name="Normal 4 2 3 2 3 2 2 2 2 2" xfId="36875" xr:uid="{295BB582-E0DC-4F49-B8BD-6B6F345820C0}"/>
    <cellStyle name="Normal 4 2 3 2 3 2 2 2 3" xfId="36876" xr:uid="{F50C6567-85DD-42A2-B56A-96BA23D25B4F}"/>
    <cellStyle name="Normal 4 2 3 2 3 2 2 3" xfId="36877" xr:uid="{2BCE77D4-7776-4E89-8CB3-D1C38D4E40A3}"/>
    <cellStyle name="Normal 4 2 3 2 3 2 2 3 2" xfId="36878" xr:uid="{DC8C6DA7-A86C-4BF1-A1B9-F395462D339F}"/>
    <cellStyle name="Normal 4 2 3 2 3 2 2 4" xfId="36879" xr:uid="{0007B4CD-5707-4EAE-AFE1-CB6DA78998ED}"/>
    <cellStyle name="Normal 4 2 3 2 3 2 2 4 2" xfId="36880" xr:uid="{FB291E33-EDB1-4898-947E-C83D72D98C80}"/>
    <cellStyle name="Normal 4 2 3 2 3 2 2 5" xfId="36881" xr:uid="{3DBCF1E8-BD3D-4E87-ADF2-4A7C37E9A6C9}"/>
    <cellStyle name="Normal 4 2 3 2 3 2 3" xfId="36882" xr:uid="{E6BCC4C4-C41C-4E35-88AE-65DE2015E3A4}"/>
    <cellStyle name="Normal 4 2 3 2 3 2 3 2" xfId="36883" xr:uid="{C229F991-2216-448D-9F5A-F698C25F21DA}"/>
    <cellStyle name="Normal 4 2 3 2 3 2 3 2 2" xfId="36884" xr:uid="{F530DD0C-58B2-49C1-8386-1E3F3F8B6AF7}"/>
    <cellStyle name="Normal 4 2 3 2 3 2 3 3" xfId="36885" xr:uid="{6E15AB63-3786-4A3F-B164-9E4EFE02CD29}"/>
    <cellStyle name="Normal 4 2 3 2 3 2 4" xfId="36886" xr:uid="{834036F6-0339-4E9A-A09C-107C7A858164}"/>
    <cellStyle name="Normal 4 2 3 2 3 2 4 2" xfId="36887" xr:uid="{92B7020A-249A-4CED-92FD-31FEF5667A87}"/>
    <cellStyle name="Normal 4 2 3 2 3 2 5" xfId="36888" xr:uid="{9F836593-A7AA-4F99-9C69-6ED6D2E3F136}"/>
    <cellStyle name="Normal 4 2 3 2 3 2 5 2" xfId="36889" xr:uid="{3080B86B-EE37-4D37-9D23-8526EEDDAEDE}"/>
    <cellStyle name="Normal 4 2 3 2 3 2 6" xfId="36890" xr:uid="{F7722DC0-10DF-4B40-9283-849AA7A8073B}"/>
    <cellStyle name="Normal 4 2 3 2 3 3" xfId="36891" xr:uid="{D6FBA809-65A5-4270-9530-479DCAEE30AA}"/>
    <cellStyle name="Normal 4 2 3 2 3 3 2" xfId="36892" xr:uid="{DBBE9B78-C42A-4C41-841B-0F17BA7B7CFE}"/>
    <cellStyle name="Normal 4 2 3 2 3 3 2 2" xfId="36893" xr:uid="{482AEC12-C910-471A-9CD8-0ACDC9737B26}"/>
    <cellStyle name="Normal 4 2 3 2 3 3 2 2 2" xfId="36894" xr:uid="{9C2B8B82-3149-4BFB-AD09-54AB3464DAE9}"/>
    <cellStyle name="Normal 4 2 3 2 3 3 2 3" xfId="36895" xr:uid="{7BEBCEAD-E5BF-4C1A-9F96-C17369FB2459}"/>
    <cellStyle name="Normal 4 2 3 2 3 3 3" xfId="36896" xr:uid="{4687253F-5EF4-4C1F-9677-C01F88653931}"/>
    <cellStyle name="Normal 4 2 3 2 3 3 3 2" xfId="36897" xr:uid="{A2DB1F6A-3988-4B80-A620-896301ECD412}"/>
    <cellStyle name="Normal 4 2 3 2 3 3 4" xfId="36898" xr:uid="{6F37200A-CFCE-4E2A-A717-288CCCBCA838}"/>
    <cellStyle name="Normal 4 2 3 2 3 3 4 2" xfId="36899" xr:uid="{94B39ECB-9100-4B39-9BC0-EEB0A68913FB}"/>
    <cellStyle name="Normal 4 2 3 2 3 3 5" xfId="36900" xr:uid="{BC3BF9B2-37D6-4212-B9B0-677E4B700E33}"/>
    <cellStyle name="Normal 4 2 3 2 3 4" xfId="36901" xr:uid="{F32D38EF-2DAA-40B3-BBBB-1C06C73B7B6B}"/>
    <cellStyle name="Normal 4 2 3 2 3 4 2" xfId="36902" xr:uid="{0B1DDCF6-5F1E-4B7B-BAC5-26746D720CE9}"/>
    <cellStyle name="Normal 4 2 3 2 3 4 2 2" xfId="36903" xr:uid="{079FC046-96E4-451F-972D-D3AA86318BA5}"/>
    <cellStyle name="Normal 4 2 3 2 3 4 3" xfId="36904" xr:uid="{4C3386D9-3AD4-423E-B7AB-9E5DDBBFFC06}"/>
    <cellStyle name="Normal 4 2 3 2 3 5" xfId="36905" xr:uid="{46E53A92-F42D-4418-AC3C-2F10402D420D}"/>
    <cellStyle name="Normal 4 2 3 2 3 5 2" xfId="36906" xr:uid="{AE488AB7-FB7A-439C-806B-40B926B2107C}"/>
    <cellStyle name="Normal 4 2 3 2 3 6" xfId="36907" xr:uid="{A813E6B9-CCFA-416A-8373-DFB49FCC4362}"/>
    <cellStyle name="Normal 4 2 3 2 3 6 2" xfId="36908" xr:uid="{57D9CB70-88FC-45CB-9A39-C3D541E77908}"/>
    <cellStyle name="Normal 4 2 3 2 3 7" xfId="36909" xr:uid="{7E6E33A9-32F2-4FD4-A39B-737C1C87F709}"/>
    <cellStyle name="Normal 4 2 3 2 4" xfId="36910" xr:uid="{4979A1C5-AF1E-4C73-B80A-AEBB36B62B8F}"/>
    <cellStyle name="Normal 4 2 3 2 4 2" xfId="36911" xr:uid="{168949F3-F454-4DB8-8D9C-897A2664E6D6}"/>
    <cellStyle name="Normal 4 2 3 2 4 2 2" xfId="36912" xr:uid="{BAACA232-2E3F-4A7F-B632-C36C469E9CC6}"/>
    <cellStyle name="Normal 4 2 3 2 4 2 2 2" xfId="36913" xr:uid="{EBCB6ACD-B9C3-456E-BD0A-C0F3EA382C9C}"/>
    <cellStyle name="Normal 4 2 3 2 4 2 2 2 2" xfId="36914" xr:uid="{E135EB0B-9646-4F6F-9D23-CE330C1B6B97}"/>
    <cellStyle name="Normal 4 2 3 2 4 2 2 3" xfId="36915" xr:uid="{A9597A1C-1D58-4E6F-A3B4-C2729261C0D8}"/>
    <cellStyle name="Normal 4 2 3 2 4 2 3" xfId="36916" xr:uid="{7D4FD674-7DC0-43D6-94A2-677129DCC78B}"/>
    <cellStyle name="Normal 4 2 3 2 4 2 3 2" xfId="36917" xr:uid="{D0EDEFA8-C41A-4D9D-8E40-86D73014EC1D}"/>
    <cellStyle name="Normal 4 2 3 2 4 2 4" xfId="36918" xr:uid="{166E7FFD-0C0C-41B4-A1BF-9D40F1C1344B}"/>
    <cellStyle name="Normal 4 2 3 2 4 2 4 2" xfId="36919" xr:uid="{58823076-737F-4819-992E-CA722762BD4D}"/>
    <cellStyle name="Normal 4 2 3 2 4 2 5" xfId="36920" xr:uid="{1DD6E518-70AA-43D8-B29C-DEF81AF085D3}"/>
    <cellStyle name="Normal 4 2 3 2 4 3" xfId="36921" xr:uid="{55CF98C6-3143-48E6-8B54-99F9C12709F9}"/>
    <cellStyle name="Normal 4 2 3 2 4 3 2" xfId="36922" xr:uid="{06B471CE-541D-41E7-B8FA-E2C8ABBB4BBC}"/>
    <cellStyle name="Normal 4 2 3 2 4 3 2 2" xfId="36923" xr:uid="{057CDD6A-F2F5-4CAD-8C7B-1CF63595D53A}"/>
    <cellStyle name="Normal 4 2 3 2 4 3 3" xfId="36924" xr:uid="{2A6D483D-BD0D-4415-93BA-C79581E064CC}"/>
    <cellStyle name="Normal 4 2 3 2 4 4" xfId="36925" xr:uid="{B2E5E61C-B190-4052-A918-A12C1B895195}"/>
    <cellStyle name="Normal 4 2 3 2 4 4 2" xfId="36926" xr:uid="{1E3A4B60-C216-428F-8399-DCD1D6CCB173}"/>
    <cellStyle name="Normal 4 2 3 2 4 5" xfId="36927" xr:uid="{B64050BA-F5FF-46FA-8317-05DF498C4F37}"/>
    <cellStyle name="Normal 4 2 3 2 4 5 2" xfId="36928" xr:uid="{ECA529D0-0C48-48CB-A1F6-B08A0F3FF083}"/>
    <cellStyle name="Normal 4 2 3 2 4 6" xfId="36929" xr:uid="{D75E34B4-F8CD-4673-97C5-DC2D027ABAA9}"/>
    <cellStyle name="Normal 4 2 3 2 5" xfId="36930" xr:uid="{2DF6101E-859A-435F-86EA-015BEFC014AD}"/>
    <cellStyle name="Normal 4 2 3 2 5 2" xfId="36931" xr:uid="{6D538875-3BE7-480E-9F8F-A687C19BC72C}"/>
    <cellStyle name="Normal 4 2 3 2 5 2 2" xfId="36932" xr:uid="{901D698B-DC27-4033-A4B7-5DC74AC1DC09}"/>
    <cellStyle name="Normal 4 2 3 2 5 2 2 2" xfId="36933" xr:uid="{A93B0E20-B228-4C20-8565-181815A312E6}"/>
    <cellStyle name="Normal 4 2 3 2 5 2 3" xfId="36934" xr:uid="{382F5CCB-A8D9-4CC2-B8B5-F7A1877A896D}"/>
    <cellStyle name="Normal 4 2 3 2 5 3" xfId="36935" xr:uid="{D530E09B-C38F-489E-90EF-D88344DA4DDB}"/>
    <cellStyle name="Normal 4 2 3 2 5 3 2" xfId="36936" xr:uid="{E3C03971-45CC-4B17-92A3-6A95F2C13B4F}"/>
    <cellStyle name="Normal 4 2 3 2 5 4" xfId="36937" xr:uid="{EBE0D62F-BFDE-42EA-B9E8-1C60E7FCC48B}"/>
    <cellStyle name="Normal 4 2 3 2 5 4 2" xfId="36938" xr:uid="{88376D3C-BCF4-4176-A1A5-22702C417CF2}"/>
    <cellStyle name="Normal 4 2 3 2 5 5" xfId="36939" xr:uid="{F9E86C32-11DC-4F09-9559-D134ADCFA93D}"/>
    <cellStyle name="Normal 4 2 3 2 6" xfId="36940" xr:uid="{4337CF14-7EC9-4CD9-B12B-639875D171DE}"/>
    <cellStyle name="Normal 4 2 3 2 6 2" xfId="36941" xr:uid="{16FF3EFF-12E8-44EE-A129-8CDA046F77BE}"/>
    <cellStyle name="Normal 4 2 3 2 6 2 2" xfId="36942" xr:uid="{696B21DB-5FCC-4CA4-AC97-E5F35B9D7CB6}"/>
    <cellStyle name="Normal 4 2 3 2 6 2 2 2" xfId="36943" xr:uid="{1881A48A-7D88-45A5-B283-CF54CB9F2E54}"/>
    <cellStyle name="Normal 4 2 3 2 6 2 3" xfId="36944" xr:uid="{4579992E-8948-4831-BBFE-29C55C96C40D}"/>
    <cellStyle name="Normal 4 2 3 2 6 3" xfId="36945" xr:uid="{C340D5E7-9DE0-4AF5-8260-47316FCF0419}"/>
    <cellStyle name="Normal 4 2 3 2 6 3 2" xfId="36946" xr:uid="{09605E9F-0545-4EBC-BE83-8C7245915BA0}"/>
    <cellStyle name="Normal 4 2 3 2 6 4" xfId="36947" xr:uid="{B6DDBDEC-4E55-4FFF-B0CE-8E3059FEB085}"/>
    <cellStyle name="Normal 4 2 3 2 6 4 2" xfId="36948" xr:uid="{CB1237B6-AF8E-43CB-9FBA-F433D8244782}"/>
    <cellStyle name="Normal 4 2 3 2 6 5" xfId="36949" xr:uid="{D7378B09-6C0B-4014-8FD8-3DAD8C1D6836}"/>
    <cellStyle name="Normal 4 2 3 2 7" xfId="36950" xr:uid="{8D62E0B7-3B77-4F5A-9D88-1819D1613D65}"/>
    <cellStyle name="Normal 4 2 3 2 7 2" xfId="36951" xr:uid="{9D3DCBA7-50CE-41C0-8972-12FFDF7FF27C}"/>
    <cellStyle name="Normal 4 2 3 2 7 2 2" xfId="36952" xr:uid="{C891B212-CC11-47BC-AF5C-DE9BE7D58A06}"/>
    <cellStyle name="Normal 4 2 3 2 7 3" xfId="36953" xr:uid="{1E70C8AC-1608-4CE9-97EE-852274538A30}"/>
    <cellStyle name="Normal 4 2 3 2 8" xfId="36954" xr:uid="{6B8067D9-4E25-4529-AB58-CC2B382F9240}"/>
    <cellStyle name="Normal 4 2 3 2 8 2" xfId="36955" xr:uid="{60B45F8A-863E-4AE1-B99F-53A55B5C2250}"/>
    <cellStyle name="Normal 4 2 3 2 9" xfId="36956" xr:uid="{4F023BC5-075F-4D75-B5F0-0A9F20EB535D}"/>
    <cellStyle name="Normal 4 2 3 2 9 2" xfId="36957" xr:uid="{1132E77F-F20C-40D5-B343-2CB22739D55D}"/>
    <cellStyle name="Normal 4 2 3 3" xfId="36958" xr:uid="{82C96558-5725-4704-86F4-EEDC4800AE6C}"/>
    <cellStyle name="Normal 4 2 3 3 2" xfId="36959" xr:uid="{8FE84451-E0D5-4F07-9384-10A319058E01}"/>
    <cellStyle name="Normal 4 2 3 3 2 2" xfId="36960" xr:uid="{3791033B-E628-45BB-9EA8-33B23163F0D0}"/>
    <cellStyle name="Normal 4 2 3 3 2 2 2" xfId="36961" xr:uid="{0E210E63-3F4F-4B32-BD71-CE7386609A22}"/>
    <cellStyle name="Normal 4 2 3 3 2 2 2 2" xfId="36962" xr:uid="{2707398C-D6C2-4FD9-8747-0B85D14A359E}"/>
    <cellStyle name="Normal 4 2 3 3 2 2 2 2 2" xfId="36963" xr:uid="{720F9C83-CD43-46D0-84D7-2BE9D3CE2AFA}"/>
    <cellStyle name="Normal 4 2 3 3 2 2 2 3" xfId="36964" xr:uid="{1626F65E-CAEA-411D-889E-AD941F037C76}"/>
    <cellStyle name="Normal 4 2 3 3 2 2 3" xfId="36965" xr:uid="{4ED9A3D9-9874-479E-9E49-8C54B8F3472B}"/>
    <cellStyle name="Normal 4 2 3 3 2 2 3 2" xfId="36966" xr:uid="{816B17A1-E145-4737-9412-E4BC75CD3E70}"/>
    <cellStyle name="Normal 4 2 3 3 2 2 4" xfId="36967" xr:uid="{965D3B7F-4F78-4A5F-AF19-07086A928E48}"/>
    <cellStyle name="Normal 4 2 3 3 2 2 4 2" xfId="36968" xr:uid="{0DA2228F-23B2-4337-BBB6-9F7457B7EC31}"/>
    <cellStyle name="Normal 4 2 3 3 2 2 5" xfId="36969" xr:uid="{AD67F59F-4E6E-4111-8D59-8B31FB4B9F40}"/>
    <cellStyle name="Normal 4 2 3 3 2 3" xfId="36970" xr:uid="{15CA0EF1-6E6E-4C16-B2E0-FA5FD7E342A4}"/>
    <cellStyle name="Normal 4 2 3 3 2 3 2" xfId="36971" xr:uid="{4D7F152E-2251-49A7-BA55-47522EB13F02}"/>
    <cellStyle name="Normal 4 2 3 3 2 3 2 2" xfId="36972" xr:uid="{D0593866-E84B-4B8A-8B88-39215DBD7858}"/>
    <cellStyle name="Normal 4 2 3 3 2 3 3" xfId="36973" xr:uid="{C0AF6204-E0A5-4BBD-8570-AC7E28FCAFFD}"/>
    <cellStyle name="Normal 4 2 3 3 2 4" xfId="36974" xr:uid="{98151F0B-59D7-4D8E-BCC5-7C65B1F6AEB1}"/>
    <cellStyle name="Normal 4 2 3 3 2 4 2" xfId="36975" xr:uid="{192AF803-2C33-4530-9EC4-7F27122823CF}"/>
    <cellStyle name="Normal 4 2 3 3 2 5" xfId="36976" xr:uid="{24502D3B-8781-4F20-AC9D-80C274DD36DE}"/>
    <cellStyle name="Normal 4 2 3 3 2 5 2" xfId="36977" xr:uid="{05FC66DF-3618-4352-9C77-7F96BD389AEA}"/>
    <cellStyle name="Normal 4 2 3 3 2 6" xfId="36978" xr:uid="{763F592C-38B3-4261-AE9C-E894C9B07A4F}"/>
    <cellStyle name="Normal 4 2 3 3 3" xfId="36979" xr:uid="{6946C66F-A106-4E19-BA04-31ECA8D3B6CC}"/>
    <cellStyle name="Normal 4 2 3 3 3 2" xfId="36980" xr:uid="{66AFDAA8-9383-45C2-875D-9BAA2209C0DD}"/>
    <cellStyle name="Normal 4 2 3 3 3 2 2" xfId="36981" xr:uid="{A68C7FF2-5A06-41D0-9FBC-1FB507A5EF42}"/>
    <cellStyle name="Normal 4 2 3 3 3 2 2 2" xfId="36982" xr:uid="{A3656147-0F3E-442F-937C-365A09663A85}"/>
    <cellStyle name="Normal 4 2 3 3 3 2 3" xfId="36983" xr:uid="{33D32163-03DF-4D29-BA79-6FBDBAF081FD}"/>
    <cellStyle name="Normal 4 2 3 3 3 3" xfId="36984" xr:uid="{E5013A2D-8E8A-40D5-ACC5-98893A5CEFD7}"/>
    <cellStyle name="Normal 4 2 3 3 3 3 2" xfId="36985" xr:uid="{1626667C-7131-49CD-8715-5E2E1642545C}"/>
    <cellStyle name="Normal 4 2 3 3 3 4" xfId="36986" xr:uid="{992939D8-FF03-41BF-A984-98A680055B7B}"/>
    <cellStyle name="Normal 4 2 3 3 3 4 2" xfId="36987" xr:uid="{74DABF84-5918-4D79-9B05-4BF8B5A7D84A}"/>
    <cellStyle name="Normal 4 2 3 3 3 5" xfId="36988" xr:uid="{4F767B57-007F-48BD-B9CC-AEE5FAC4F1F6}"/>
    <cellStyle name="Normal 4 2 3 3 4" xfId="36989" xr:uid="{40039D7C-8724-4E5C-A19F-89154FD49350}"/>
    <cellStyle name="Normal 4 2 3 3 4 2" xfId="36990" xr:uid="{7A52B755-4EB5-46C5-BFFD-C5A8CC85E865}"/>
    <cellStyle name="Normal 4 2 3 3 4 2 2" xfId="36991" xr:uid="{AD872AA5-9B88-4071-9BB9-984632BE0056}"/>
    <cellStyle name="Normal 4 2 3 3 4 3" xfId="36992" xr:uid="{C5466DC8-C823-43BA-86EB-CE43BDC153CA}"/>
    <cellStyle name="Normal 4 2 3 3 5" xfId="36993" xr:uid="{4509A154-2A6A-4C92-9205-D9A417E09245}"/>
    <cellStyle name="Normal 4 2 3 3 5 2" xfId="36994" xr:uid="{9B536796-A807-4287-B69F-65A3FE93A07F}"/>
    <cellStyle name="Normal 4 2 3 3 6" xfId="36995" xr:uid="{E4C871E6-AC8D-49E2-AB49-6A50A8AD7507}"/>
    <cellStyle name="Normal 4 2 3 3 6 2" xfId="36996" xr:uid="{9C7CE952-D654-462C-A699-4A452C2D4E4C}"/>
    <cellStyle name="Normal 4 2 3 3 7" xfId="36997" xr:uid="{D7337D40-B11A-4DF0-8C7A-DC9D5914EF70}"/>
    <cellStyle name="Normal 4 2 3 4" xfId="36998" xr:uid="{FAD3412D-687E-4EF7-9E93-B958721FF253}"/>
    <cellStyle name="Normal 4 2 3 4 2" xfId="36999" xr:uid="{15ABA525-49F8-4593-AA57-862107D0749F}"/>
    <cellStyle name="Normal 4 2 3 4 2 2" xfId="37000" xr:uid="{D7464A20-98BF-4715-9A7D-4CCF9751D1CA}"/>
    <cellStyle name="Normal 4 2 3 4 2 2 2" xfId="37001" xr:uid="{DE7B7837-01F8-4D76-BF5F-405AA351C3C5}"/>
    <cellStyle name="Normal 4 2 3 4 2 2 2 2" xfId="37002" xr:uid="{B269C0EF-C93D-481F-9CA0-C135F49DD763}"/>
    <cellStyle name="Normal 4 2 3 4 2 2 2 2 2" xfId="37003" xr:uid="{B61B40E6-2164-4A58-B93D-59F3BEFFEC7F}"/>
    <cellStyle name="Normal 4 2 3 4 2 2 2 3" xfId="37004" xr:uid="{07208F67-E0B8-4639-BBF9-BAB3FB470B61}"/>
    <cellStyle name="Normal 4 2 3 4 2 2 3" xfId="37005" xr:uid="{6BD3C9DE-5C04-40C5-9C53-5F98C3E56F4B}"/>
    <cellStyle name="Normal 4 2 3 4 2 2 3 2" xfId="37006" xr:uid="{56286815-528A-4E2D-ACC7-0FCE6FFA0508}"/>
    <cellStyle name="Normal 4 2 3 4 2 2 4" xfId="37007" xr:uid="{06623FEC-5302-4164-BEC7-086294C96101}"/>
    <cellStyle name="Normal 4 2 3 4 2 2 4 2" xfId="37008" xr:uid="{547F0940-ED83-4FA3-AD6C-B134981936A2}"/>
    <cellStyle name="Normal 4 2 3 4 2 2 5" xfId="37009" xr:uid="{D8433C7B-A7A6-4D30-9429-B2ADB2AA4DA7}"/>
    <cellStyle name="Normal 4 2 3 4 2 3" xfId="37010" xr:uid="{EBF66D0D-D2F7-4876-9C6D-330C2F62B6E9}"/>
    <cellStyle name="Normal 4 2 3 4 2 3 2" xfId="37011" xr:uid="{D86C3C0A-0810-4924-B6A1-38979E3CBD9A}"/>
    <cellStyle name="Normal 4 2 3 4 2 3 2 2" xfId="37012" xr:uid="{D80ADCF5-2CAA-4FC3-B2F3-0128DF6E804E}"/>
    <cellStyle name="Normal 4 2 3 4 2 3 3" xfId="37013" xr:uid="{39761A65-6EAF-44C7-AA17-A392609E1125}"/>
    <cellStyle name="Normal 4 2 3 4 2 4" xfId="37014" xr:uid="{82982D9E-2B53-48BD-9FBF-B13772686DA0}"/>
    <cellStyle name="Normal 4 2 3 4 2 4 2" xfId="37015" xr:uid="{D963BB81-AC94-429F-AAEB-6CB72CE6BEE6}"/>
    <cellStyle name="Normal 4 2 3 4 2 5" xfId="37016" xr:uid="{3975C721-ED30-4904-966F-4BC8EF6544B9}"/>
    <cellStyle name="Normal 4 2 3 4 2 5 2" xfId="37017" xr:uid="{4FC1BF7B-4A6F-4E6B-A927-EADE767489FB}"/>
    <cellStyle name="Normal 4 2 3 4 2 6" xfId="37018" xr:uid="{6DE60457-7374-41EE-8BE2-2BC83ACD53AC}"/>
    <cellStyle name="Normal 4 2 3 4 3" xfId="37019" xr:uid="{2B3AB0B8-A0F7-4741-8F34-BE6B32815A06}"/>
    <cellStyle name="Normal 4 2 3 4 3 2" xfId="37020" xr:uid="{A0F2B9E9-F1A1-4801-8DDA-19154E829DEC}"/>
    <cellStyle name="Normal 4 2 3 4 3 2 2" xfId="37021" xr:uid="{EBE2841C-B42D-4858-B3C1-7DF2124712B5}"/>
    <cellStyle name="Normal 4 2 3 4 3 2 2 2" xfId="37022" xr:uid="{6797AB59-7CE9-476D-8E3D-5B39E414CBD5}"/>
    <cellStyle name="Normal 4 2 3 4 3 2 3" xfId="37023" xr:uid="{D43C7AAC-32EA-4B2D-8C06-66BC0630724B}"/>
    <cellStyle name="Normal 4 2 3 4 3 3" xfId="37024" xr:uid="{79BEEDFC-7CE5-4E3A-BD45-257F8A8855EB}"/>
    <cellStyle name="Normal 4 2 3 4 3 3 2" xfId="37025" xr:uid="{FEB7A4B3-9CD1-4E4F-9285-8723E7F54780}"/>
    <cellStyle name="Normal 4 2 3 4 3 4" xfId="37026" xr:uid="{2EB1ADFD-E1CC-4A89-B76D-01900D969CF6}"/>
    <cellStyle name="Normal 4 2 3 4 3 4 2" xfId="37027" xr:uid="{CD619F11-1DBA-4F6E-81BA-6D1368349EC5}"/>
    <cellStyle name="Normal 4 2 3 4 3 5" xfId="37028" xr:uid="{F1BDA3FE-515C-4C9F-84BC-F53FCCDE219A}"/>
    <cellStyle name="Normal 4 2 3 4 4" xfId="37029" xr:uid="{CBB4D67A-17DA-4774-82DD-AB0B9E2B7724}"/>
    <cellStyle name="Normal 4 2 3 4 4 2" xfId="37030" xr:uid="{2B7488D2-3B8E-4675-8C7B-9840C12CA667}"/>
    <cellStyle name="Normal 4 2 3 4 4 2 2" xfId="37031" xr:uid="{530AE9F2-412A-4058-BCFB-F23CF765551C}"/>
    <cellStyle name="Normal 4 2 3 4 4 3" xfId="37032" xr:uid="{8C0ABA21-7793-44AD-94EA-C2045DEDE8A8}"/>
    <cellStyle name="Normal 4 2 3 4 5" xfId="37033" xr:uid="{6254D56C-DEEC-4281-BFD4-580D7B4B9D32}"/>
    <cellStyle name="Normal 4 2 3 4 5 2" xfId="37034" xr:uid="{F53EBEF8-32C5-4A22-B649-15E720DA8BD1}"/>
    <cellStyle name="Normal 4 2 3 4 6" xfId="37035" xr:uid="{FE05C81B-B124-4AD8-A95F-E6A07DC6523E}"/>
    <cellStyle name="Normal 4 2 3 4 6 2" xfId="37036" xr:uid="{7B24AFC4-F338-4B1B-B85C-1B3E0A48F438}"/>
    <cellStyle name="Normal 4 2 3 4 7" xfId="37037" xr:uid="{D4EB7219-4D59-488F-A2B9-96D93E684338}"/>
    <cellStyle name="Normal 4 2 3 5" xfId="37038" xr:uid="{C95CA730-0B70-4597-A501-6F6BB979F643}"/>
    <cellStyle name="Normal 4 2 3 5 2" xfId="37039" xr:uid="{C9C1D658-4D2B-47A6-9E6E-996E16D39B43}"/>
    <cellStyle name="Normal 4 2 3 5 2 2" xfId="37040" xr:uid="{AB75826B-0C1D-4642-9F01-369FA33B3118}"/>
    <cellStyle name="Normal 4 2 3 5 2 2 2" xfId="37041" xr:uid="{45453ADE-A929-45C9-A071-846CA880A075}"/>
    <cellStyle name="Normal 4 2 3 5 2 2 2 2" xfId="37042" xr:uid="{38363E8F-1C75-46DB-A8C8-ACA84F4890F7}"/>
    <cellStyle name="Normal 4 2 3 5 2 2 3" xfId="37043" xr:uid="{A8B133BF-6603-43AB-A0FB-3FECC29B47F6}"/>
    <cellStyle name="Normal 4 2 3 5 2 3" xfId="37044" xr:uid="{097544AE-768A-47DC-8DB3-3C9574AAF051}"/>
    <cellStyle name="Normal 4 2 3 5 2 3 2" xfId="37045" xr:uid="{76904232-7AC4-4E42-923D-329FEF5FE13E}"/>
    <cellStyle name="Normal 4 2 3 5 2 4" xfId="37046" xr:uid="{9F0FE94C-5F75-4580-8251-79D437BC43E7}"/>
    <cellStyle name="Normal 4 2 3 5 2 4 2" xfId="37047" xr:uid="{49AFF518-E705-439B-B889-75C2AB2A2380}"/>
    <cellStyle name="Normal 4 2 3 5 2 5" xfId="37048" xr:uid="{A36E43EF-9D48-44B6-9C07-0B20ACD73E61}"/>
    <cellStyle name="Normal 4 2 3 5 3" xfId="37049" xr:uid="{C23A5022-A5F6-4B13-A900-11D6D9C408F4}"/>
    <cellStyle name="Normal 4 2 3 5 3 2" xfId="37050" xr:uid="{9BBCE032-563E-4B0C-9DBC-26AF8BFFBA7F}"/>
    <cellStyle name="Normal 4 2 3 5 3 2 2" xfId="37051" xr:uid="{FE0DC1BC-E3DC-4096-847C-BB5E30281D1B}"/>
    <cellStyle name="Normal 4 2 3 5 3 3" xfId="37052" xr:uid="{7931BAD8-011F-4B5A-B1BC-A5FEC4081D67}"/>
    <cellStyle name="Normal 4 2 3 5 4" xfId="37053" xr:uid="{E9D5C02E-4BB7-4E8F-AF44-41527935E674}"/>
    <cellStyle name="Normal 4 2 3 5 4 2" xfId="37054" xr:uid="{8F1C33B8-1AB7-4135-A3CE-481E2C1DFA46}"/>
    <cellStyle name="Normal 4 2 3 5 5" xfId="37055" xr:uid="{9C79BB77-D2C3-45FC-8B0E-2F6FF481539E}"/>
    <cellStyle name="Normal 4 2 3 5 5 2" xfId="37056" xr:uid="{151D0802-F925-4521-A8D4-04D4FDEF1161}"/>
    <cellStyle name="Normal 4 2 3 5 6" xfId="37057" xr:uid="{F72DDB29-009C-432F-918F-B45B33F3929E}"/>
    <cellStyle name="Normal 4 2 3 6" xfId="37058" xr:uid="{2E227669-FC77-4CF7-A2ED-C95B499F2F9D}"/>
    <cellStyle name="Normal 4 2 3 6 2" xfId="37059" xr:uid="{F77EA09D-EA34-4CFB-8C50-44ED46D878F1}"/>
    <cellStyle name="Normal 4 2 3 6 2 2" xfId="37060" xr:uid="{7387A282-8D4C-4889-BA85-B92CE4FD70F1}"/>
    <cellStyle name="Normal 4 2 3 6 2 2 2" xfId="37061" xr:uid="{7BB14CA9-B1A9-41CF-BF57-B8CB90BC2966}"/>
    <cellStyle name="Normal 4 2 3 6 2 3" xfId="37062" xr:uid="{8F673ADF-054E-463A-95A1-A6CBCA5C2119}"/>
    <cellStyle name="Normal 4 2 3 6 3" xfId="37063" xr:uid="{C32029D4-1576-447D-984C-79DAF9B361D9}"/>
    <cellStyle name="Normal 4 2 3 6 3 2" xfId="37064" xr:uid="{6F74C4FA-DDC9-4197-AF3D-C0DF77DF37AC}"/>
    <cellStyle name="Normal 4 2 3 6 4" xfId="37065" xr:uid="{247482CB-0EA6-45BD-B71F-DCDADBB85E97}"/>
    <cellStyle name="Normal 4 2 3 6 4 2" xfId="37066" xr:uid="{01466896-C1CB-48B3-B427-BFBBFDA09D6F}"/>
    <cellStyle name="Normal 4 2 3 6 5" xfId="37067" xr:uid="{0A02766E-FCFF-467B-B56F-3069CF8C3A27}"/>
    <cellStyle name="Normal 4 2 3 7" xfId="37068" xr:uid="{2F4F769B-A4B0-4D52-A268-84E4AEE91FB1}"/>
    <cellStyle name="Normal 4 2 3 7 2" xfId="37069" xr:uid="{DF2583E9-8ABE-439F-8883-14638E0B028F}"/>
    <cellStyle name="Normal 4 2 3 7 2 2" xfId="37070" xr:uid="{B1D42067-CAF0-4643-A035-6874A1921749}"/>
    <cellStyle name="Normal 4 2 3 7 2 2 2" xfId="37071" xr:uid="{91F38F54-2009-4C0D-9CD5-F7B8062E8FB3}"/>
    <cellStyle name="Normal 4 2 3 7 2 3" xfId="37072" xr:uid="{61F751DD-B774-4DCE-A43E-E7A22D81C262}"/>
    <cellStyle name="Normal 4 2 3 7 3" xfId="37073" xr:uid="{18BD6318-BA83-4E42-852C-63F3F90488DB}"/>
    <cellStyle name="Normal 4 2 3 7 3 2" xfId="37074" xr:uid="{4451D294-D4C1-4EAE-8B19-73BE9447356A}"/>
    <cellStyle name="Normal 4 2 3 7 4" xfId="37075" xr:uid="{50D0F932-7DD5-40B8-91F9-68579094F697}"/>
    <cellStyle name="Normal 4 2 3 7 4 2" xfId="37076" xr:uid="{609FF387-EB95-4176-ABB4-BD78B5CFA0FC}"/>
    <cellStyle name="Normal 4 2 3 7 5" xfId="37077" xr:uid="{3490EB2A-EE81-401A-AFB0-C1202BEB6250}"/>
    <cellStyle name="Normal 4 2 3 8" xfId="37078" xr:uid="{C158D087-FB7E-4B16-A433-2F912BF739C1}"/>
    <cellStyle name="Normal 4 2 3 8 2" xfId="37079" xr:uid="{161E1CC2-8B4E-4C92-A0A1-E2DD7CBADE9D}"/>
    <cellStyle name="Normal 4 2 3 8 2 2" xfId="37080" xr:uid="{005D56A7-4FE1-4D0F-803C-B0290A459956}"/>
    <cellStyle name="Normal 4 2 3 8 3" xfId="37081" xr:uid="{A8E3824C-C097-4EC6-8E9B-410D79F4BAA1}"/>
    <cellStyle name="Normal 4 2 3 9" xfId="37082" xr:uid="{A3B5782B-57A5-4A56-9F89-170E87881E48}"/>
    <cellStyle name="Normal 4 2 3 9 2" xfId="37083" xr:uid="{18B03E20-BBD1-46DA-806F-397C9F4D14AC}"/>
    <cellStyle name="Normal 4 2 4" xfId="37084" xr:uid="{426C104D-5054-48DA-8FEC-2D9EA4401B63}"/>
    <cellStyle name="Normal 4 2 4 10" xfId="37085" xr:uid="{A68EA713-EE01-4969-89BC-CE84097FF354}"/>
    <cellStyle name="Normal 4 2 4 2" xfId="37086" xr:uid="{3540C111-70C8-4538-86DF-7785D01C9594}"/>
    <cellStyle name="Normal 4 2 4 2 2" xfId="37087" xr:uid="{26646A16-DBF6-4C27-852C-93A6E285D9E1}"/>
    <cellStyle name="Normal 4 2 4 2 2 2" xfId="37088" xr:uid="{FCC1B591-4999-4D3E-8D9A-E16F1C528F6F}"/>
    <cellStyle name="Normal 4 2 4 2 2 2 2" xfId="37089" xr:uid="{4C916592-E72E-44B0-BDC1-E3C11FF8B809}"/>
    <cellStyle name="Normal 4 2 4 2 2 2 2 2" xfId="37090" xr:uid="{AD168841-0C60-4179-AFF2-E1752FA4124B}"/>
    <cellStyle name="Normal 4 2 4 2 2 2 2 2 2" xfId="37091" xr:uid="{5D15FFD7-11BA-44F1-B2DC-CDFB3BBB2F94}"/>
    <cellStyle name="Normal 4 2 4 2 2 2 2 3" xfId="37092" xr:uid="{10F59DC8-F941-4616-B1C6-A5CCDDAAE446}"/>
    <cellStyle name="Normal 4 2 4 2 2 2 3" xfId="37093" xr:uid="{DDDAABC3-BCF0-4F65-A0DE-64DB0D8A1EC8}"/>
    <cellStyle name="Normal 4 2 4 2 2 2 3 2" xfId="37094" xr:uid="{D3355194-F136-4CDE-A768-DC18EE2BFF72}"/>
    <cellStyle name="Normal 4 2 4 2 2 2 4" xfId="37095" xr:uid="{46199CBA-9E73-4ABC-B6E8-880E0FE2995D}"/>
    <cellStyle name="Normal 4 2 4 2 2 2 4 2" xfId="37096" xr:uid="{D7554E7D-7C5B-4113-9DBB-688A4FE1E29A}"/>
    <cellStyle name="Normal 4 2 4 2 2 2 5" xfId="37097" xr:uid="{7F9229F5-4A11-4B77-8F99-0A17EE917D98}"/>
    <cellStyle name="Normal 4 2 4 2 2 3" xfId="37098" xr:uid="{0A7E60AD-43EE-46DE-98C0-76A660F8264C}"/>
    <cellStyle name="Normal 4 2 4 2 2 3 2" xfId="37099" xr:uid="{720D0FDE-E3CD-47CD-AEDD-608BE75DBC83}"/>
    <cellStyle name="Normal 4 2 4 2 2 3 2 2" xfId="37100" xr:uid="{EDDB17DA-9C8F-4EC6-9CD2-7B125466A04F}"/>
    <cellStyle name="Normal 4 2 4 2 2 3 3" xfId="37101" xr:uid="{460C2FDD-6063-4C81-83FF-3CE58AE6A1E9}"/>
    <cellStyle name="Normal 4 2 4 2 2 4" xfId="37102" xr:uid="{8C05AC64-4FC7-4DDA-85DB-12C013CA4084}"/>
    <cellStyle name="Normal 4 2 4 2 2 4 2" xfId="37103" xr:uid="{BF9D4A5D-B436-47B0-A2D3-B3EB84EFEC48}"/>
    <cellStyle name="Normal 4 2 4 2 2 5" xfId="37104" xr:uid="{0DBF4505-6A16-4BD1-8B83-B1B44514E9EA}"/>
    <cellStyle name="Normal 4 2 4 2 2 5 2" xfId="37105" xr:uid="{F95040B3-3754-413B-9F00-CA6119338CE8}"/>
    <cellStyle name="Normal 4 2 4 2 2 6" xfId="37106" xr:uid="{FCAE7152-8A72-4CC7-9411-D66FF5817B93}"/>
    <cellStyle name="Normal 4 2 4 2 3" xfId="37107" xr:uid="{821DBFE4-EC46-4044-8E90-D182C1BC24B0}"/>
    <cellStyle name="Normal 4 2 4 2 3 2" xfId="37108" xr:uid="{103AE8AB-8D41-4CB1-8A08-2179DA2FDD0A}"/>
    <cellStyle name="Normal 4 2 4 2 3 2 2" xfId="37109" xr:uid="{2C63CC83-23D2-48A5-88D1-8C0F2CBC2ED1}"/>
    <cellStyle name="Normal 4 2 4 2 3 2 2 2" xfId="37110" xr:uid="{D4C1064A-B40C-4932-8CE6-4F61A1625CC3}"/>
    <cellStyle name="Normal 4 2 4 2 3 2 3" xfId="37111" xr:uid="{464F1398-E9E0-45DB-ABFD-11E11BA1DD55}"/>
    <cellStyle name="Normal 4 2 4 2 3 3" xfId="37112" xr:uid="{2FD8E44B-DCEA-4CB3-A472-3FD2EB834D71}"/>
    <cellStyle name="Normal 4 2 4 2 3 3 2" xfId="37113" xr:uid="{D6BC5AFB-C9D2-4350-B9AD-08D26141831A}"/>
    <cellStyle name="Normal 4 2 4 2 3 4" xfId="37114" xr:uid="{38E9B37B-42D3-49EE-8505-278FBD9B4F60}"/>
    <cellStyle name="Normal 4 2 4 2 3 4 2" xfId="37115" xr:uid="{943488DC-0903-4FE4-9E74-2E99EB1105E3}"/>
    <cellStyle name="Normal 4 2 4 2 3 5" xfId="37116" xr:uid="{EEAC02C7-2D2C-45BA-9AAB-E776C1C24DD3}"/>
    <cellStyle name="Normal 4 2 4 2 4" xfId="37117" xr:uid="{545E9081-6C8F-4464-84EE-C4D5A02CFE73}"/>
    <cellStyle name="Normal 4 2 4 2 4 2" xfId="37118" xr:uid="{A575A4C7-471B-47C2-909F-13437AE30467}"/>
    <cellStyle name="Normal 4 2 4 2 4 2 2" xfId="37119" xr:uid="{4F91ED55-E4EB-4688-ADA1-3EBCB83950C8}"/>
    <cellStyle name="Normal 4 2 4 2 4 3" xfId="37120" xr:uid="{3E64B6F7-E2B7-485A-9DA6-DFB42D8D0B56}"/>
    <cellStyle name="Normal 4 2 4 2 5" xfId="37121" xr:uid="{9FD349DA-F30B-48D1-A9FB-C2DA67CEB82C}"/>
    <cellStyle name="Normal 4 2 4 2 5 2" xfId="37122" xr:uid="{BFC94E09-4565-4A52-94A0-B90300BE09C7}"/>
    <cellStyle name="Normal 4 2 4 2 6" xfId="37123" xr:uid="{3D16085E-1F80-4605-8852-1590563AAB2A}"/>
    <cellStyle name="Normal 4 2 4 2 6 2" xfId="37124" xr:uid="{EE348793-7DBA-40EB-9B38-FBE6C228583A}"/>
    <cellStyle name="Normal 4 2 4 2 7" xfId="37125" xr:uid="{263A46AD-A5A7-4988-8109-A713DF6DEA81}"/>
    <cellStyle name="Normal 4 2 4 3" xfId="37126" xr:uid="{193C4B6C-58B5-4EEB-B406-FCB97982889D}"/>
    <cellStyle name="Normal 4 2 4 3 2" xfId="37127" xr:uid="{071ACB23-1218-4E3F-AC65-C59078DFB535}"/>
    <cellStyle name="Normal 4 2 4 3 2 2" xfId="37128" xr:uid="{5D83F84C-20BB-4A82-8389-9E1E6ADB9A75}"/>
    <cellStyle name="Normal 4 2 4 3 2 2 2" xfId="37129" xr:uid="{D985AE9D-B4D1-4B44-A013-0331C02D177D}"/>
    <cellStyle name="Normal 4 2 4 3 2 2 2 2" xfId="37130" xr:uid="{5856F7A4-4641-4954-9331-3F2678BBF47D}"/>
    <cellStyle name="Normal 4 2 4 3 2 2 2 2 2" xfId="37131" xr:uid="{A17B93D9-798A-4A3E-A801-6722F9730B8F}"/>
    <cellStyle name="Normal 4 2 4 3 2 2 2 3" xfId="37132" xr:uid="{5639AC19-955F-4551-9857-E6E3260040CA}"/>
    <cellStyle name="Normal 4 2 4 3 2 2 3" xfId="37133" xr:uid="{2DF051D0-5170-4695-8A25-9A5DDC779BF6}"/>
    <cellStyle name="Normal 4 2 4 3 2 2 3 2" xfId="37134" xr:uid="{4E3DB8DD-1FD3-40AE-AC76-C18802A65FC1}"/>
    <cellStyle name="Normal 4 2 4 3 2 2 4" xfId="37135" xr:uid="{9CEBE1F2-AA4B-42A9-8180-00637659E5A2}"/>
    <cellStyle name="Normal 4 2 4 3 2 2 4 2" xfId="37136" xr:uid="{01FAE624-1F41-4F6E-943F-DEA416810D85}"/>
    <cellStyle name="Normal 4 2 4 3 2 2 5" xfId="37137" xr:uid="{FF09BA1E-DB74-43FD-A2DE-73E670FC17E7}"/>
    <cellStyle name="Normal 4 2 4 3 2 3" xfId="37138" xr:uid="{08DEF802-E694-4B8C-AEA4-CC4C63806378}"/>
    <cellStyle name="Normal 4 2 4 3 2 3 2" xfId="37139" xr:uid="{836F6AFD-77B6-4085-8A08-A625E45E8FDB}"/>
    <cellStyle name="Normal 4 2 4 3 2 3 2 2" xfId="37140" xr:uid="{37917713-9181-492C-BD04-7BD98C88C30C}"/>
    <cellStyle name="Normal 4 2 4 3 2 3 3" xfId="37141" xr:uid="{4585FBEC-0479-422A-BBBF-E012FD945908}"/>
    <cellStyle name="Normal 4 2 4 3 2 4" xfId="37142" xr:uid="{AE7DC3F5-15A6-4AB7-89A7-DF938AC00459}"/>
    <cellStyle name="Normal 4 2 4 3 2 4 2" xfId="37143" xr:uid="{50247A09-69E1-4F9B-A957-59C2E75253F0}"/>
    <cellStyle name="Normal 4 2 4 3 2 5" xfId="37144" xr:uid="{72EC7D29-3536-4E6B-8DE1-E2388FF3BE76}"/>
    <cellStyle name="Normal 4 2 4 3 2 5 2" xfId="37145" xr:uid="{D707043A-C85E-468C-89F4-B0FAB5C4EF12}"/>
    <cellStyle name="Normal 4 2 4 3 2 6" xfId="37146" xr:uid="{2A0F5574-612F-48A5-9FD3-F167B5F31F8B}"/>
    <cellStyle name="Normal 4 2 4 3 3" xfId="37147" xr:uid="{3F7B3E78-32E0-4691-864F-E993070C81A6}"/>
    <cellStyle name="Normal 4 2 4 3 3 2" xfId="37148" xr:uid="{484FED26-49EA-4637-99DB-CBE6ED882BB7}"/>
    <cellStyle name="Normal 4 2 4 3 3 2 2" xfId="37149" xr:uid="{74E0B6D9-16B5-486D-9ED1-E2CEFC3A2ACE}"/>
    <cellStyle name="Normal 4 2 4 3 3 2 2 2" xfId="37150" xr:uid="{943C07AB-75EB-434D-BF8A-3B7A6C8801BE}"/>
    <cellStyle name="Normal 4 2 4 3 3 2 3" xfId="37151" xr:uid="{7B1E260A-1C7E-4CB0-9393-801CE4CAE1E1}"/>
    <cellStyle name="Normal 4 2 4 3 3 3" xfId="37152" xr:uid="{D6A88BAD-2F22-48C9-AE5F-F914AF8D812D}"/>
    <cellStyle name="Normal 4 2 4 3 3 3 2" xfId="37153" xr:uid="{7171EE35-A2D6-4C6E-B665-7324D7535C16}"/>
    <cellStyle name="Normal 4 2 4 3 3 4" xfId="37154" xr:uid="{987FC83B-2856-4701-B749-6E7A58393545}"/>
    <cellStyle name="Normal 4 2 4 3 3 4 2" xfId="37155" xr:uid="{D55E94EE-5D5D-420D-A79A-A0A6DE83924A}"/>
    <cellStyle name="Normal 4 2 4 3 3 5" xfId="37156" xr:uid="{68A6963B-1435-4173-8B8D-1F674CACF018}"/>
    <cellStyle name="Normal 4 2 4 3 4" xfId="37157" xr:uid="{1DD05D13-506C-47E2-B45A-CC36D0A2B805}"/>
    <cellStyle name="Normal 4 2 4 3 4 2" xfId="37158" xr:uid="{9CFCC5E9-56E0-4E7E-902B-0624087881D8}"/>
    <cellStyle name="Normal 4 2 4 3 4 2 2" xfId="37159" xr:uid="{28A01FA5-8B67-4AE8-B0C4-84046F2ABA41}"/>
    <cellStyle name="Normal 4 2 4 3 4 3" xfId="37160" xr:uid="{99DC4CBD-C426-47F1-980A-3D4DBECEA595}"/>
    <cellStyle name="Normal 4 2 4 3 5" xfId="37161" xr:uid="{601F98CF-BA61-4585-A19C-2A395B9DDFDD}"/>
    <cellStyle name="Normal 4 2 4 3 5 2" xfId="37162" xr:uid="{6369AE74-8209-4B44-A6A1-1285D147251F}"/>
    <cellStyle name="Normal 4 2 4 3 6" xfId="37163" xr:uid="{FFF2A84B-DF8B-4656-A773-1F3DCB6A6E0F}"/>
    <cellStyle name="Normal 4 2 4 3 6 2" xfId="37164" xr:uid="{7B74DE79-F9FA-4294-A0B5-0EE161AA14EA}"/>
    <cellStyle name="Normal 4 2 4 3 7" xfId="37165" xr:uid="{8A027623-A077-4820-AF4D-820E104132B6}"/>
    <cellStyle name="Normal 4 2 4 4" xfId="37166" xr:uid="{C7154E69-BECF-461A-8390-C5FC55CD62CB}"/>
    <cellStyle name="Normal 4 2 4 4 2" xfId="37167" xr:uid="{C4F8B1AD-C1DB-4355-B5A2-603D9A5C0C3D}"/>
    <cellStyle name="Normal 4 2 4 4 2 2" xfId="37168" xr:uid="{6B869175-FB1B-4D30-8A29-45F528D0D39B}"/>
    <cellStyle name="Normal 4 2 4 4 2 2 2" xfId="37169" xr:uid="{69C5AA4E-D5E9-431C-A4AA-D47AD28AF65C}"/>
    <cellStyle name="Normal 4 2 4 4 2 2 2 2" xfId="37170" xr:uid="{33655FC8-B890-4B16-9A19-E0CE2F317D8B}"/>
    <cellStyle name="Normal 4 2 4 4 2 2 3" xfId="37171" xr:uid="{17A53C66-BCD6-4216-947D-7DE8CA61464B}"/>
    <cellStyle name="Normal 4 2 4 4 2 3" xfId="37172" xr:uid="{613C4F4B-F734-4954-B431-E0DBE56FA0B6}"/>
    <cellStyle name="Normal 4 2 4 4 2 3 2" xfId="37173" xr:uid="{696EFE13-068C-4796-876A-DA9B1ABFA0DD}"/>
    <cellStyle name="Normal 4 2 4 4 2 4" xfId="37174" xr:uid="{67EDB43F-CC67-49CF-B334-08183606A098}"/>
    <cellStyle name="Normal 4 2 4 4 2 4 2" xfId="37175" xr:uid="{A594471A-993C-41C4-BCC9-A976CEC67965}"/>
    <cellStyle name="Normal 4 2 4 4 2 5" xfId="37176" xr:uid="{4D1AFD19-9CAC-454E-8205-A0117337CEB4}"/>
    <cellStyle name="Normal 4 2 4 4 3" xfId="37177" xr:uid="{DC46DD38-36F4-495E-B69C-49A2B5054F47}"/>
    <cellStyle name="Normal 4 2 4 4 3 2" xfId="37178" xr:uid="{AFF9E48A-92EC-430E-98E3-97D0A4179389}"/>
    <cellStyle name="Normal 4 2 4 4 3 2 2" xfId="37179" xr:uid="{0822D2E6-0AA5-4119-B960-2172FC9D9AD0}"/>
    <cellStyle name="Normal 4 2 4 4 3 3" xfId="37180" xr:uid="{A34FE07F-DB14-4B08-8E1E-E3CA5290E2C4}"/>
    <cellStyle name="Normal 4 2 4 4 4" xfId="37181" xr:uid="{EF6C5275-7B49-4DE6-A84A-DC80549E24B2}"/>
    <cellStyle name="Normal 4 2 4 4 4 2" xfId="37182" xr:uid="{56D49A64-2AFA-4AE8-8BB1-5A91027FF4A3}"/>
    <cellStyle name="Normal 4 2 4 4 5" xfId="37183" xr:uid="{C8225B89-2F8C-4210-9A89-FD9E1385957A}"/>
    <cellStyle name="Normal 4 2 4 4 5 2" xfId="37184" xr:uid="{B549166A-B136-4D60-BB15-17F0F592035F}"/>
    <cellStyle name="Normal 4 2 4 4 6" xfId="37185" xr:uid="{B6B5693D-C974-4F69-8882-662532500A28}"/>
    <cellStyle name="Normal 4 2 4 5" xfId="37186" xr:uid="{2EBBDA85-7AD4-4567-9DB0-5B73D7075505}"/>
    <cellStyle name="Normal 4 2 4 5 2" xfId="37187" xr:uid="{5E445F60-F8DD-4EC0-AAA5-90EEA728C041}"/>
    <cellStyle name="Normal 4 2 4 5 2 2" xfId="37188" xr:uid="{2143B0ED-2A33-411E-A3D1-3A2839BB3215}"/>
    <cellStyle name="Normal 4 2 4 5 2 2 2" xfId="37189" xr:uid="{DE9842B5-F7B2-4889-ADD6-7CFB20109FF7}"/>
    <cellStyle name="Normal 4 2 4 5 2 3" xfId="37190" xr:uid="{F85728A5-D0B3-49A2-AC17-63D0B1989AC2}"/>
    <cellStyle name="Normal 4 2 4 5 3" xfId="37191" xr:uid="{2CEA5F57-5B90-4506-9A04-C1D1A9907EFE}"/>
    <cellStyle name="Normal 4 2 4 5 3 2" xfId="37192" xr:uid="{4CF496F9-8F03-412C-A5CF-B0847FE015C3}"/>
    <cellStyle name="Normal 4 2 4 5 4" xfId="37193" xr:uid="{67A85350-B7B4-47CF-A637-03D1997BCCE8}"/>
    <cellStyle name="Normal 4 2 4 5 4 2" xfId="37194" xr:uid="{5C2D35DD-7823-495C-83AA-E27C21CAA176}"/>
    <cellStyle name="Normal 4 2 4 5 5" xfId="37195" xr:uid="{A33A68EE-34BF-483C-9EA3-8A3B6DB2D227}"/>
    <cellStyle name="Normal 4 2 4 6" xfId="37196" xr:uid="{30D0B54B-803C-4999-A3C2-1E59B0F0D095}"/>
    <cellStyle name="Normal 4 2 4 6 2" xfId="37197" xr:uid="{6D663694-DBC2-4B89-8D25-40F4DE5FBBF5}"/>
    <cellStyle name="Normal 4 2 4 6 2 2" xfId="37198" xr:uid="{DA7D9E31-39ED-4622-AD5F-E69663894806}"/>
    <cellStyle name="Normal 4 2 4 6 2 2 2" xfId="37199" xr:uid="{7A030105-EC15-4D0D-8AA6-D8C4EDF35882}"/>
    <cellStyle name="Normal 4 2 4 6 2 3" xfId="37200" xr:uid="{4D724DD5-83FC-4319-9CC9-041D6D05D8DB}"/>
    <cellStyle name="Normal 4 2 4 6 3" xfId="37201" xr:uid="{287ACA80-C5DB-4CB6-B284-5743B274CCF2}"/>
    <cellStyle name="Normal 4 2 4 6 3 2" xfId="37202" xr:uid="{964F8776-0FDA-458F-AB00-FD71839AAC3C}"/>
    <cellStyle name="Normal 4 2 4 6 4" xfId="37203" xr:uid="{4CB839EC-A0EB-4FC1-ABC0-5BAD204E174C}"/>
    <cellStyle name="Normal 4 2 4 6 4 2" xfId="37204" xr:uid="{05CFE273-C75A-44C6-942A-0E1CAE9FAE38}"/>
    <cellStyle name="Normal 4 2 4 6 5" xfId="37205" xr:uid="{988D50B6-040C-4C63-A22E-861198575D05}"/>
    <cellStyle name="Normal 4 2 4 7" xfId="37206" xr:uid="{88794379-23E6-4B43-98B8-AEC38218020D}"/>
    <cellStyle name="Normal 4 2 4 7 2" xfId="37207" xr:uid="{0A8933E8-661B-42D8-9020-996B0979B475}"/>
    <cellStyle name="Normal 4 2 4 7 2 2" xfId="37208" xr:uid="{680F5825-C604-48C3-8DD0-75B6E67ECAF2}"/>
    <cellStyle name="Normal 4 2 4 7 3" xfId="37209" xr:uid="{4FD60628-E90A-46CC-856A-F3C692A16100}"/>
    <cellStyle name="Normal 4 2 4 8" xfId="37210" xr:uid="{5BF0B4EB-6E39-47F2-9249-4E590A77D9F1}"/>
    <cellStyle name="Normal 4 2 4 8 2" xfId="37211" xr:uid="{2CF3644C-B0D4-46B7-BF51-8DD468283D81}"/>
    <cellStyle name="Normal 4 2 4 9" xfId="37212" xr:uid="{184BF071-A7A0-4202-A346-6A9E1F3A00B1}"/>
    <cellStyle name="Normal 4 2 4 9 2" xfId="37213" xr:uid="{4368A61E-9710-4DF0-9957-05114BAB9582}"/>
    <cellStyle name="Normal 4 2 5" xfId="37214" xr:uid="{6FF35CB6-EFCF-4221-9585-653C4C2AB270}"/>
    <cellStyle name="Normal 4 2 5 2" xfId="37215" xr:uid="{D262C54C-44B7-406C-AF10-592D17BB6111}"/>
    <cellStyle name="Normal 4 2 5 2 2" xfId="37216" xr:uid="{F001EE9A-ED16-4CC7-A6DD-A7746444A77A}"/>
    <cellStyle name="Normal 4 2 5 2 2 2" xfId="37217" xr:uid="{8B5458DE-F178-4A9C-BE87-13A93B89E16E}"/>
    <cellStyle name="Normal 4 2 5 2 2 2 2" xfId="37218" xr:uid="{259C1371-3E8F-4D13-BA66-5D7E0927A3D8}"/>
    <cellStyle name="Normal 4 2 5 2 2 2 2 2" xfId="37219" xr:uid="{42EC485B-78AD-47CE-8765-10538015ED7A}"/>
    <cellStyle name="Normal 4 2 5 2 2 2 3" xfId="37220" xr:uid="{3D2B86AA-F8E9-458C-BA64-DCB999F04673}"/>
    <cellStyle name="Normal 4 2 5 2 2 3" xfId="37221" xr:uid="{0B840D7F-448F-4797-B053-8396D4CC1C99}"/>
    <cellStyle name="Normal 4 2 5 2 2 3 2" xfId="37222" xr:uid="{FDAE7C3F-AB43-4943-A29B-62EB9B0CB497}"/>
    <cellStyle name="Normal 4 2 5 2 2 4" xfId="37223" xr:uid="{5DEAE4E2-D553-4F73-8DC6-87C90D9D466D}"/>
    <cellStyle name="Normal 4 2 5 2 2 4 2" xfId="37224" xr:uid="{51498FE4-2863-4033-9578-9146955ECE95}"/>
    <cellStyle name="Normal 4 2 5 2 2 5" xfId="37225" xr:uid="{032ABFDB-8B43-42A9-89BC-AEDCBF4E7A25}"/>
    <cellStyle name="Normal 4 2 5 2 3" xfId="37226" xr:uid="{3B57913C-56E8-40C7-ACA2-389A43CE330D}"/>
    <cellStyle name="Normal 4 2 5 2 3 2" xfId="37227" xr:uid="{92E4EE58-F473-46B7-A788-4E437649C910}"/>
    <cellStyle name="Normal 4 2 5 2 3 2 2" xfId="37228" xr:uid="{7013DE4C-112B-4FB3-8F4E-84CC87C4F980}"/>
    <cellStyle name="Normal 4 2 5 2 3 3" xfId="37229" xr:uid="{259436D6-7CFE-4500-8E5F-2F3E68CE4255}"/>
    <cellStyle name="Normal 4 2 5 2 4" xfId="37230" xr:uid="{CDD18F3C-0BFA-4CA2-A6C7-65AC3AAEC2FA}"/>
    <cellStyle name="Normal 4 2 5 2 4 2" xfId="37231" xr:uid="{CD2CE192-BA33-4EB8-B5CA-D09BCA75CC7D}"/>
    <cellStyle name="Normal 4 2 5 2 5" xfId="37232" xr:uid="{0F96E376-A6BB-4E6D-A57E-4EC1143880AE}"/>
    <cellStyle name="Normal 4 2 5 2 5 2" xfId="37233" xr:uid="{833F15F2-18B4-413F-AE83-F77D1E186E7E}"/>
    <cellStyle name="Normal 4 2 5 2 6" xfId="37234" xr:uid="{D3D9DF7D-D8DD-4A74-BF38-478CE5B13089}"/>
    <cellStyle name="Normal 4 2 5 3" xfId="37235" xr:uid="{0CE12499-580F-44D6-B25A-98DE470A4AA4}"/>
    <cellStyle name="Normal 4 2 5 3 2" xfId="37236" xr:uid="{771E60EA-8491-4376-B09B-61F8133F97FE}"/>
    <cellStyle name="Normal 4 2 5 3 2 2" xfId="37237" xr:uid="{F0888A9E-1D49-44B8-8BDC-19C7B1F9A26E}"/>
    <cellStyle name="Normal 4 2 5 3 2 2 2" xfId="37238" xr:uid="{694772C0-22DB-4625-83BF-446D233D4A6A}"/>
    <cellStyle name="Normal 4 2 5 3 2 3" xfId="37239" xr:uid="{4F5542E7-58F1-4A41-9987-50D2007E21A7}"/>
    <cellStyle name="Normal 4 2 5 3 3" xfId="37240" xr:uid="{783CD8F3-3B94-4851-8B84-6B12A2E921AB}"/>
    <cellStyle name="Normal 4 2 5 3 3 2" xfId="37241" xr:uid="{14B6C532-25BF-4E55-90DD-839D43B6CEFA}"/>
    <cellStyle name="Normal 4 2 5 3 4" xfId="37242" xr:uid="{62A52375-8381-4BD8-A68B-2D2E72D4CE9B}"/>
    <cellStyle name="Normal 4 2 5 3 4 2" xfId="37243" xr:uid="{3018C835-D77D-4C0E-914B-0C49E3CE5C82}"/>
    <cellStyle name="Normal 4 2 5 3 5" xfId="37244" xr:uid="{EBAB3AF4-19A1-4E6A-B9E9-5C8C0D558578}"/>
    <cellStyle name="Normal 4 2 5 4" xfId="37245" xr:uid="{9233EA3D-5075-443F-9750-B507B5D5A35E}"/>
    <cellStyle name="Normal 4 2 5 4 2" xfId="37246" xr:uid="{05844D49-90F4-4AA1-8FE0-B5462EBEB5CC}"/>
    <cellStyle name="Normal 4 2 5 4 2 2" xfId="37247" xr:uid="{2DB61B75-42CA-473E-9E64-36B6901A632E}"/>
    <cellStyle name="Normal 4 2 5 4 2 2 2" xfId="37248" xr:uid="{5128E710-CDEB-49D0-9B2C-2BD7337C5A98}"/>
    <cellStyle name="Normal 4 2 5 4 2 3" xfId="37249" xr:uid="{FDFEE4D0-83C5-44F1-B995-03D09B29E19C}"/>
    <cellStyle name="Normal 4 2 5 4 3" xfId="37250" xr:uid="{51AF8716-FF91-40B0-BEF0-1C234306832F}"/>
    <cellStyle name="Normal 4 2 5 4 3 2" xfId="37251" xr:uid="{E8DC20F0-CAEE-45FD-B8D9-B042AE1F6C7E}"/>
    <cellStyle name="Normal 4 2 5 4 4" xfId="37252" xr:uid="{C7372836-D9A2-4C59-87C0-0DD2B3BC8210}"/>
    <cellStyle name="Normal 4 2 5 4 4 2" xfId="37253" xr:uid="{766F097D-CCEB-43E7-B029-3557FE037ADB}"/>
    <cellStyle name="Normal 4 2 5 4 5" xfId="37254" xr:uid="{A36A6173-431C-49AF-B8E9-CC04D50E1B72}"/>
    <cellStyle name="Normal 4 2 5 5" xfId="37255" xr:uid="{B5534584-5020-40A2-9826-6B0A1BCCF687}"/>
    <cellStyle name="Normal 4 2 5 5 2" xfId="37256" xr:uid="{6CE8DF56-B92B-46B3-81F5-549A7278520C}"/>
    <cellStyle name="Normal 4 2 5 5 2 2" xfId="37257" xr:uid="{E5037C9E-A8CD-4249-9D94-C2DE644F5325}"/>
    <cellStyle name="Normal 4 2 5 5 3" xfId="37258" xr:uid="{F3B73BCD-1F99-48C2-A9FC-E745462F3C67}"/>
    <cellStyle name="Normal 4 2 5 6" xfId="37259" xr:uid="{F955D3C3-B094-433A-8673-533F0B5810B8}"/>
    <cellStyle name="Normal 4 2 5 6 2" xfId="37260" xr:uid="{6B724563-E83B-47D4-B1D8-2C8926530D3F}"/>
    <cellStyle name="Normal 4 2 5 7" xfId="37261" xr:uid="{63A8747C-5D5F-4130-9CAB-81A0D6D566D6}"/>
    <cellStyle name="Normal 4 2 5 7 2" xfId="37262" xr:uid="{D9A52080-661E-4EE5-8FE1-E88CBE4F35EC}"/>
    <cellStyle name="Normal 4 2 5 8" xfId="37263" xr:uid="{163D41A2-4432-437F-AA2E-8BC90AD8BF83}"/>
    <cellStyle name="Normal 4 2 6" xfId="37264" xr:uid="{D61F4115-7F7C-4638-9F32-5CFCD95A4C78}"/>
    <cellStyle name="Normal 4 2 6 2" xfId="37265" xr:uid="{ACA73F26-968D-4F8C-8D07-2DBCF5394898}"/>
    <cellStyle name="Normal 4 2 6 2 2" xfId="37266" xr:uid="{13D8C375-8607-40BB-80E7-EF228E441074}"/>
    <cellStyle name="Normal 4 2 6 2 2 2" xfId="37267" xr:uid="{E8C5F761-2DD2-4B92-8A00-66CAE13B76B3}"/>
    <cellStyle name="Normal 4 2 6 2 2 2 2" xfId="37268" xr:uid="{05CBDBFA-506F-41C2-9252-590771DCC2FE}"/>
    <cellStyle name="Normal 4 2 6 2 2 2 2 2" xfId="37269" xr:uid="{6FD13D5D-2B09-4E21-98E1-C3ECDD967A02}"/>
    <cellStyle name="Normal 4 2 6 2 2 2 3" xfId="37270" xr:uid="{AF4375F3-B095-45AF-9BFB-9449ED2088E3}"/>
    <cellStyle name="Normal 4 2 6 2 2 3" xfId="37271" xr:uid="{4EEBF575-B3DA-4453-BC49-0A3ACE429E80}"/>
    <cellStyle name="Normal 4 2 6 2 2 3 2" xfId="37272" xr:uid="{2E89BA2F-231A-4C57-B596-11BACD467AE0}"/>
    <cellStyle name="Normal 4 2 6 2 2 4" xfId="37273" xr:uid="{D84E01E2-0B86-4EA1-A46B-3A0ADDDCFE28}"/>
    <cellStyle name="Normal 4 2 6 2 2 4 2" xfId="37274" xr:uid="{4E3A5078-252B-48A5-97B5-87A529CAD9B1}"/>
    <cellStyle name="Normal 4 2 6 2 2 5" xfId="37275" xr:uid="{0F298F65-59BB-44F1-9FDC-B0C2A8B6B5D3}"/>
    <cellStyle name="Normal 4 2 6 2 3" xfId="37276" xr:uid="{7BDDE921-ED16-436D-9E2B-BA249F9FB2F0}"/>
    <cellStyle name="Normal 4 2 6 2 3 2" xfId="37277" xr:uid="{1A8D2F20-A47A-4456-B778-6E8FFBF16D1F}"/>
    <cellStyle name="Normal 4 2 6 2 3 2 2" xfId="37278" xr:uid="{16BC6EDA-4189-4022-9B1B-878FBC4441E7}"/>
    <cellStyle name="Normal 4 2 6 2 3 3" xfId="37279" xr:uid="{2A172AED-0F3B-4FCE-A114-C131916F744A}"/>
    <cellStyle name="Normal 4 2 6 2 4" xfId="37280" xr:uid="{ABDD328C-77BE-4E25-9C8D-B8C8B77C5814}"/>
    <cellStyle name="Normal 4 2 6 2 4 2" xfId="37281" xr:uid="{5201CA6E-BFD3-44F2-81C1-706676E40DA3}"/>
    <cellStyle name="Normal 4 2 6 2 5" xfId="37282" xr:uid="{20347C76-9AFE-476E-BA53-9872CF945881}"/>
    <cellStyle name="Normal 4 2 6 2 5 2" xfId="37283" xr:uid="{0A16CF1E-FB2C-40AC-AB7E-5BA52829C16B}"/>
    <cellStyle name="Normal 4 2 6 2 6" xfId="37284" xr:uid="{E486EA96-B27E-4E01-BE97-A19FCDEDAB11}"/>
    <cellStyle name="Normal 4 2 6 3" xfId="37285" xr:uid="{B7DC80AA-92D6-41F3-A8A7-5A826B991B32}"/>
    <cellStyle name="Normal 4 2 6 3 2" xfId="37286" xr:uid="{A887A7C0-6A1F-4776-9D9C-E58D28F58D38}"/>
    <cellStyle name="Normal 4 2 6 3 2 2" xfId="37287" xr:uid="{B0F0675F-E541-4C17-AD32-6C57AEF8832C}"/>
    <cellStyle name="Normal 4 2 6 3 2 2 2" xfId="37288" xr:uid="{0499E74C-E836-45A0-B9C2-FF5A67717978}"/>
    <cellStyle name="Normal 4 2 6 3 2 3" xfId="37289" xr:uid="{7BC2F920-7F7B-4419-940D-0803F2A2D3D8}"/>
    <cellStyle name="Normal 4 2 6 3 3" xfId="37290" xr:uid="{F22E7C17-C796-4F95-967F-5F686E83A6AF}"/>
    <cellStyle name="Normal 4 2 6 3 3 2" xfId="37291" xr:uid="{25F4BD80-79F4-4BDD-A322-9A7DD4F26441}"/>
    <cellStyle name="Normal 4 2 6 3 4" xfId="37292" xr:uid="{D7BDCE2E-D412-45DB-92DF-F226EB2CFA73}"/>
    <cellStyle name="Normal 4 2 6 3 4 2" xfId="37293" xr:uid="{504E1CA5-683A-4928-95D1-E0593EC238F2}"/>
    <cellStyle name="Normal 4 2 6 3 5" xfId="37294" xr:uid="{87A9E807-92C3-4630-B806-3E49ABDA553F}"/>
    <cellStyle name="Normal 4 2 6 4" xfId="37295" xr:uid="{4BE923DE-2BC2-4AC1-8987-1717896097E5}"/>
    <cellStyle name="Normal 4 2 6 4 2" xfId="37296" xr:uid="{CF3D29DE-7AC7-46B0-8EA1-2E979B487115}"/>
    <cellStyle name="Normal 4 2 6 4 2 2" xfId="37297" xr:uid="{24F68964-168B-46B0-8AD2-64C975533A5A}"/>
    <cellStyle name="Normal 4 2 6 4 3" xfId="37298" xr:uid="{CEDC764C-5EB1-4563-B065-D03A994C0FBF}"/>
    <cellStyle name="Normal 4 2 6 5" xfId="37299" xr:uid="{2BA2DAA1-8F57-4B01-9F5D-7A2CF14CC0E8}"/>
    <cellStyle name="Normal 4 2 6 5 2" xfId="37300" xr:uid="{FF4A72D7-763E-4BDC-9155-3619284DB307}"/>
    <cellStyle name="Normal 4 2 6 6" xfId="37301" xr:uid="{45EBBA40-5F03-4FEC-AC70-9133DB9B350D}"/>
    <cellStyle name="Normal 4 2 6 6 2" xfId="37302" xr:uid="{F885859B-053F-4A15-82EF-E15E16D66D14}"/>
    <cellStyle name="Normal 4 2 6 7" xfId="37303" xr:uid="{DA13083D-4BD9-48A2-9533-DBC0EDF74ED0}"/>
    <cellStyle name="Normal 4 2 7" xfId="37304" xr:uid="{3D31BC5F-F006-4BE7-BF3F-975856A32FDA}"/>
    <cellStyle name="Normal 4 2 7 2" xfId="37305" xr:uid="{5EE7BBC0-DF5D-4056-B826-4D9DA9B1A496}"/>
    <cellStyle name="Normal 4 2 7 2 2" xfId="37306" xr:uid="{4520BCB2-D5FF-4B87-95F5-0D6F92BE1B92}"/>
    <cellStyle name="Normal 4 2 7 2 2 2" xfId="37307" xr:uid="{68117ECE-2800-4436-984A-37FF1533CB3E}"/>
    <cellStyle name="Normal 4 2 7 2 2 2 2" xfId="37308" xr:uid="{38AEF3BE-D972-4479-BDC6-9C2063557EE8}"/>
    <cellStyle name="Normal 4 2 7 2 2 2 2 2" xfId="37309" xr:uid="{5E63FEF6-242C-466C-B93D-FCFAF3A6E905}"/>
    <cellStyle name="Normal 4 2 7 2 2 2 3" xfId="37310" xr:uid="{C01AAD12-736B-42AC-8D5C-C08606CF09FD}"/>
    <cellStyle name="Normal 4 2 7 2 2 3" xfId="37311" xr:uid="{31276DE3-39DE-4964-821F-C0BD5E463658}"/>
    <cellStyle name="Normal 4 2 7 2 2 3 2" xfId="37312" xr:uid="{40B6FF41-865D-4273-9496-12D7A2F92BC9}"/>
    <cellStyle name="Normal 4 2 7 2 2 4" xfId="37313" xr:uid="{80A3B41D-403B-4ED6-90BC-984522527480}"/>
    <cellStyle name="Normal 4 2 7 2 2 4 2" xfId="37314" xr:uid="{371F2FA4-93FB-4F56-AA31-379707488BDF}"/>
    <cellStyle name="Normal 4 2 7 2 2 5" xfId="37315" xr:uid="{370F07E5-3D9A-4671-AC2C-B95D7476C433}"/>
    <cellStyle name="Normal 4 2 7 2 3" xfId="37316" xr:uid="{64963F62-464F-455F-AF6C-B672EC67318D}"/>
    <cellStyle name="Normal 4 2 7 2 3 2" xfId="37317" xr:uid="{CABC6DC2-39FA-41EF-A539-3D7BD445CA96}"/>
    <cellStyle name="Normal 4 2 7 2 3 2 2" xfId="37318" xr:uid="{EE09F795-382A-4A11-A4AB-CBF67478B013}"/>
    <cellStyle name="Normal 4 2 7 2 3 3" xfId="37319" xr:uid="{B293D63D-AF1B-4CA5-AF9E-28D671F0F0DD}"/>
    <cellStyle name="Normal 4 2 7 2 4" xfId="37320" xr:uid="{A7506CE7-8478-46E4-9CDC-9AE130472883}"/>
    <cellStyle name="Normal 4 2 7 2 4 2" xfId="37321" xr:uid="{460D8FAC-E094-4864-918C-2079953EC322}"/>
    <cellStyle name="Normal 4 2 7 2 5" xfId="37322" xr:uid="{FF12CE88-382F-4B6D-B73C-508BC80FE387}"/>
    <cellStyle name="Normal 4 2 7 2 5 2" xfId="37323" xr:uid="{15F97DA3-F8A2-4485-B818-BF21D9C41789}"/>
    <cellStyle name="Normal 4 2 7 2 6" xfId="37324" xr:uid="{EAE494B8-D240-4ABC-9199-6C1709D498D2}"/>
    <cellStyle name="Normal 4 2 7 3" xfId="37325" xr:uid="{9C52DA36-EAA7-4444-A12B-3B2397EF4B14}"/>
    <cellStyle name="Normal 4 2 7 3 2" xfId="37326" xr:uid="{A8EA847C-91FE-484A-A1CB-FD0660B9FB0C}"/>
    <cellStyle name="Normal 4 2 7 3 2 2" xfId="37327" xr:uid="{21FDF014-4CFC-4996-8DBC-1BBADD6B7F34}"/>
    <cellStyle name="Normal 4 2 7 3 2 2 2" xfId="37328" xr:uid="{C528F664-2D42-44E1-8FB7-821F96A2A594}"/>
    <cellStyle name="Normal 4 2 7 3 2 3" xfId="37329" xr:uid="{B2FA1DC3-D1F2-4A3A-B1B8-33075E6733EC}"/>
    <cellStyle name="Normal 4 2 7 3 3" xfId="37330" xr:uid="{3289C185-C7B1-4B7E-A46A-2D203D53EF7A}"/>
    <cellStyle name="Normal 4 2 7 3 3 2" xfId="37331" xr:uid="{99A9C485-D40F-42C2-B69F-164BCBF6D5FC}"/>
    <cellStyle name="Normal 4 2 7 3 4" xfId="37332" xr:uid="{68CE9A18-B044-42FF-8C40-789974CF0064}"/>
    <cellStyle name="Normal 4 2 7 3 4 2" xfId="37333" xr:uid="{70000B1C-C615-4992-867F-20A008ED1950}"/>
    <cellStyle name="Normal 4 2 7 3 5" xfId="37334" xr:uid="{5D8AE734-FCFF-43D5-8C49-A28E66737AB5}"/>
    <cellStyle name="Normal 4 2 7 4" xfId="37335" xr:uid="{4016C385-1536-45D1-BC8D-1A58E9AE5E2D}"/>
    <cellStyle name="Normal 4 2 7 4 2" xfId="37336" xr:uid="{8F9107B0-4143-4A96-B0D9-199572EDF222}"/>
    <cellStyle name="Normal 4 2 7 4 2 2" xfId="37337" xr:uid="{72AFF296-0E81-4393-86CD-70A1CACC2ABC}"/>
    <cellStyle name="Normal 4 2 7 4 3" xfId="37338" xr:uid="{EF5DBE88-3F6E-46FD-A5B7-9B5E24C5CDB4}"/>
    <cellStyle name="Normal 4 2 7 5" xfId="37339" xr:uid="{2C7CBB33-CF5D-4674-BC89-101A93ED4491}"/>
    <cellStyle name="Normal 4 2 7 5 2" xfId="37340" xr:uid="{5E79F9AA-F1DB-405C-9872-875DA2582828}"/>
    <cellStyle name="Normal 4 2 7 6" xfId="37341" xr:uid="{D82165C7-F436-401F-A3CA-C50FBDB0D92A}"/>
    <cellStyle name="Normal 4 2 7 6 2" xfId="37342" xr:uid="{5A6B87E3-52F0-40B9-B325-705ABE83A220}"/>
    <cellStyle name="Normal 4 2 7 7" xfId="37343" xr:uid="{76E53C10-A82F-490D-B35B-B4FAB22267F6}"/>
    <cellStyle name="Normal 4 2 8" xfId="37344" xr:uid="{22C390CD-BF86-4CC3-878A-8474B6C6C2B0}"/>
    <cellStyle name="Normal 4 2 8 2" xfId="37345" xr:uid="{30DFD8D5-4534-4528-BA97-490C8E9E74B8}"/>
    <cellStyle name="Normal 4 2 8 2 2" xfId="37346" xr:uid="{3A63DC2F-271E-45EC-84AD-17306471E078}"/>
    <cellStyle name="Normal 4 2 8 2 2 2" xfId="37347" xr:uid="{9B446C7C-C540-4437-9D1A-AC5A93D13447}"/>
    <cellStyle name="Normal 4 2 8 2 2 2 2" xfId="37348" xr:uid="{76BBE9EC-9CBA-4912-A92B-C174C7342287}"/>
    <cellStyle name="Normal 4 2 8 2 2 3" xfId="37349" xr:uid="{26E63D5F-0DA1-4CEA-A721-0A4E530E76AC}"/>
    <cellStyle name="Normal 4 2 8 2 3" xfId="37350" xr:uid="{06802C80-2DBF-4BBD-A67C-2B5FA890EF5F}"/>
    <cellStyle name="Normal 4 2 8 2 3 2" xfId="37351" xr:uid="{95FCEBE1-15B2-4325-9DE9-986F65DED7AD}"/>
    <cellStyle name="Normal 4 2 8 2 4" xfId="37352" xr:uid="{817EE71A-D94E-40E8-8C3B-E07E562F7DF0}"/>
    <cellStyle name="Normal 4 2 8 2 4 2" xfId="37353" xr:uid="{C5012CB3-9805-4656-9CDD-B2BFCF2BF1F0}"/>
    <cellStyle name="Normal 4 2 8 2 5" xfId="37354" xr:uid="{E0360397-803D-42A3-A132-06E03013936A}"/>
    <cellStyle name="Normal 4 2 8 3" xfId="37355" xr:uid="{FA699524-B357-40CA-A005-8C3007232A9A}"/>
    <cellStyle name="Normal 4 2 8 3 2" xfId="37356" xr:uid="{33B4D51F-EDC1-4A61-A9BB-C0F42D4EABF5}"/>
    <cellStyle name="Normal 4 2 8 3 2 2" xfId="37357" xr:uid="{C7FB8766-F1DC-4048-9ADE-2A044E4E3E2B}"/>
    <cellStyle name="Normal 4 2 8 3 3" xfId="37358" xr:uid="{B22C4043-9411-4C2E-ABAA-7A0788483523}"/>
    <cellStyle name="Normal 4 2 8 4" xfId="37359" xr:uid="{B04DD8AF-C309-46AF-9CEF-8BBCA16E519B}"/>
    <cellStyle name="Normal 4 2 8 4 2" xfId="37360" xr:uid="{340BFBCC-60AA-4176-916C-539B183C2F06}"/>
    <cellStyle name="Normal 4 2 8 5" xfId="37361" xr:uid="{40A173F8-8145-48D9-AD31-04967ED72BA0}"/>
    <cellStyle name="Normal 4 2 8 5 2" xfId="37362" xr:uid="{9D123251-A713-43FD-8BC5-28A3B55A8392}"/>
    <cellStyle name="Normal 4 2 8 6" xfId="37363" xr:uid="{CA00350B-6C56-4AF4-B165-52005CE77B27}"/>
    <cellStyle name="Normal 4 2 9" xfId="37364" xr:uid="{DDD61173-8CE9-452F-B774-D6F50491ED0B}"/>
    <cellStyle name="Normal 4 2 9 2" xfId="37365" xr:uid="{B3D885C8-D49B-44BF-96D5-5D2FA0E4B037}"/>
    <cellStyle name="Normal 4 2 9 2 2" xfId="37366" xr:uid="{38B6C5D4-A481-41C8-91AC-5FF5E9554BE3}"/>
    <cellStyle name="Normal 4 2 9 2 2 2" xfId="37367" xr:uid="{F41B120C-470C-4A12-A93E-7AFF1CBAC7F9}"/>
    <cellStyle name="Normal 4 2 9 2 3" xfId="37368" xr:uid="{2ACF776C-6C36-49F4-A75A-0FC46904E24D}"/>
    <cellStyle name="Normal 4 2 9 3" xfId="37369" xr:uid="{CEDB51D4-237A-4B51-A365-327D80081B00}"/>
    <cellStyle name="Normal 4 2 9 3 2" xfId="37370" xr:uid="{6A33B901-88A1-4329-BF76-98E79E1244C7}"/>
    <cellStyle name="Normal 4 2 9 4" xfId="37371" xr:uid="{1A95172F-AD96-4AFC-81C9-A84119A26C60}"/>
    <cellStyle name="Normal 4 2 9 4 2" xfId="37372" xr:uid="{DC4B8F2B-5867-4815-BC48-CA5885B882D1}"/>
    <cellStyle name="Normal 4 2 9 5" xfId="37373" xr:uid="{8385AECF-13ED-4314-B1FB-C72852F6F4DB}"/>
    <cellStyle name="Normal 4 3" xfId="819" xr:uid="{252B5B57-246A-462D-B5B2-A065553C664B}"/>
    <cellStyle name="Normal 4 3 2" xfId="37374" xr:uid="{3BC677BA-2EC4-4C52-83F4-737D26AB06F0}"/>
    <cellStyle name="Normal 4 4" xfId="820" xr:uid="{4BDE53B2-F2D3-4D2E-9EFF-13F3376201DC}"/>
    <cellStyle name="Normal 4 4 10" xfId="37375" xr:uid="{536AD052-B227-44BA-960C-0E8400F795D2}"/>
    <cellStyle name="Normal 4 4 11" xfId="37376" xr:uid="{713C010A-2865-42B4-B939-CE0C6F8E9F68}"/>
    <cellStyle name="Normal 4 4 11 2" xfId="37377" xr:uid="{1A14EB10-C049-45E1-AD36-D82EEF978222}"/>
    <cellStyle name="Normal 4 4 12" xfId="37378" xr:uid="{F844E27A-BA2E-43E5-A239-E19FCF098969}"/>
    <cellStyle name="Normal 4 4 2" xfId="37379" xr:uid="{8C773985-2EC0-4B8F-94E1-478DF16E68BE}"/>
    <cellStyle name="Normal 4 4 2 10" xfId="37380" xr:uid="{6EC14FDB-BD86-4E87-893C-FB082D8886DD}"/>
    <cellStyle name="Normal 4 4 2 2" xfId="37381" xr:uid="{7B09B1A0-8782-4541-9B83-71FF64BE35BC}"/>
    <cellStyle name="Normal 4 4 2 2 2" xfId="37382" xr:uid="{2B20972E-8AC2-43CE-8EA8-933CE5CFED5B}"/>
    <cellStyle name="Normal 4 4 2 2 2 2" xfId="37383" xr:uid="{9B3D48F4-FE37-4C11-9490-234FB4AF3257}"/>
    <cellStyle name="Normal 4 4 2 2 2 2 2" xfId="37384" xr:uid="{DBF06124-0001-4706-A2CF-CB1E4E3076D8}"/>
    <cellStyle name="Normal 4 4 2 2 2 2 2 2" xfId="37385" xr:uid="{3C5D79C1-CC47-4551-B1F9-74FA5104B7F9}"/>
    <cellStyle name="Normal 4 4 2 2 2 2 2 2 2" xfId="37386" xr:uid="{1466C7E7-F10C-42F1-861E-D974239B13C3}"/>
    <cellStyle name="Normal 4 4 2 2 2 2 2 3" xfId="37387" xr:uid="{2C3E764D-80FC-4DCC-825F-51AA273B8886}"/>
    <cellStyle name="Normal 4 4 2 2 2 2 3" xfId="37388" xr:uid="{340E56AF-161F-497B-AFBE-0611D48A9FED}"/>
    <cellStyle name="Normal 4 4 2 2 2 2 3 2" xfId="37389" xr:uid="{825A9150-C28B-442E-A253-C53A6B3F887B}"/>
    <cellStyle name="Normal 4 4 2 2 2 2 4" xfId="37390" xr:uid="{F85CD429-BFD6-484A-9F44-ED6D3567F6F6}"/>
    <cellStyle name="Normal 4 4 2 2 2 2 4 2" xfId="37391" xr:uid="{6D9C8E12-4A6E-4807-9215-6B4A8B9A11CE}"/>
    <cellStyle name="Normal 4 4 2 2 2 2 5" xfId="37392" xr:uid="{61DE3EF5-5FE0-4489-A30C-6BE85A2702DF}"/>
    <cellStyle name="Normal 4 4 2 2 2 3" xfId="37393" xr:uid="{AF15D2A6-67CC-49F2-9DED-E18455B704E1}"/>
    <cellStyle name="Normal 4 4 2 2 2 3 2" xfId="37394" xr:uid="{852579E6-0610-412A-95BD-4E1F2C65F514}"/>
    <cellStyle name="Normal 4 4 2 2 2 3 2 2" xfId="37395" xr:uid="{BB397744-5B2A-460F-A933-0128D685F864}"/>
    <cellStyle name="Normal 4 4 2 2 2 3 3" xfId="37396" xr:uid="{7B71EEA8-DA28-440E-8325-CC627D2D6409}"/>
    <cellStyle name="Normal 4 4 2 2 2 4" xfId="37397" xr:uid="{C50B52C2-A88C-49FA-B7BC-1981246867D8}"/>
    <cellStyle name="Normal 4 4 2 2 2 4 2" xfId="37398" xr:uid="{0FE64FE0-8654-4168-8296-CDB87872251F}"/>
    <cellStyle name="Normal 4 4 2 2 2 5" xfId="37399" xr:uid="{73E89809-097D-49D5-BDC8-04332CFF9874}"/>
    <cellStyle name="Normal 4 4 2 2 2 5 2" xfId="37400" xr:uid="{2B8F1F38-E526-4E1D-A5B3-4C4595C8F1BE}"/>
    <cellStyle name="Normal 4 4 2 2 2 6" xfId="37401" xr:uid="{6D912251-D824-4852-8316-C4DB2FEB5772}"/>
    <cellStyle name="Normal 4 4 2 2 3" xfId="37402" xr:uid="{DC84C02A-4979-4D28-ABE6-F10BD18760C7}"/>
    <cellStyle name="Normal 4 4 2 2 3 2" xfId="37403" xr:uid="{1D82E737-8F38-43CE-B6FC-6F7256AB9142}"/>
    <cellStyle name="Normal 4 4 2 2 3 2 2" xfId="37404" xr:uid="{FC738E00-B968-4853-8207-0C7F5B0798D8}"/>
    <cellStyle name="Normal 4 4 2 2 3 2 2 2" xfId="37405" xr:uid="{E3B7537D-5D5C-43E7-BA55-152E305291B6}"/>
    <cellStyle name="Normal 4 4 2 2 3 2 3" xfId="37406" xr:uid="{93ACA7C7-1946-42B1-A95B-1F8EBC42741A}"/>
    <cellStyle name="Normal 4 4 2 2 3 3" xfId="37407" xr:uid="{A5D60C72-6631-4420-9E51-D76569D8C0A4}"/>
    <cellStyle name="Normal 4 4 2 2 3 3 2" xfId="37408" xr:uid="{FA3EDA8E-BC79-4D7A-A656-D16A990F4D05}"/>
    <cellStyle name="Normal 4 4 2 2 3 4" xfId="37409" xr:uid="{5C7BB9D0-994D-4E3B-AC9B-CB49070BDC2A}"/>
    <cellStyle name="Normal 4 4 2 2 3 4 2" xfId="37410" xr:uid="{8B7A20A8-DCD2-4F71-AA30-E36E0F255D3A}"/>
    <cellStyle name="Normal 4 4 2 2 3 5" xfId="37411" xr:uid="{81B3A3BC-BC04-49A2-B993-4A5026A812D4}"/>
    <cellStyle name="Normal 4 4 2 2 4" xfId="37412" xr:uid="{757D8DA2-6570-4B7F-ADCF-73464B671044}"/>
    <cellStyle name="Normal 4 4 2 2 4 2" xfId="37413" xr:uid="{DB1A02B0-B131-4A25-9FF3-AEB7518A7F70}"/>
    <cellStyle name="Normal 4 4 2 2 4 2 2" xfId="37414" xr:uid="{3EBBF9E7-C357-4C1C-98B6-DEAD60729318}"/>
    <cellStyle name="Normal 4 4 2 2 4 3" xfId="37415" xr:uid="{7889EF90-2576-4315-9705-4D4AB9DCFF9B}"/>
    <cellStyle name="Normal 4 4 2 2 5" xfId="37416" xr:uid="{16B00BFD-990F-495D-9CF4-EB9F6CDF4675}"/>
    <cellStyle name="Normal 4 4 2 2 5 2" xfId="37417" xr:uid="{83B69A11-D579-4CBD-B222-642518BD84F9}"/>
    <cellStyle name="Normal 4 4 2 2 6" xfId="37418" xr:uid="{3673638C-1440-44BD-8507-04B85EA0915B}"/>
    <cellStyle name="Normal 4 4 2 2 6 2" xfId="37419" xr:uid="{475F86B1-22A6-4027-AC4C-43B97423E892}"/>
    <cellStyle name="Normal 4 4 2 2 7" xfId="37420" xr:uid="{47FECFF9-D93B-4C7B-AD14-61A333B4F2A4}"/>
    <cellStyle name="Normal 4 4 2 3" xfId="37421" xr:uid="{2E94C952-66C4-4B68-8AA1-8466ADD57B00}"/>
    <cellStyle name="Normal 4 4 2 3 2" xfId="37422" xr:uid="{79003B39-5B89-4289-BCB7-AAFC1BA203B5}"/>
    <cellStyle name="Normal 4 4 2 3 2 2" xfId="37423" xr:uid="{69F1DCA6-D0B5-4B80-9A5D-D9CCDF205F46}"/>
    <cellStyle name="Normal 4 4 2 3 2 2 2" xfId="37424" xr:uid="{3427479C-A2C9-4B0F-A218-6DBBFCDECFBC}"/>
    <cellStyle name="Normal 4 4 2 3 2 2 2 2" xfId="37425" xr:uid="{28BEECD0-D5C7-4F3A-9071-5A52C39BA4EE}"/>
    <cellStyle name="Normal 4 4 2 3 2 2 2 2 2" xfId="37426" xr:uid="{411BCFE2-9F74-4983-A645-367CF42D25CD}"/>
    <cellStyle name="Normal 4 4 2 3 2 2 2 3" xfId="37427" xr:uid="{BB6ACDD8-36CF-4674-AA01-D2B514BEF521}"/>
    <cellStyle name="Normal 4 4 2 3 2 2 3" xfId="37428" xr:uid="{8FB4B8B1-08E6-42BC-852B-35F4DF7C1C66}"/>
    <cellStyle name="Normal 4 4 2 3 2 2 3 2" xfId="37429" xr:uid="{ECDEDB99-7FED-4FBC-ACE7-77396A01C50B}"/>
    <cellStyle name="Normal 4 4 2 3 2 2 4" xfId="37430" xr:uid="{583803E0-855D-497F-B834-0172C4BC8507}"/>
    <cellStyle name="Normal 4 4 2 3 2 2 4 2" xfId="37431" xr:uid="{1E90E0D0-A42E-41B1-81EE-A5CF3D4085EB}"/>
    <cellStyle name="Normal 4 4 2 3 2 2 5" xfId="37432" xr:uid="{39DF581F-7483-451B-B591-6D451EAE231F}"/>
    <cellStyle name="Normal 4 4 2 3 2 3" xfId="37433" xr:uid="{CA4814BD-800A-4D05-AABE-A208DF939D5B}"/>
    <cellStyle name="Normal 4 4 2 3 2 3 2" xfId="37434" xr:uid="{B6E32AC6-7E4D-4829-9E4F-70A920B9956B}"/>
    <cellStyle name="Normal 4 4 2 3 2 3 2 2" xfId="37435" xr:uid="{5A33F4B3-5E3B-4FE5-A956-82E021757A1D}"/>
    <cellStyle name="Normal 4 4 2 3 2 3 3" xfId="37436" xr:uid="{3E10068B-9043-4A41-BE1D-59E5925F13C6}"/>
    <cellStyle name="Normal 4 4 2 3 2 4" xfId="37437" xr:uid="{DB7F8FAC-DB20-42D4-BB8F-8866F14BB54D}"/>
    <cellStyle name="Normal 4 4 2 3 2 4 2" xfId="37438" xr:uid="{00AA4F06-3DA8-4327-B8A0-267B6DD24E5B}"/>
    <cellStyle name="Normal 4 4 2 3 2 5" xfId="37439" xr:uid="{AD64456F-D9B4-4030-A3FF-B5A14FD34C9D}"/>
    <cellStyle name="Normal 4 4 2 3 2 5 2" xfId="37440" xr:uid="{5CCA815A-3D88-4118-9E45-60AFF8490787}"/>
    <cellStyle name="Normal 4 4 2 3 2 6" xfId="37441" xr:uid="{8B022A2A-78DA-4B1E-9890-B1E9E801C50E}"/>
    <cellStyle name="Normal 4 4 2 3 3" xfId="37442" xr:uid="{28D6D3D4-6EAD-43C9-A778-F20F3CA62012}"/>
    <cellStyle name="Normal 4 4 2 3 3 2" xfId="37443" xr:uid="{280249CD-25E8-467D-BBFE-6C7CFFEBC966}"/>
    <cellStyle name="Normal 4 4 2 3 3 2 2" xfId="37444" xr:uid="{FF0855D4-2CAD-405B-A768-79DE09650146}"/>
    <cellStyle name="Normal 4 4 2 3 3 2 2 2" xfId="37445" xr:uid="{8C37B688-19F6-4070-B98C-3EECD7A208DA}"/>
    <cellStyle name="Normal 4 4 2 3 3 2 3" xfId="37446" xr:uid="{40743BEF-002E-47E6-BF52-B4ACA2F420FF}"/>
    <cellStyle name="Normal 4 4 2 3 3 3" xfId="37447" xr:uid="{E7AB4D81-3F99-4D9A-95FC-5CEC27F450DC}"/>
    <cellStyle name="Normal 4 4 2 3 3 3 2" xfId="37448" xr:uid="{D43FFCA9-550E-4BAD-B5F1-44366DD59D44}"/>
    <cellStyle name="Normal 4 4 2 3 3 4" xfId="37449" xr:uid="{88C00C12-EE66-45AC-BF71-D871B1884585}"/>
    <cellStyle name="Normal 4 4 2 3 3 4 2" xfId="37450" xr:uid="{A687C73B-3301-415D-973A-8F780D086AAE}"/>
    <cellStyle name="Normal 4 4 2 3 3 5" xfId="37451" xr:uid="{BF0419E3-584D-43D7-AEAA-E0F56A4CEC4A}"/>
    <cellStyle name="Normal 4 4 2 3 4" xfId="37452" xr:uid="{B4030A1E-12ED-4D22-B2E9-2F0E1EC43893}"/>
    <cellStyle name="Normal 4 4 2 3 4 2" xfId="37453" xr:uid="{774A8FD9-B6CF-4842-A89E-679DBE7BF47C}"/>
    <cellStyle name="Normal 4 4 2 3 4 2 2" xfId="37454" xr:uid="{C091A4BA-8738-4227-A24F-40993E5488D4}"/>
    <cellStyle name="Normal 4 4 2 3 4 3" xfId="37455" xr:uid="{738AEE2D-D955-4049-B30D-3316A7DC48F7}"/>
    <cellStyle name="Normal 4 4 2 3 5" xfId="37456" xr:uid="{3DB1449B-64EA-462C-A5E3-6327E803473C}"/>
    <cellStyle name="Normal 4 4 2 3 5 2" xfId="37457" xr:uid="{9D84B2F3-0F34-4B30-8C2F-B765256C6A11}"/>
    <cellStyle name="Normal 4 4 2 3 6" xfId="37458" xr:uid="{588B3B30-490E-4F6B-8752-71BC59BF9613}"/>
    <cellStyle name="Normal 4 4 2 3 6 2" xfId="37459" xr:uid="{DA8F6C0E-0B82-4954-9F3F-F858C56995A2}"/>
    <cellStyle name="Normal 4 4 2 3 7" xfId="37460" xr:uid="{3D40FA06-9555-4901-A6B7-421BB87B4896}"/>
    <cellStyle name="Normal 4 4 2 4" xfId="37461" xr:uid="{17DC32B2-7EDC-412D-9397-C4E531870481}"/>
    <cellStyle name="Normal 4 4 2 4 2" xfId="37462" xr:uid="{043C77E5-E6B9-4B23-813A-5EEB6EB8C2D2}"/>
    <cellStyle name="Normal 4 4 2 4 2 2" xfId="37463" xr:uid="{573CE2D2-D326-485E-A3F6-E2DA961F5303}"/>
    <cellStyle name="Normal 4 4 2 4 2 2 2" xfId="37464" xr:uid="{36126EBF-69D0-4038-B771-E855FA9CDFA2}"/>
    <cellStyle name="Normal 4 4 2 4 2 2 2 2" xfId="37465" xr:uid="{7383950C-CE0B-404D-A54F-EE0FB4964B8F}"/>
    <cellStyle name="Normal 4 4 2 4 2 2 3" xfId="37466" xr:uid="{99E79488-5F44-42F5-952E-AED6273D70CE}"/>
    <cellStyle name="Normal 4 4 2 4 2 3" xfId="37467" xr:uid="{1BC790A5-7D59-4196-B0DA-18FC12C09396}"/>
    <cellStyle name="Normal 4 4 2 4 2 3 2" xfId="37468" xr:uid="{822766F4-ED35-4A90-8136-283541FA2B91}"/>
    <cellStyle name="Normal 4 4 2 4 2 4" xfId="37469" xr:uid="{2EC16898-4450-45D5-8939-4CF151ADABD7}"/>
    <cellStyle name="Normal 4 4 2 4 2 4 2" xfId="37470" xr:uid="{A186CB4E-14B7-442D-BC44-5DA9D6770D88}"/>
    <cellStyle name="Normal 4 4 2 4 2 5" xfId="37471" xr:uid="{0A38FDB2-1E16-415E-BFBF-6F69A32D645A}"/>
    <cellStyle name="Normal 4 4 2 4 3" xfId="37472" xr:uid="{B3AC0E0F-7C1E-4F46-9CCB-A506B4D708E6}"/>
    <cellStyle name="Normal 4 4 2 4 3 2" xfId="37473" xr:uid="{6E06236D-5D08-4EAC-AF7B-6F3B03F20C2A}"/>
    <cellStyle name="Normal 4 4 2 4 3 2 2" xfId="37474" xr:uid="{7D87E348-E67A-42FB-87EA-15DF6A9BBB6E}"/>
    <cellStyle name="Normal 4 4 2 4 3 3" xfId="37475" xr:uid="{80BC11AD-7587-4573-B56C-203AD3A3AD86}"/>
    <cellStyle name="Normal 4 4 2 4 4" xfId="37476" xr:uid="{50FEF3D9-EB5F-4779-9EDF-CD796FB1F220}"/>
    <cellStyle name="Normal 4 4 2 4 4 2" xfId="37477" xr:uid="{728FC684-EBFD-4323-90D2-919430C2699C}"/>
    <cellStyle name="Normal 4 4 2 4 5" xfId="37478" xr:uid="{F32AE15F-97C7-4F3F-89DF-1F418CDCF6DC}"/>
    <cellStyle name="Normal 4 4 2 4 5 2" xfId="37479" xr:uid="{B76C7D8E-3FEF-40DD-ABEE-DFD83007965F}"/>
    <cellStyle name="Normal 4 4 2 4 6" xfId="37480" xr:uid="{C3AB051E-E31E-4BC8-B1B6-4E407EED29E9}"/>
    <cellStyle name="Normal 4 4 2 5" xfId="37481" xr:uid="{41112EE4-BB6D-49E8-B171-9F78565D89F2}"/>
    <cellStyle name="Normal 4 4 2 5 2" xfId="37482" xr:uid="{DB8EF026-1AA2-465D-AA4C-2A4C87AAB107}"/>
    <cellStyle name="Normal 4 4 2 5 2 2" xfId="37483" xr:uid="{32D96555-4678-4239-B6AD-6CB719023B5E}"/>
    <cellStyle name="Normal 4 4 2 5 2 2 2" xfId="37484" xr:uid="{D30D7321-A5C1-4AEE-B485-04A905CCE2F5}"/>
    <cellStyle name="Normal 4 4 2 5 2 3" xfId="37485" xr:uid="{A2EDADB4-8395-4291-8AE8-CD92DA7692A7}"/>
    <cellStyle name="Normal 4 4 2 5 3" xfId="37486" xr:uid="{0FC9ECAA-761A-4C8C-8F7A-3543C3F1A66F}"/>
    <cellStyle name="Normal 4 4 2 5 3 2" xfId="37487" xr:uid="{DD6D5117-D98C-4C80-911A-12E09F6D7D18}"/>
    <cellStyle name="Normal 4 4 2 5 4" xfId="37488" xr:uid="{F33207E6-1DB4-4C42-8AD7-3178BAE1A0B0}"/>
    <cellStyle name="Normal 4 4 2 5 4 2" xfId="37489" xr:uid="{642A087F-862B-4ABC-9B49-7F1FD8223551}"/>
    <cellStyle name="Normal 4 4 2 5 5" xfId="37490" xr:uid="{2ECC63CA-40D0-42B9-8971-DC6D8DA823B5}"/>
    <cellStyle name="Normal 4 4 2 6" xfId="37491" xr:uid="{BA56B214-FD3F-464D-8D04-C8BCAFE66FA6}"/>
    <cellStyle name="Normal 4 4 2 6 2" xfId="37492" xr:uid="{A6CC1B4D-6FFF-4436-9DD6-EB31C577A579}"/>
    <cellStyle name="Normal 4 4 2 6 2 2" xfId="37493" xr:uid="{6CBC4B7B-6965-4DEB-A335-34A179EFA532}"/>
    <cellStyle name="Normal 4 4 2 6 2 2 2" xfId="37494" xr:uid="{0D655952-AFF7-4513-B916-F08F84D84B22}"/>
    <cellStyle name="Normal 4 4 2 6 2 3" xfId="37495" xr:uid="{BB7CDA58-F0C7-48CC-A1DB-1CA1F7601206}"/>
    <cellStyle name="Normal 4 4 2 6 3" xfId="37496" xr:uid="{26F9EDC0-96C6-4624-831A-FB57F4638D28}"/>
    <cellStyle name="Normal 4 4 2 6 3 2" xfId="37497" xr:uid="{B67537AF-F0FB-4FFA-9982-D2891C2F4595}"/>
    <cellStyle name="Normal 4 4 2 6 4" xfId="37498" xr:uid="{05B8F8E1-7ECE-4406-B4FE-62336E7F07E5}"/>
    <cellStyle name="Normal 4 4 2 6 4 2" xfId="37499" xr:uid="{41CAD099-E2C8-4485-849B-0A42830B9A59}"/>
    <cellStyle name="Normal 4 4 2 6 5" xfId="37500" xr:uid="{8A794DD6-F652-4E6B-8AA1-35C2E2264EA8}"/>
    <cellStyle name="Normal 4 4 2 7" xfId="37501" xr:uid="{559D1AA9-8D85-4619-A0B7-B2B92A936FC7}"/>
    <cellStyle name="Normal 4 4 2 7 2" xfId="37502" xr:uid="{E2B32867-5D78-4175-A2CF-750E7D895EB9}"/>
    <cellStyle name="Normal 4 4 2 7 2 2" xfId="37503" xr:uid="{DE19726B-D0DE-4E38-8F19-FC5DAE7CC105}"/>
    <cellStyle name="Normal 4 4 2 7 3" xfId="37504" xr:uid="{32E71EBD-3F27-44A2-856A-8E1067F8DB71}"/>
    <cellStyle name="Normal 4 4 2 8" xfId="37505" xr:uid="{5FEFDFD9-6B57-48AE-921D-2862FCD4C87D}"/>
    <cellStyle name="Normal 4 4 2 8 2" xfId="37506" xr:uid="{6511B43B-A0A4-4856-9435-F5CA2737FD92}"/>
    <cellStyle name="Normal 4 4 2 9" xfId="37507" xr:uid="{8EE3F314-259F-471C-A805-D5BF2BAEC231}"/>
    <cellStyle name="Normal 4 4 2 9 2" xfId="37508" xr:uid="{58888A34-CF92-4C9B-A344-131E01290304}"/>
    <cellStyle name="Normal 4 4 3" xfId="37509" xr:uid="{CC39AE3E-5D92-4C21-B8ED-FF2FF73AB845}"/>
    <cellStyle name="Normal 4 4 3 2" xfId="37510" xr:uid="{AE47C53B-6740-4204-B0AF-437674E0A987}"/>
    <cellStyle name="Normal 4 4 3 2 2" xfId="37511" xr:uid="{A79757CF-AE6A-44DE-9B13-C3727D4773DA}"/>
    <cellStyle name="Normal 4 4 3 2 2 2" xfId="37512" xr:uid="{15BFA540-29DC-4629-B253-76490A5DF714}"/>
    <cellStyle name="Normal 4 4 3 2 2 2 2" xfId="37513" xr:uid="{6BC0D658-2D63-4C1F-A0DA-50D5A2B0A669}"/>
    <cellStyle name="Normal 4 4 3 2 2 2 2 2" xfId="37514" xr:uid="{2AC52959-6BBA-4486-A4E7-36DDE90218BB}"/>
    <cellStyle name="Normal 4 4 3 2 2 2 3" xfId="37515" xr:uid="{D06B2481-1F16-4928-A808-2EAE2DC7FED8}"/>
    <cellStyle name="Normal 4 4 3 2 2 3" xfId="37516" xr:uid="{D93F881C-7BFA-4803-A2B3-609FF857CA23}"/>
    <cellStyle name="Normal 4 4 3 2 2 3 2" xfId="37517" xr:uid="{0DD7D014-66CF-44DA-90DC-383ACE756B6F}"/>
    <cellStyle name="Normal 4 4 3 2 2 4" xfId="37518" xr:uid="{7C902B2A-C7D9-4A5E-AA66-69E1F29B59C9}"/>
    <cellStyle name="Normal 4 4 3 2 2 4 2" xfId="37519" xr:uid="{04DD32AB-9A84-41A6-80DF-FE4E3AAF6723}"/>
    <cellStyle name="Normal 4 4 3 2 2 5" xfId="37520" xr:uid="{1E54285D-532A-4890-B1CC-86115B0E7F43}"/>
    <cellStyle name="Normal 4 4 3 2 3" xfId="37521" xr:uid="{083CDF79-BC0F-4DC6-8132-DD14809BC597}"/>
    <cellStyle name="Normal 4 4 3 2 3 2" xfId="37522" xr:uid="{763FAECC-9D6B-49C8-B6CB-C5C709AF96E2}"/>
    <cellStyle name="Normal 4 4 3 2 3 2 2" xfId="37523" xr:uid="{CDF6926A-0F25-4E8C-A62E-147D761DA23D}"/>
    <cellStyle name="Normal 4 4 3 2 3 3" xfId="37524" xr:uid="{535CBC7A-26E7-4DB1-9276-2942F39FA2D1}"/>
    <cellStyle name="Normal 4 4 3 2 4" xfId="37525" xr:uid="{7E1C2E7F-818D-4A05-83C9-0FC0545D456B}"/>
    <cellStyle name="Normal 4 4 3 2 4 2" xfId="37526" xr:uid="{DD4EFBFF-33ED-44EA-845F-2A922ACDCE55}"/>
    <cellStyle name="Normal 4 4 3 2 5" xfId="37527" xr:uid="{2BC25546-F7BF-4849-BC24-E01B92B76D7C}"/>
    <cellStyle name="Normal 4 4 3 2 5 2" xfId="37528" xr:uid="{8FAC748F-72AE-4327-8C63-A36905095536}"/>
    <cellStyle name="Normal 4 4 3 2 6" xfId="37529" xr:uid="{CC7C3263-AD71-4EBF-95C8-956A91C83884}"/>
    <cellStyle name="Normal 4 4 3 3" xfId="37530" xr:uid="{A207EC7F-274E-4CA1-A14B-83EF2B2512AF}"/>
    <cellStyle name="Normal 4 4 3 3 2" xfId="37531" xr:uid="{2162FBC9-6176-4855-A80F-F13462BA7D00}"/>
    <cellStyle name="Normal 4 4 3 3 2 2" xfId="37532" xr:uid="{3BDE071C-14CF-44E8-8C0F-C4E41DC1E4F8}"/>
    <cellStyle name="Normal 4 4 3 3 2 2 2" xfId="37533" xr:uid="{34CCBFD9-3E4D-49C1-BBA9-215E17897E6A}"/>
    <cellStyle name="Normal 4 4 3 3 2 3" xfId="37534" xr:uid="{D9F21CF4-6E51-476F-AEA0-1C792910E624}"/>
    <cellStyle name="Normal 4 4 3 3 3" xfId="37535" xr:uid="{CCBDB683-09EB-49BD-BE48-64716CE8B959}"/>
    <cellStyle name="Normal 4 4 3 3 3 2" xfId="37536" xr:uid="{3933DFE9-37F9-4BB7-A4B6-85357EDABBBE}"/>
    <cellStyle name="Normal 4 4 3 3 4" xfId="37537" xr:uid="{02E1FDDE-DBC0-4F69-9524-FD420EDCD3FA}"/>
    <cellStyle name="Normal 4 4 3 3 4 2" xfId="37538" xr:uid="{D2379926-AF96-4D36-B319-18EDA03BC872}"/>
    <cellStyle name="Normal 4 4 3 3 5" xfId="37539" xr:uid="{B79A9EB2-335C-4AB8-8344-15DA4F531C67}"/>
    <cellStyle name="Normal 4 4 3 4" xfId="37540" xr:uid="{2E0A905E-1F74-43F2-B866-F743306E1230}"/>
    <cellStyle name="Normal 4 4 3 4 2" xfId="37541" xr:uid="{7A34299B-E1CE-4C0C-AA18-7693507D97FD}"/>
    <cellStyle name="Normal 4 4 3 4 2 2" xfId="37542" xr:uid="{470F8F7E-1738-4FC7-9A03-A809D247DF10}"/>
    <cellStyle name="Normal 4 4 3 4 3" xfId="37543" xr:uid="{36ED19FF-693E-40B4-A20F-5C008C0FCA51}"/>
    <cellStyle name="Normal 4 4 3 5" xfId="37544" xr:uid="{2BE5C8BE-4DB8-47F2-A526-C2863063C678}"/>
    <cellStyle name="Normal 4 4 3 5 2" xfId="37545" xr:uid="{5EFF1FF2-BC1E-431C-80DB-CC8E0F821140}"/>
    <cellStyle name="Normal 4 4 3 6" xfId="37546" xr:uid="{2CD95754-215A-4138-8F47-8A6B43A86946}"/>
    <cellStyle name="Normal 4 4 3 6 2" xfId="37547" xr:uid="{40E7CFFD-DBC2-402F-B6FA-7802276A214E}"/>
    <cellStyle name="Normal 4 4 3 7" xfId="37548" xr:uid="{48DD0D38-457A-4EA6-85A5-81917D5D5E09}"/>
    <cellStyle name="Normal 4 4 4" xfId="37549" xr:uid="{48AF509B-3A83-436D-9705-0A679825D7AA}"/>
    <cellStyle name="Normal 4 4 4 2" xfId="37550" xr:uid="{523E8B95-2D0C-44CF-8B0C-15E7729C2C90}"/>
    <cellStyle name="Normal 4 4 4 2 2" xfId="37551" xr:uid="{9E5D4EC2-3FE2-486F-982C-828E9406B73C}"/>
    <cellStyle name="Normal 4 4 4 2 2 2" xfId="37552" xr:uid="{48789A79-FEF9-450D-881F-C25F211E3CCE}"/>
    <cellStyle name="Normal 4 4 4 2 2 2 2" xfId="37553" xr:uid="{00DDE2CD-9312-44D0-A3A5-D1F54FB33242}"/>
    <cellStyle name="Normal 4 4 4 2 2 2 2 2" xfId="37554" xr:uid="{6D77831D-EFCB-4E5C-B39F-CE80B1BE34E6}"/>
    <cellStyle name="Normal 4 4 4 2 2 2 3" xfId="37555" xr:uid="{536A8646-9670-4D3F-9E6F-C6EEC6BC9332}"/>
    <cellStyle name="Normal 4 4 4 2 2 3" xfId="37556" xr:uid="{84080CBD-8898-47B5-B708-B580B94BE2E6}"/>
    <cellStyle name="Normal 4 4 4 2 2 3 2" xfId="37557" xr:uid="{E56422CD-30CA-4C42-A374-F56C63322333}"/>
    <cellStyle name="Normal 4 4 4 2 2 4" xfId="37558" xr:uid="{51C656B0-CC1F-48FB-A58D-BA2228A8F349}"/>
    <cellStyle name="Normal 4 4 4 2 2 4 2" xfId="37559" xr:uid="{048C50A3-26C9-4D3E-9670-F8EF6A875B97}"/>
    <cellStyle name="Normal 4 4 4 2 2 5" xfId="37560" xr:uid="{DA47E2FE-579A-45AE-9C62-6149E168583D}"/>
    <cellStyle name="Normal 4 4 4 2 3" xfId="37561" xr:uid="{2891BF10-8F80-4157-86AE-35F2E83F2DEF}"/>
    <cellStyle name="Normal 4 4 4 2 3 2" xfId="37562" xr:uid="{AEF02F84-F11A-4B4F-B229-6A59D4355CC4}"/>
    <cellStyle name="Normal 4 4 4 2 3 2 2" xfId="37563" xr:uid="{05C0D44D-F0DF-4596-99A1-F275C55137A7}"/>
    <cellStyle name="Normal 4 4 4 2 3 3" xfId="37564" xr:uid="{D6BC2D42-EBA1-4101-977B-E6EE3F285847}"/>
    <cellStyle name="Normal 4 4 4 2 4" xfId="37565" xr:uid="{5F566FAE-82AF-4657-AA49-2F2C49FB47F5}"/>
    <cellStyle name="Normal 4 4 4 2 4 2" xfId="37566" xr:uid="{820BD968-2784-4A9C-BE30-D5CB4A85CBAA}"/>
    <cellStyle name="Normal 4 4 4 2 5" xfId="37567" xr:uid="{5EF778FA-FF41-4EFC-93FD-6237F0858DCB}"/>
    <cellStyle name="Normal 4 4 4 2 5 2" xfId="37568" xr:uid="{548FB923-C93F-4191-9D17-C60A1E912EE6}"/>
    <cellStyle name="Normal 4 4 4 2 6" xfId="37569" xr:uid="{9FA21FA6-63DD-440F-A368-B75154C1B869}"/>
    <cellStyle name="Normal 4 4 4 3" xfId="37570" xr:uid="{D4A6AC8D-44DD-4555-BDC9-2011F194B78D}"/>
    <cellStyle name="Normal 4 4 4 3 2" xfId="37571" xr:uid="{74712529-7C6F-4969-83D0-6ADE31391E8A}"/>
    <cellStyle name="Normal 4 4 4 3 2 2" xfId="37572" xr:uid="{61D8911C-66E2-4DB1-B37D-B762AC2098B1}"/>
    <cellStyle name="Normal 4 4 4 3 2 2 2" xfId="37573" xr:uid="{B30A2810-E320-4379-98DD-793DA39BB254}"/>
    <cellStyle name="Normal 4 4 4 3 2 3" xfId="37574" xr:uid="{9638E96F-DA1F-4174-9740-2511574EA14A}"/>
    <cellStyle name="Normal 4 4 4 3 3" xfId="37575" xr:uid="{22ED61E5-B5B6-413E-A589-BEABD37C0CF1}"/>
    <cellStyle name="Normal 4 4 4 3 3 2" xfId="37576" xr:uid="{E3E26504-BFEC-487A-8355-09CAA1ADA09A}"/>
    <cellStyle name="Normal 4 4 4 3 4" xfId="37577" xr:uid="{465556BE-93B0-46BE-BB57-8E71D4639661}"/>
    <cellStyle name="Normal 4 4 4 3 4 2" xfId="37578" xr:uid="{D9E52B93-E3AD-49DD-904F-822EF878B59A}"/>
    <cellStyle name="Normal 4 4 4 3 5" xfId="37579" xr:uid="{5B818FAE-3C49-49FF-87AE-A48DA317AB72}"/>
    <cellStyle name="Normal 4 4 4 4" xfId="37580" xr:uid="{1605D8FC-743E-4692-B488-49E06C45E571}"/>
    <cellStyle name="Normal 4 4 4 4 2" xfId="37581" xr:uid="{77B59A81-E0E5-4D22-A00F-58A28845ABEB}"/>
    <cellStyle name="Normal 4 4 4 4 2 2" xfId="37582" xr:uid="{387E778E-947D-404D-8302-BE2C56006593}"/>
    <cellStyle name="Normal 4 4 4 4 3" xfId="37583" xr:uid="{35345E8D-10C9-4C5D-BCCC-BA0AA51FF08D}"/>
    <cellStyle name="Normal 4 4 4 5" xfId="37584" xr:uid="{628B6278-9E6D-415A-8227-B9406857E303}"/>
    <cellStyle name="Normal 4 4 4 5 2" xfId="37585" xr:uid="{600F5303-FA78-406C-BB27-3FC67E48224D}"/>
    <cellStyle name="Normal 4 4 4 6" xfId="37586" xr:uid="{31BBD419-0645-498A-B9F6-3A6E13FC7F0D}"/>
    <cellStyle name="Normal 4 4 4 6 2" xfId="37587" xr:uid="{F59AA0AD-E45E-4C8C-9A69-C157C6B56E35}"/>
    <cellStyle name="Normal 4 4 4 7" xfId="37588" xr:uid="{E26D8B2A-4F9A-4F3E-8C31-082CD413F820}"/>
    <cellStyle name="Normal 4 4 5" xfId="37589" xr:uid="{9E76A52A-13DD-40EC-85D4-94C8CCAAC375}"/>
    <cellStyle name="Normal 4 4 5 2" xfId="37590" xr:uid="{7BF18C3D-49A1-4159-8E70-ED6D5F8A117C}"/>
    <cellStyle name="Normal 4 4 5 2 2" xfId="37591" xr:uid="{69ADCCFA-1274-4FA8-AB36-06774ED5CD1A}"/>
    <cellStyle name="Normal 4 4 5 2 2 2" xfId="37592" xr:uid="{BDCB8B38-E66B-438E-AF85-9145326BB7C1}"/>
    <cellStyle name="Normal 4 4 5 2 2 2 2" xfId="37593" xr:uid="{D1F2A27A-812C-4F60-B386-DF36995A6A45}"/>
    <cellStyle name="Normal 4 4 5 2 2 3" xfId="37594" xr:uid="{FB1FA17E-6D69-4204-AF43-BF40F3B90920}"/>
    <cellStyle name="Normal 4 4 5 2 3" xfId="37595" xr:uid="{790F3BFF-F75F-48B7-8FF7-4AE02607BF8C}"/>
    <cellStyle name="Normal 4 4 5 2 3 2" xfId="37596" xr:uid="{AC021194-D57B-41B6-B72F-7AB507117FBF}"/>
    <cellStyle name="Normal 4 4 5 2 4" xfId="37597" xr:uid="{80CB0219-174F-4AC9-8142-FA438D79557E}"/>
    <cellStyle name="Normal 4 4 5 2 4 2" xfId="37598" xr:uid="{2975239E-FBF5-4DD8-8205-20FDE5B97C7F}"/>
    <cellStyle name="Normal 4 4 5 2 5" xfId="37599" xr:uid="{8463BCF5-9462-431E-913E-37EB180F9DB0}"/>
    <cellStyle name="Normal 4 4 5 3" xfId="37600" xr:uid="{70EB0C80-C77A-4D78-86F9-9BFE01F14E71}"/>
    <cellStyle name="Normal 4 4 5 3 2" xfId="37601" xr:uid="{032637C7-02A4-4B1B-BC8F-DF1CEFF39B58}"/>
    <cellStyle name="Normal 4 4 5 3 2 2" xfId="37602" xr:uid="{AB8211CD-AB8F-4837-902C-59BF0A1FA952}"/>
    <cellStyle name="Normal 4 4 5 3 3" xfId="37603" xr:uid="{7FE7C360-983E-41C2-8C5E-43F4DCF3F1E4}"/>
    <cellStyle name="Normal 4 4 5 4" xfId="37604" xr:uid="{3912FFF4-59DF-4F22-9DD2-E8E3E52DF741}"/>
    <cellStyle name="Normal 4 4 5 4 2" xfId="37605" xr:uid="{584A09B4-2AD6-42CB-B959-8451B7DE14BF}"/>
    <cellStyle name="Normal 4 4 5 5" xfId="37606" xr:uid="{BD920E60-FEB8-4C66-9958-1ED6AA00C427}"/>
    <cellStyle name="Normal 4 4 5 5 2" xfId="37607" xr:uid="{1FAF4DF3-D94E-47A4-A057-81FC4D9BB47F}"/>
    <cellStyle name="Normal 4 4 5 6" xfId="37608" xr:uid="{BA6EFCBF-478B-4B10-88B4-E131347A80B5}"/>
    <cellStyle name="Normal 4 4 6" xfId="37609" xr:uid="{23FEC33F-29C9-4802-99B3-9694083ED80D}"/>
    <cellStyle name="Normal 4 4 6 2" xfId="37610" xr:uid="{6343E9FF-B076-4AAA-ADC9-FEEDE92E1A30}"/>
    <cellStyle name="Normal 4 4 6 2 2" xfId="37611" xr:uid="{B5633B12-559C-41B5-BE38-61C27EFB81B2}"/>
    <cellStyle name="Normal 4 4 6 2 2 2" xfId="37612" xr:uid="{E88E6B85-47FA-4F12-9FB4-0AD12E21BD53}"/>
    <cellStyle name="Normal 4 4 6 2 3" xfId="37613" xr:uid="{11E22509-27F2-494C-856E-345EE6B882BE}"/>
    <cellStyle name="Normal 4 4 6 3" xfId="37614" xr:uid="{43BA26CE-9D03-4743-B764-4CE18329D55E}"/>
    <cellStyle name="Normal 4 4 6 3 2" xfId="37615" xr:uid="{6EC268CA-B1AC-4216-A648-955757F6C720}"/>
    <cellStyle name="Normal 4 4 6 4" xfId="37616" xr:uid="{A93E1FAB-A855-4114-97F2-F508C38E903D}"/>
    <cellStyle name="Normal 4 4 6 4 2" xfId="37617" xr:uid="{3D33F35E-8B8C-4700-A086-2B137FCC68D4}"/>
    <cellStyle name="Normal 4 4 6 5" xfId="37618" xr:uid="{F922212A-0CEF-4A05-B75C-D5D4E0B0270B}"/>
    <cellStyle name="Normal 4 4 7" xfId="37619" xr:uid="{C4024DF3-B57B-4404-ADF1-63CC10A20165}"/>
    <cellStyle name="Normal 4 4 7 2" xfId="37620" xr:uid="{4FD1740E-BBAE-44C5-A75D-77438A119ACB}"/>
    <cellStyle name="Normal 4 4 7 2 2" xfId="37621" xr:uid="{A4516786-34BC-4AAE-8380-44C2FD2AE7D5}"/>
    <cellStyle name="Normal 4 4 7 2 2 2" xfId="37622" xr:uid="{D6768FE2-A92E-4380-BB9D-8FD07EB0BF3F}"/>
    <cellStyle name="Normal 4 4 7 2 3" xfId="37623" xr:uid="{9E46083C-C6E4-4568-AEE5-F4D8D983A07F}"/>
    <cellStyle name="Normal 4 4 7 3" xfId="37624" xr:uid="{5A3D1F19-8894-48D2-A4B3-20E557CA1C78}"/>
    <cellStyle name="Normal 4 4 7 3 2" xfId="37625" xr:uid="{0E87222E-3407-4D19-8828-9CC9EF89F440}"/>
    <cellStyle name="Normal 4 4 7 4" xfId="37626" xr:uid="{35E5E397-3B4A-4912-BD7D-F9F278AE3F08}"/>
    <cellStyle name="Normal 4 4 7 4 2" xfId="37627" xr:uid="{AA9E3402-5113-4CC2-BD6B-3F49E59B9F40}"/>
    <cellStyle name="Normal 4 4 7 5" xfId="37628" xr:uid="{63C34E41-38CB-476F-8977-DE9F5066C175}"/>
    <cellStyle name="Normal 4 4 8" xfId="37629" xr:uid="{E872A759-9FBA-48CB-A1BF-637CE943464D}"/>
    <cellStyle name="Normal 4 4 8 2" xfId="37630" xr:uid="{6901BA30-E7AF-42E9-9EFF-06A5DB4FFFC8}"/>
    <cellStyle name="Normal 4 4 8 2 2" xfId="37631" xr:uid="{B97A4B07-4ABA-40A4-B9DB-4ED0940A992C}"/>
    <cellStyle name="Normal 4 4 8 3" xfId="37632" xr:uid="{B55D26E5-DE39-4289-887B-FCEAAFD84E2C}"/>
    <cellStyle name="Normal 4 4 9" xfId="37633" xr:uid="{8D28C11F-DA89-4A97-8EB8-10F31B48B02C}"/>
    <cellStyle name="Normal 4 4 9 2" xfId="37634" xr:uid="{60656912-864E-466A-9825-9DA79EB02374}"/>
    <cellStyle name="Normal 4 5" xfId="37635" xr:uid="{B6AEF38C-6F23-4642-A647-B033EE7E6C6C}"/>
    <cellStyle name="Normal 4 6" xfId="37636" xr:uid="{15C70AFD-1985-4C82-812A-E4B52E794143}"/>
    <cellStyle name="Normal 4 6 2" xfId="37637" xr:uid="{F1BDC32E-C940-4864-A8B9-D3144BF06F55}"/>
    <cellStyle name="Normal 4 6 2 2" xfId="37638" xr:uid="{AA8E7CCE-8125-440E-B9A9-A2BA0CEADFFA}"/>
    <cellStyle name="Normal 4 6 2 2 2" xfId="37639" xr:uid="{177CEE9A-7DD9-4534-A311-0B76DB06F02D}"/>
    <cellStyle name="Normal 4 6 2 2 2 2" xfId="37640" xr:uid="{90D5E51A-86AD-4E3A-BABA-5AF60677C09A}"/>
    <cellStyle name="Normal 4 6 2 2 2 2 2" xfId="37641" xr:uid="{826D047C-C4CD-4DF7-9AB7-66C962BA06AD}"/>
    <cellStyle name="Normal 4 6 2 2 2 3" xfId="37642" xr:uid="{AF398DC7-3E27-4DE4-A0FC-AE48C764E943}"/>
    <cellStyle name="Normal 4 6 2 2 3" xfId="37643" xr:uid="{F8D7ED85-8E16-484B-9BE8-0B43D1841FAB}"/>
    <cellStyle name="Normal 4 6 2 2 3 2" xfId="37644" xr:uid="{EF251144-E2E9-439D-A4AC-D3516E2F2849}"/>
    <cellStyle name="Normal 4 6 2 2 4" xfId="37645" xr:uid="{2845B03F-9722-4C3F-9631-9F1844EE361A}"/>
    <cellStyle name="Normal 4 6 2 2 4 2" xfId="37646" xr:uid="{DDC0DA16-DF8E-4877-AA54-6D920DF1CEEF}"/>
    <cellStyle name="Normal 4 6 2 2 5" xfId="37647" xr:uid="{1796391D-0D1D-42FB-A665-7D0350D48E65}"/>
    <cellStyle name="Normal 4 6 2 3" xfId="37648" xr:uid="{DADEF5AE-AF0B-4041-B671-33A03A7C30C7}"/>
    <cellStyle name="Normal 4 6 2 3 2" xfId="37649" xr:uid="{EB9FE81F-6124-405E-B173-0554E0D6858D}"/>
    <cellStyle name="Normal 4 6 2 3 2 2" xfId="37650" xr:uid="{58BB6199-0A2A-4075-90CF-651CFADF93A0}"/>
    <cellStyle name="Normal 4 6 2 3 3" xfId="37651" xr:uid="{02561DAE-8F04-4DE9-AF29-F4BE03E6ED0C}"/>
    <cellStyle name="Normal 4 6 2 4" xfId="37652" xr:uid="{EEF7C1BA-4961-45B8-B49B-C0B604241569}"/>
    <cellStyle name="Normal 4 6 2 4 2" xfId="37653" xr:uid="{068EC08F-B366-4512-BF34-659EE36DD4BB}"/>
    <cellStyle name="Normal 4 6 2 5" xfId="37654" xr:uid="{6F74D8A2-AAF4-4201-82A6-F4A9FB415526}"/>
    <cellStyle name="Normal 4 6 2 5 2" xfId="37655" xr:uid="{86B9A333-347E-422A-893F-59BA0FB3ADC4}"/>
    <cellStyle name="Normal 4 6 2 6" xfId="37656" xr:uid="{E9323B2D-6F5B-4498-8BF9-EA3B2ED4F5B6}"/>
    <cellStyle name="Normal 4 6 3" xfId="37657" xr:uid="{EFC5F00D-7FAF-497F-BB14-0E9E1F6CF40F}"/>
    <cellStyle name="Normal 4 6 3 2" xfId="37658" xr:uid="{5E492C74-393A-4C1D-8AF1-BE5C92794A6B}"/>
    <cellStyle name="Normal 4 6 3 2 2" xfId="37659" xr:uid="{70D3EFF1-9E97-4845-B484-5FBC60772956}"/>
    <cellStyle name="Normal 4 6 3 2 2 2" xfId="37660" xr:uid="{A6BA00FE-D92A-4B39-9203-B6038A1ED5EE}"/>
    <cellStyle name="Normal 4 6 3 2 3" xfId="37661" xr:uid="{777C7E03-BABD-40D8-BDA7-2A20AFA8A3AB}"/>
    <cellStyle name="Normal 4 6 3 3" xfId="37662" xr:uid="{92DC46CC-2C48-40A1-9962-EC140092950C}"/>
    <cellStyle name="Normal 4 6 3 3 2" xfId="37663" xr:uid="{241B4CE1-7610-45B8-A510-FD1205F3EFD2}"/>
    <cellStyle name="Normal 4 6 3 4" xfId="37664" xr:uid="{871FBE1E-26C3-49CD-BCFF-5C1D1B00018E}"/>
    <cellStyle name="Normal 4 6 3 4 2" xfId="37665" xr:uid="{E7C9F4F5-22C8-42FE-BA6F-3590996CB1E3}"/>
    <cellStyle name="Normal 4 6 3 5" xfId="37666" xr:uid="{A5C01253-9915-4F29-84D6-3A8C886F6AC4}"/>
    <cellStyle name="Normal 4 6 4" xfId="37667" xr:uid="{DCCA0138-FFF4-47DD-888B-D573733E752E}"/>
    <cellStyle name="Normal 4 6 4 2" xfId="37668" xr:uid="{BF2AD493-D363-441B-9140-31EE6B27BF07}"/>
    <cellStyle name="Normal 4 6 4 2 2" xfId="37669" xr:uid="{7CFC92D0-1798-4E52-8419-DFAA38E33A1F}"/>
    <cellStyle name="Normal 4 6 4 3" xfId="37670" xr:uid="{E9EDECB0-A0F8-4593-89D5-028FC6F55F69}"/>
    <cellStyle name="Normal 4 6 5" xfId="37671" xr:uid="{150CBCE4-2DCA-4691-B35B-34A1A6BFD65F}"/>
    <cellStyle name="Normal 4 6 5 2" xfId="37672" xr:uid="{73C92374-A8A5-4653-822F-43C22EAA85A3}"/>
    <cellStyle name="Normal 4 6 6" xfId="37673" xr:uid="{6CED5548-56BB-4BA5-997F-2928F6150B93}"/>
    <cellStyle name="Normal 4 6 6 2" xfId="37674" xr:uid="{6C8D95C6-3083-46A9-A30C-7C886BA14323}"/>
    <cellStyle name="Normal 4 6 7" xfId="37675" xr:uid="{B1A24D28-3BFE-4D8A-8A53-2EA67EC4E2E9}"/>
    <cellStyle name="Normal 4 7" xfId="37676" xr:uid="{EE7B59D0-4931-4186-8551-0C2E1296B052}"/>
    <cellStyle name="Normal 4 8" xfId="37677" xr:uid="{32680BD3-C5A3-4B8B-8A16-77723317D176}"/>
    <cellStyle name="Normal 4 8 2" xfId="37678" xr:uid="{DC6EE3F1-ACD7-4A7A-8952-E01A06D6A3BA}"/>
    <cellStyle name="Normal 4 8 2 2" xfId="37679" xr:uid="{1388BD59-3F6E-411E-91E9-CF1256674A11}"/>
    <cellStyle name="Normal 4 8 2 2 2" xfId="37680" xr:uid="{DDF066F4-E742-4FBC-9110-6943CEC669C4}"/>
    <cellStyle name="Normal 4 8 2 3" xfId="37681" xr:uid="{A65B3BC8-8FC1-4992-A259-9256E931E2B4}"/>
    <cellStyle name="Normal 4 8 3" xfId="37682" xr:uid="{974F71C5-B0F2-4B31-B956-9DB2036F68D4}"/>
    <cellStyle name="Normal 4 8 3 2" xfId="37683" xr:uid="{D606952E-F7A3-4CFA-AB91-DDE8FA1E11E9}"/>
    <cellStyle name="Normal 4 8 4" xfId="37684" xr:uid="{176E141F-0064-40E9-A3B3-DD51F6240D07}"/>
    <cellStyle name="Normal 4 8 4 2" xfId="37685" xr:uid="{70B381BA-9854-424A-9B53-281A552F0164}"/>
    <cellStyle name="Normal 4 8 5" xfId="37686" xr:uid="{046AD5E3-055E-4CD2-84A4-FB44F79491E7}"/>
    <cellStyle name="Normal 4 9" xfId="37687" xr:uid="{4E53EBE6-E6A8-4AFC-BE48-73CD889C2FC2}"/>
    <cellStyle name="Normal 4 9 2" xfId="37688" xr:uid="{E7D253F9-934E-420A-9B58-9885874BB4D7}"/>
    <cellStyle name="Normal 4 9 2 2" xfId="37689" xr:uid="{A2072F40-BB31-451B-98D1-25E70B5BA5B2}"/>
    <cellStyle name="Normal 4 9 3" xfId="37690" xr:uid="{EB0A98ED-2B40-4EBC-8C48-3030B6FC70B8}"/>
    <cellStyle name="Normal 4_CWC July 20th" xfId="76" xr:uid="{69264176-FEDF-4D94-8B4B-3884236573A0}"/>
    <cellStyle name="Normal 40" xfId="37691" xr:uid="{5D698A73-4F45-49DC-91F4-B79C4122C333}"/>
    <cellStyle name="Normal 40 10" xfId="37692" xr:uid="{BC24C779-279B-4DD8-9F37-38E3733E224C}"/>
    <cellStyle name="Normal 40 10 2" xfId="37693" xr:uid="{2DFD7DAF-9E63-4CAB-91FA-6C78C8344D53}"/>
    <cellStyle name="Normal 40 11" xfId="37694" xr:uid="{3153CD37-805D-4174-89D4-90156FCA57A6}"/>
    <cellStyle name="Normal 40 2" xfId="37695" xr:uid="{D8A3CAAA-38B7-487E-B4D2-E2152D6FD402}"/>
    <cellStyle name="Normal 40 2 10" xfId="37696" xr:uid="{3256E475-CF18-4C71-B958-0F817683B274}"/>
    <cellStyle name="Normal 40 2 2" xfId="37697" xr:uid="{FC9E152D-0A31-48E1-9ACC-3265160528C6}"/>
    <cellStyle name="Normal 40 2 2 2" xfId="37698" xr:uid="{87629D61-F89B-4E09-801E-42C6C117CF14}"/>
    <cellStyle name="Normal 40 2 2 2 2" xfId="37699" xr:uid="{403C7674-4CFD-4E8A-8DA5-1FD7F13E6B82}"/>
    <cellStyle name="Normal 40 2 2 2 2 2" xfId="37700" xr:uid="{A72AAF77-3898-48FE-81B5-AA37B92FD676}"/>
    <cellStyle name="Normal 40 2 2 2 2 2 2" xfId="37701" xr:uid="{7F5170A2-E757-41F5-B7ED-FBB79219481B}"/>
    <cellStyle name="Normal 40 2 2 2 2 2 2 2" xfId="37702" xr:uid="{F9FA15BF-3FB9-4FFF-AB4B-F8A96DE360BF}"/>
    <cellStyle name="Normal 40 2 2 2 2 2 3" xfId="37703" xr:uid="{5E7FCF26-B1DA-41FF-8F7F-BB0B80052E2E}"/>
    <cellStyle name="Normal 40 2 2 2 2 3" xfId="37704" xr:uid="{B5960364-9028-426F-BA21-7F7696711FBF}"/>
    <cellStyle name="Normal 40 2 2 2 2 3 2" xfId="37705" xr:uid="{10E08F6A-15C2-4481-BA85-EF8945618047}"/>
    <cellStyle name="Normal 40 2 2 2 2 4" xfId="37706" xr:uid="{8D81DD10-76CF-4020-9456-BFE737EA41DF}"/>
    <cellStyle name="Normal 40 2 2 2 2 4 2" xfId="37707" xr:uid="{EE0FB577-C321-494B-95E9-12E190EE9F1A}"/>
    <cellStyle name="Normal 40 2 2 2 2 5" xfId="37708" xr:uid="{E7F27B10-13AB-4F20-91DA-B51B6EF5D94A}"/>
    <cellStyle name="Normal 40 2 2 2 3" xfId="37709" xr:uid="{DC060B45-2500-494D-A641-BA1D7DDE3AC7}"/>
    <cellStyle name="Normal 40 2 2 2 3 2" xfId="37710" xr:uid="{38396AFA-3465-48B7-8C48-FC4F3AAE0C73}"/>
    <cellStyle name="Normal 40 2 2 2 3 2 2" xfId="37711" xr:uid="{295C99B0-A4FE-4ADD-8628-B6AC3ABD8079}"/>
    <cellStyle name="Normal 40 2 2 2 3 3" xfId="37712" xr:uid="{6D70B6C3-FD9F-42CA-B8E2-D96C43A4C17E}"/>
    <cellStyle name="Normal 40 2 2 2 4" xfId="37713" xr:uid="{12BEED3B-951E-4B52-A35E-A8B60CE6A3E3}"/>
    <cellStyle name="Normal 40 2 2 2 4 2" xfId="37714" xr:uid="{172A220A-69FD-4D95-B71C-F21F2B0DFC1E}"/>
    <cellStyle name="Normal 40 2 2 2 5" xfId="37715" xr:uid="{06943518-9939-43DA-8A27-3A1D24ABCF63}"/>
    <cellStyle name="Normal 40 2 2 2 5 2" xfId="37716" xr:uid="{5D8C8391-2D4A-4832-9E8F-5D57E020680E}"/>
    <cellStyle name="Normal 40 2 2 2 6" xfId="37717" xr:uid="{67EA1D15-6215-41A1-A007-AAD8948B4DAC}"/>
    <cellStyle name="Normal 40 2 2 3" xfId="37718" xr:uid="{799D394D-A683-4D6A-9028-95C650392448}"/>
    <cellStyle name="Normal 40 2 2 3 2" xfId="37719" xr:uid="{C483AB70-6340-4B70-8824-581E2CAEA7E9}"/>
    <cellStyle name="Normal 40 2 2 3 2 2" xfId="37720" xr:uid="{891C39EE-B266-423D-97BD-48FEC155A76F}"/>
    <cellStyle name="Normal 40 2 2 3 2 2 2" xfId="37721" xr:uid="{B4E0DFDE-8D8D-48EF-BC32-1FFEEB8E895D}"/>
    <cellStyle name="Normal 40 2 2 3 2 3" xfId="37722" xr:uid="{7B129B00-8F07-4E52-8318-F646CDCFD2D3}"/>
    <cellStyle name="Normal 40 2 2 3 3" xfId="37723" xr:uid="{600BB64C-F070-4A3B-A606-A2228CCC6139}"/>
    <cellStyle name="Normal 40 2 2 3 3 2" xfId="37724" xr:uid="{C8732AB4-1B18-44B5-B1AF-46FEEDDA423A}"/>
    <cellStyle name="Normal 40 2 2 3 4" xfId="37725" xr:uid="{E23BABAC-AF2E-4677-BB39-4AD2930D2F86}"/>
    <cellStyle name="Normal 40 2 2 3 4 2" xfId="37726" xr:uid="{5E2182F5-76F1-4A51-B084-4656E4A5E554}"/>
    <cellStyle name="Normal 40 2 2 3 5" xfId="37727" xr:uid="{62D32AF7-D1AA-45EC-941F-653198DF351C}"/>
    <cellStyle name="Normal 40 2 2 4" xfId="37728" xr:uid="{EA101C7A-4F9D-48B5-884F-2D37511A8A1F}"/>
    <cellStyle name="Normal 40 2 2 4 2" xfId="37729" xr:uid="{0326F858-0560-4000-B441-940189C89DD9}"/>
    <cellStyle name="Normal 40 2 2 4 2 2" xfId="37730" xr:uid="{EFF65849-35A8-47DF-A9E0-03555E253C65}"/>
    <cellStyle name="Normal 40 2 2 4 3" xfId="37731" xr:uid="{9FAB6D61-633B-457B-9F01-106B3C724E19}"/>
    <cellStyle name="Normal 40 2 2 5" xfId="37732" xr:uid="{06BB5E08-FA80-4AE6-82C3-54172BBDCCD6}"/>
    <cellStyle name="Normal 40 2 2 5 2" xfId="37733" xr:uid="{6B5BA7FB-76E6-4770-ACB9-71ADECB4AB0C}"/>
    <cellStyle name="Normal 40 2 2 6" xfId="37734" xr:uid="{B05C3214-C6DB-42F7-8CAF-20053C2A8D50}"/>
    <cellStyle name="Normal 40 2 2 6 2" xfId="37735" xr:uid="{311E0990-575F-42AC-95D1-0AF1AAB738E4}"/>
    <cellStyle name="Normal 40 2 2 7" xfId="37736" xr:uid="{B6E62010-7224-47E2-84A7-4169EAB1F97E}"/>
    <cellStyle name="Normal 40 2 3" xfId="37737" xr:uid="{DD2AD62C-3B2C-4744-9D15-6D7907017FC1}"/>
    <cellStyle name="Normal 40 2 3 2" xfId="37738" xr:uid="{674EE42E-5E67-48A3-8FD2-3DCF5A3E31A6}"/>
    <cellStyle name="Normal 40 2 3 2 2" xfId="37739" xr:uid="{46C786B7-465F-42D6-8083-B807334BC8E6}"/>
    <cellStyle name="Normal 40 2 3 2 2 2" xfId="37740" xr:uid="{F7392E68-2A3B-49ED-A437-DF166BE7E071}"/>
    <cellStyle name="Normal 40 2 3 2 2 2 2" xfId="37741" xr:uid="{0B88A7C6-A2A0-4FBD-8453-9FC60E299144}"/>
    <cellStyle name="Normal 40 2 3 2 2 2 2 2" xfId="37742" xr:uid="{CEEBF550-736C-4E37-8D14-B9EB2FA917D5}"/>
    <cellStyle name="Normal 40 2 3 2 2 2 3" xfId="37743" xr:uid="{07907479-99CC-4AAD-AA6F-E52E24E605FA}"/>
    <cellStyle name="Normal 40 2 3 2 2 3" xfId="37744" xr:uid="{2A97EDC0-F8A2-4827-B378-DF8616281355}"/>
    <cellStyle name="Normal 40 2 3 2 2 3 2" xfId="37745" xr:uid="{F5BDADBD-3D12-4AAB-838B-ED6B2D6D8087}"/>
    <cellStyle name="Normal 40 2 3 2 2 4" xfId="37746" xr:uid="{51BA33A8-410C-4328-B438-563BF386608B}"/>
    <cellStyle name="Normal 40 2 3 2 2 4 2" xfId="37747" xr:uid="{40F7C30A-9C4C-415D-9A19-222809342B52}"/>
    <cellStyle name="Normal 40 2 3 2 2 5" xfId="37748" xr:uid="{E860D9D1-C479-4FA5-9071-4F25F5F00BFA}"/>
    <cellStyle name="Normal 40 2 3 2 3" xfId="37749" xr:uid="{6ED556D5-B02A-4AE6-BCE6-B22E1EF51717}"/>
    <cellStyle name="Normal 40 2 3 2 3 2" xfId="37750" xr:uid="{3F68434B-E6F5-4470-A3D5-EA395B94E251}"/>
    <cellStyle name="Normal 40 2 3 2 3 2 2" xfId="37751" xr:uid="{A0B7FB31-AA7B-4232-B54B-B758C4DE66B2}"/>
    <cellStyle name="Normal 40 2 3 2 3 3" xfId="37752" xr:uid="{C7DDC26F-59D7-4B9B-8316-38521C77D135}"/>
    <cellStyle name="Normal 40 2 3 2 4" xfId="37753" xr:uid="{E59738E3-1028-4F35-92FB-C28B68E540E2}"/>
    <cellStyle name="Normal 40 2 3 2 4 2" xfId="37754" xr:uid="{A144F183-9A49-42D3-8A88-3C7BEB04DA10}"/>
    <cellStyle name="Normal 40 2 3 2 5" xfId="37755" xr:uid="{0E6713F1-4F1E-4241-B8AE-4B8058885EB3}"/>
    <cellStyle name="Normal 40 2 3 2 5 2" xfId="37756" xr:uid="{78CDC84C-0F23-4AD8-98D3-72628375995C}"/>
    <cellStyle name="Normal 40 2 3 2 6" xfId="37757" xr:uid="{EC484A1B-D9D0-4CA6-86F6-FCE94F67D3A7}"/>
    <cellStyle name="Normal 40 2 3 3" xfId="37758" xr:uid="{0466AB31-0CFA-4099-95F6-4564DBCE16B4}"/>
    <cellStyle name="Normal 40 2 3 3 2" xfId="37759" xr:uid="{2A4D44DC-109E-4A8B-A57C-070DBAF35137}"/>
    <cellStyle name="Normal 40 2 3 3 2 2" xfId="37760" xr:uid="{506A997D-C6CC-4798-BF46-6FE5289EF757}"/>
    <cellStyle name="Normal 40 2 3 3 2 2 2" xfId="37761" xr:uid="{63CF05C9-C354-418B-BF81-1DBA85CAE690}"/>
    <cellStyle name="Normal 40 2 3 3 2 3" xfId="37762" xr:uid="{9E96F46F-BBDD-4569-9CF5-FE2230DB2A2A}"/>
    <cellStyle name="Normal 40 2 3 3 3" xfId="37763" xr:uid="{6C085731-C7D7-4322-8AE4-4AA5CD86B8B0}"/>
    <cellStyle name="Normal 40 2 3 3 3 2" xfId="37764" xr:uid="{88770B06-4C5E-4B01-9F6E-E482A99B5979}"/>
    <cellStyle name="Normal 40 2 3 3 4" xfId="37765" xr:uid="{CD317F55-CE43-4092-A7A7-C31C026D2A3D}"/>
    <cellStyle name="Normal 40 2 3 3 4 2" xfId="37766" xr:uid="{79651FB8-0782-4C66-B01B-FC15C779FAF6}"/>
    <cellStyle name="Normal 40 2 3 3 5" xfId="37767" xr:uid="{0DCCE0D5-A879-45DB-A611-716B0D9469E8}"/>
    <cellStyle name="Normal 40 2 3 4" xfId="37768" xr:uid="{BD7D7E7D-3E8E-465D-83A1-411958022BAD}"/>
    <cellStyle name="Normal 40 2 3 4 2" xfId="37769" xr:uid="{687BD856-AB76-4348-B9C4-461418F7A802}"/>
    <cellStyle name="Normal 40 2 3 4 2 2" xfId="37770" xr:uid="{3DB22313-4C10-46B1-A281-F565106AE9B7}"/>
    <cellStyle name="Normal 40 2 3 4 3" xfId="37771" xr:uid="{A600CAC1-C495-48B5-AB27-BD1B9E7EDE0D}"/>
    <cellStyle name="Normal 40 2 3 5" xfId="37772" xr:uid="{FFC1950D-C13A-4741-9552-50367958EB84}"/>
    <cellStyle name="Normal 40 2 3 5 2" xfId="37773" xr:uid="{9D3DCE9B-0C8A-4C46-A436-07A98958FFEC}"/>
    <cellStyle name="Normal 40 2 3 6" xfId="37774" xr:uid="{65CD9BC2-85B7-4231-8428-1A83CC07AB28}"/>
    <cellStyle name="Normal 40 2 3 6 2" xfId="37775" xr:uid="{4A8DE340-5815-4931-A3BC-6CB52AD38B2A}"/>
    <cellStyle name="Normal 40 2 3 7" xfId="37776" xr:uid="{41E75CAC-6787-4611-8FB1-02960C04E032}"/>
    <cellStyle name="Normal 40 2 4" xfId="37777" xr:uid="{8DB40644-9F1A-4F09-8EE0-12466E40B734}"/>
    <cellStyle name="Normal 40 2 4 2" xfId="37778" xr:uid="{E0EEAEF7-9E69-4030-90B7-6F632748002E}"/>
    <cellStyle name="Normal 40 2 4 2 2" xfId="37779" xr:uid="{7606719C-4614-4B19-B09D-CB7AAA4C9AA0}"/>
    <cellStyle name="Normal 40 2 4 2 2 2" xfId="37780" xr:uid="{D579180F-7EDC-424A-804C-8F1D566C0214}"/>
    <cellStyle name="Normal 40 2 4 2 2 2 2" xfId="37781" xr:uid="{00A292AD-7D1E-4AB1-B437-4ACE1E569FBC}"/>
    <cellStyle name="Normal 40 2 4 2 2 3" xfId="37782" xr:uid="{E3AAEA96-5BDF-4BE4-A4F0-2F6E5A95F84B}"/>
    <cellStyle name="Normal 40 2 4 2 3" xfId="37783" xr:uid="{4CE5E01D-6221-4878-894C-4D0E5BEE48D9}"/>
    <cellStyle name="Normal 40 2 4 2 3 2" xfId="37784" xr:uid="{E9CDC02F-2A51-4629-8D66-FE4FBADC5ED6}"/>
    <cellStyle name="Normal 40 2 4 2 4" xfId="37785" xr:uid="{7231BFC8-CE16-4DD6-BEAE-76F9A93ED218}"/>
    <cellStyle name="Normal 40 2 4 2 4 2" xfId="37786" xr:uid="{FB1F6E09-8F5F-4739-922E-3269DB934935}"/>
    <cellStyle name="Normal 40 2 4 2 5" xfId="37787" xr:uid="{D9FA4952-327A-4B2B-AA59-C2352BAF58CC}"/>
    <cellStyle name="Normal 40 2 4 3" xfId="37788" xr:uid="{2C24B379-839D-4C84-B89C-1A419DEB2436}"/>
    <cellStyle name="Normal 40 2 4 3 2" xfId="37789" xr:uid="{8BF82636-ADE6-4BE6-96F1-7B25DBADC405}"/>
    <cellStyle name="Normal 40 2 4 3 2 2" xfId="37790" xr:uid="{51F40CB5-C980-40CC-A6AB-32188854E4F2}"/>
    <cellStyle name="Normal 40 2 4 3 3" xfId="37791" xr:uid="{76F60E20-7C3E-466E-A25E-C115071CC519}"/>
    <cellStyle name="Normal 40 2 4 4" xfId="37792" xr:uid="{576ADBED-CBDA-41A2-B265-24C27593A965}"/>
    <cellStyle name="Normal 40 2 4 4 2" xfId="37793" xr:uid="{C2140B9A-C543-46FD-A064-B3FA8CF9A379}"/>
    <cellStyle name="Normal 40 2 4 5" xfId="37794" xr:uid="{427C8A59-6ABF-4223-8B45-D8D547E6690E}"/>
    <cellStyle name="Normal 40 2 4 5 2" xfId="37795" xr:uid="{8C95D329-5D8D-4B13-948D-478AA99BD6CD}"/>
    <cellStyle name="Normal 40 2 4 6" xfId="37796" xr:uid="{75C76A01-5D86-47DD-9670-B3A38F02A700}"/>
    <cellStyle name="Normal 40 2 5" xfId="37797" xr:uid="{095F53D2-183F-48C0-8830-3E183CD4412D}"/>
    <cellStyle name="Normal 40 2 5 2" xfId="37798" xr:uid="{68699E2E-280C-4BD6-9142-B85A1FEC934C}"/>
    <cellStyle name="Normal 40 2 5 2 2" xfId="37799" xr:uid="{3105E48D-AE1E-4446-B37D-DB6470DC69C1}"/>
    <cellStyle name="Normal 40 2 5 2 2 2" xfId="37800" xr:uid="{88373F31-5B77-4A31-A21A-D871E3B74C30}"/>
    <cellStyle name="Normal 40 2 5 2 3" xfId="37801" xr:uid="{45123289-7CF3-4B92-8A4C-35D78AC93884}"/>
    <cellStyle name="Normal 40 2 5 3" xfId="37802" xr:uid="{A0D50522-55F2-4DB5-9DD8-4A11D52E882C}"/>
    <cellStyle name="Normal 40 2 5 3 2" xfId="37803" xr:uid="{7BECB9FB-6D21-4A68-A357-C467CE2CE42D}"/>
    <cellStyle name="Normal 40 2 5 4" xfId="37804" xr:uid="{A9B0A963-5643-4834-8D55-6EB6E0F1CE11}"/>
    <cellStyle name="Normal 40 2 5 4 2" xfId="37805" xr:uid="{64C6C8F4-69A1-4D5F-BCDB-35F13B7C8611}"/>
    <cellStyle name="Normal 40 2 5 5" xfId="37806" xr:uid="{5818B6A3-03E9-4224-B9B9-82B0A1A954C9}"/>
    <cellStyle name="Normal 40 2 6" xfId="37807" xr:uid="{53382F01-2070-48D1-A035-4E48C2E79A55}"/>
    <cellStyle name="Normal 40 2 6 2" xfId="37808" xr:uid="{9D918593-7C11-4329-B6AD-7E0897951852}"/>
    <cellStyle name="Normal 40 2 6 2 2" xfId="37809" xr:uid="{18E0571C-537F-4746-B861-6714300016BE}"/>
    <cellStyle name="Normal 40 2 6 2 2 2" xfId="37810" xr:uid="{4FECF86A-ABCF-4768-BF99-7CAA88C29AAD}"/>
    <cellStyle name="Normal 40 2 6 2 3" xfId="37811" xr:uid="{7B0AD437-3F65-46D3-9BD7-5B1F35DD0D37}"/>
    <cellStyle name="Normal 40 2 6 3" xfId="37812" xr:uid="{F8AF6AE0-B60B-44D8-AF4D-02942209FEE4}"/>
    <cellStyle name="Normal 40 2 6 3 2" xfId="37813" xr:uid="{9B95A7DD-6FA3-4A3F-A371-C07F3B935834}"/>
    <cellStyle name="Normal 40 2 6 4" xfId="37814" xr:uid="{9695F0AE-FA42-4963-A6F8-B01A43E26E17}"/>
    <cellStyle name="Normal 40 2 6 4 2" xfId="37815" xr:uid="{63CEA93B-4836-43B3-924F-76F175352DD7}"/>
    <cellStyle name="Normal 40 2 6 5" xfId="37816" xr:uid="{53D8E8FE-4911-49AF-B79F-94CC7528210C}"/>
    <cellStyle name="Normal 40 2 7" xfId="37817" xr:uid="{5DD927AC-6908-4026-A3E0-3BC68C12729C}"/>
    <cellStyle name="Normal 40 2 7 2" xfId="37818" xr:uid="{23482216-2EDD-42FF-B638-9D56CACEF500}"/>
    <cellStyle name="Normal 40 2 7 2 2" xfId="37819" xr:uid="{C9738322-351D-49EF-92B5-B1635E37FE58}"/>
    <cellStyle name="Normal 40 2 7 3" xfId="37820" xr:uid="{635EC672-CC9F-4E69-B934-56B2E0EC7B76}"/>
    <cellStyle name="Normal 40 2 8" xfId="37821" xr:uid="{89AAB0CC-26EC-4BD0-B598-C549001AE3EE}"/>
    <cellStyle name="Normal 40 2 8 2" xfId="37822" xr:uid="{5090485D-1E0C-4D5D-9874-69C535FDBC20}"/>
    <cellStyle name="Normal 40 2 9" xfId="37823" xr:uid="{47D048BF-EFAE-4B0B-8DB7-F1C9C2CA42A7}"/>
    <cellStyle name="Normal 40 2 9 2" xfId="37824" xr:uid="{DE664768-AE8C-4236-B943-159C6F63A99B}"/>
    <cellStyle name="Normal 40 3" xfId="37825" xr:uid="{CBE87219-D7B7-4DFF-9516-6F7A7C0F93ED}"/>
    <cellStyle name="Normal 40 3 2" xfId="37826" xr:uid="{A56F9046-74A4-499F-853F-3CC411480FE2}"/>
    <cellStyle name="Normal 40 3 2 2" xfId="37827" xr:uid="{24C70B2E-ED4B-43B1-90D1-23F73AB07E78}"/>
    <cellStyle name="Normal 40 3 2 2 2" xfId="37828" xr:uid="{9001B043-0D33-4A2C-ADDA-4B05E3E15FB7}"/>
    <cellStyle name="Normal 40 3 2 2 2 2" xfId="37829" xr:uid="{2BE9D6E5-DC91-43BA-BEFE-4BF30CFE17E4}"/>
    <cellStyle name="Normal 40 3 2 2 2 2 2" xfId="37830" xr:uid="{D16BB4FD-D6FF-4298-8CCB-EB01421F0535}"/>
    <cellStyle name="Normal 40 3 2 2 2 3" xfId="37831" xr:uid="{20BA2829-CC47-4968-9884-A0036C80FB42}"/>
    <cellStyle name="Normal 40 3 2 2 3" xfId="37832" xr:uid="{C88DA9BD-09D0-407C-88F9-CA8132BA6B41}"/>
    <cellStyle name="Normal 40 3 2 2 3 2" xfId="37833" xr:uid="{9D6692A1-916C-4036-A24C-611E4BE01998}"/>
    <cellStyle name="Normal 40 3 2 2 4" xfId="37834" xr:uid="{7F984E0B-F98A-4B07-B686-42AE71464203}"/>
    <cellStyle name="Normal 40 3 2 2 4 2" xfId="37835" xr:uid="{7925D0A7-AB78-4204-AB96-4902F449CB2D}"/>
    <cellStyle name="Normal 40 3 2 2 5" xfId="37836" xr:uid="{8668132A-0E83-405D-B421-413A7801B2EC}"/>
    <cellStyle name="Normal 40 3 2 3" xfId="37837" xr:uid="{7F279BBE-47A0-4EC5-92CD-141ED6BDE444}"/>
    <cellStyle name="Normal 40 3 2 3 2" xfId="37838" xr:uid="{5F2BAE65-397B-4B4C-8F9D-CDC8976DACB9}"/>
    <cellStyle name="Normal 40 3 2 3 2 2" xfId="37839" xr:uid="{F3788C10-BEAF-42ED-90CE-7B8B622C1E40}"/>
    <cellStyle name="Normal 40 3 2 3 3" xfId="37840" xr:uid="{99DF8F8D-51CF-4E69-836E-EF9AEA38AF1C}"/>
    <cellStyle name="Normal 40 3 2 4" xfId="37841" xr:uid="{E40D8E83-2ECE-4B0F-8CD0-78BEA210FA1F}"/>
    <cellStyle name="Normal 40 3 2 4 2" xfId="37842" xr:uid="{923B6513-301D-47E3-8F86-F13D240724A2}"/>
    <cellStyle name="Normal 40 3 2 5" xfId="37843" xr:uid="{52C5DC05-90BC-4370-8195-FBB3C9B55416}"/>
    <cellStyle name="Normal 40 3 2 5 2" xfId="37844" xr:uid="{E7ED4C0D-EE22-401C-A3B1-61E751837313}"/>
    <cellStyle name="Normal 40 3 2 6" xfId="37845" xr:uid="{F25E5886-CFD1-49C4-BC96-99E3408C62F6}"/>
    <cellStyle name="Normal 40 3 3" xfId="37846" xr:uid="{3523897D-F7AA-493A-9F68-9C36808668C2}"/>
    <cellStyle name="Normal 40 3 3 2" xfId="37847" xr:uid="{7ADF461C-AEAC-423E-9502-C7CA85A28018}"/>
    <cellStyle name="Normal 40 3 3 2 2" xfId="37848" xr:uid="{CCCB2776-D1EF-47A7-B542-5E99549CBFD9}"/>
    <cellStyle name="Normal 40 3 3 2 2 2" xfId="37849" xr:uid="{B901716A-9870-4010-9D85-C528AB20CD66}"/>
    <cellStyle name="Normal 40 3 3 2 3" xfId="37850" xr:uid="{A70BA046-94CD-43BB-98B2-736FACE74C0B}"/>
    <cellStyle name="Normal 40 3 3 3" xfId="37851" xr:uid="{1C2E0D53-482D-433D-AAE1-E30CEC44CA60}"/>
    <cellStyle name="Normal 40 3 3 3 2" xfId="37852" xr:uid="{DAA08DD3-FB23-44A6-B598-E464663D18DB}"/>
    <cellStyle name="Normal 40 3 3 4" xfId="37853" xr:uid="{D99C2D38-C27D-4C91-BB6B-7597A74B2B25}"/>
    <cellStyle name="Normal 40 3 3 4 2" xfId="37854" xr:uid="{0A52ABDA-F553-4E21-92F7-7C3C65D443A8}"/>
    <cellStyle name="Normal 40 3 3 5" xfId="37855" xr:uid="{16AA9856-BB67-41D2-8C06-716F45F456CB}"/>
    <cellStyle name="Normal 40 3 4" xfId="37856" xr:uid="{D43B3349-248A-42A5-BE42-2CA770A7E219}"/>
    <cellStyle name="Normal 40 3 4 2" xfId="37857" xr:uid="{85DB3505-4A08-41F3-8404-60395CB642CC}"/>
    <cellStyle name="Normal 40 3 4 2 2" xfId="37858" xr:uid="{F57AA691-F972-4E53-9D03-D4801F150C85}"/>
    <cellStyle name="Normal 40 3 4 3" xfId="37859" xr:uid="{AFF8E7B4-72E5-42BB-A380-FD0E1C18A9F9}"/>
    <cellStyle name="Normal 40 3 5" xfId="37860" xr:uid="{8D5E3F28-9177-4A8A-BCE7-714E8FC3F487}"/>
    <cellStyle name="Normal 40 3 5 2" xfId="37861" xr:uid="{29D0AA8C-5BF0-410E-84B3-1E0BE13CD0FC}"/>
    <cellStyle name="Normal 40 3 6" xfId="37862" xr:uid="{B3CCA826-6340-465F-BD51-73E2DB6F2CA7}"/>
    <cellStyle name="Normal 40 3 6 2" xfId="37863" xr:uid="{E6D51849-1397-46F7-B1FA-254315E9B3CF}"/>
    <cellStyle name="Normal 40 3 7" xfId="37864" xr:uid="{8D79D44D-FD54-4341-A286-8135A0AA8618}"/>
    <cellStyle name="Normal 40 4" xfId="37865" xr:uid="{D374275E-29C4-40A3-80BC-03259946498F}"/>
    <cellStyle name="Normal 40 4 2" xfId="37866" xr:uid="{A89A32F0-DCC7-4A9B-92D7-EDAB44CF6E7D}"/>
    <cellStyle name="Normal 40 4 2 2" xfId="37867" xr:uid="{6BA1E896-6275-4232-A91D-823DCE54E51F}"/>
    <cellStyle name="Normal 40 4 2 2 2" xfId="37868" xr:uid="{F9FA02D9-8D29-4996-BACF-3A1B79F2D813}"/>
    <cellStyle name="Normal 40 4 2 2 2 2" xfId="37869" xr:uid="{1EB71969-C453-48A5-833F-A84366BE70BC}"/>
    <cellStyle name="Normal 40 4 2 2 2 2 2" xfId="37870" xr:uid="{79BFD973-A9D9-4BAA-815F-C5D63A05E0C6}"/>
    <cellStyle name="Normal 40 4 2 2 2 3" xfId="37871" xr:uid="{A3400BB9-2B6C-4DD4-9564-C64669E4F34C}"/>
    <cellStyle name="Normal 40 4 2 2 3" xfId="37872" xr:uid="{BC5F2AE3-1A61-491D-9B16-A213F7BEAD90}"/>
    <cellStyle name="Normal 40 4 2 2 3 2" xfId="37873" xr:uid="{ACB34B89-8B59-4421-ACC8-41F90B0F7B43}"/>
    <cellStyle name="Normal 40 4 2 2 4" xfId="37874" xr:uid="{41AA6E61-AFF2-4A65-8F78-8C19D0BD1586}"/>
    <cellStyle name="Normal 40 4 2 2 4 2" xfId="37875" xr:uid="{F8AAFB2B-585F-4315-B990-E999616C8033}"/>
    <cellStyle name="Normal 40 4 2 2 5" xfId="37876" xr:uid="{1D97EF1A-75A2-419F-A9AC-39DC360BE821}"/>
    <cellStyle name="Normal 40 4 2 3" xfId="37877" xr:uid="{17DA5AD2-DEAC-4A1E-892E-7CE3B8AAFC91}"/>
    <cellStyle name="Normal 40 4 2 3 2" xfId="37878" xr:uid="{D4CCB80D-590D-487B-AD9C-7BCAA1BEB8DA}"/>
    <cellStyle name="Normal 40 4 2 3 2 2" xfId="37879" xr:uid="{FA01D250-10CB-4B66-A7B6-0364D073D7DD}"/>
    <cellStyle name="Normal 40 4 2 3 3" xfId="37880" xr:uid="{BBAD141F-8FBC-43CC-B3E3-0F5D097FD774}"/>
    <cellStyle name="Normal 40 4 2 4" xfId="37881" xr:uid="{8D4EE7ED-2074-4A8D-B8D0-AB19B1E88A4F}"/>
    <cellStyle name="Normal 40 4 2 4 2" xfId="37882" xr:uid="{0417C71A-068D-4B4E-8FEF-2DDEBDEB868F}"/>
    <cellStyle name="Normal 40 4 2 5" xfId="37883" xr:uid="{DB4BDF90-C0FB-4633-9056-0D0A048914A8}"/>
    <cellStyle name="Normal 40 4 2 5 2" xfId="37884" xr:uid="{691E2A9C-DF5F-421E-AA0C-CA3EF876D6F9}"/>
    <cellStyle name="Normal 40 4 2 6" xfId="37885" xr:uid="{29B0CC10-AC30-47D9-BC3A-2361B8793FFE}"/>
    <cellStyle name="Normal 40 4 3" xfId="37886" xr:uid="{A023632D-B182-47BC-A3B4-49C396846171}"/>
    <cellStyle name="Normal 40 4 3 2" xfId="37887" xr:uid="{115A7905-B6A3-4075-8DDB-AE61FC169D24}"/>
    <cellStyle name="Normal 40 4 3 2 2" xfId="37888" xr:uid="{4B3B2E72-C637-47B7-97CD-3CA7CF66A804}"/>
    <cellStyle name="Normal 40 4 3 2 2 2" xfId="37889" xr:uid="{003BB647-B365-45C1-AF2C-37FC980D5705}"/>
    <cellStyle name="Normal 40 4 3 2 3" xfId="37890" xr:uid="{EC6BF82F-2212-4E8A-AA69-4D988D2C0A09}"/>
    <cellStyle name="Normal 40 4 3 3" xfId="37891" xr:uid="{1697C8D0-0F84-4508-BF5F-98ED12AE2562}"/>
    <cellStyle name="Normal 40 4 3 3 2" xfId="37892" xr:uid="{95F8F681-2C20-405A-8366-2D9A1AF99A6D}"/>
    <cellStyle name="Normal 40 4 3 4" xfId="37893" xr:uid="{0C83D4A9-1CFF-4F23-B64D-966C3CD6B84A}"/>
    <cellStyle name="Normal 40 4 3 4 2" xfId="37894" xr:uid="{0059E9D9-D63D-46C0-8D43-2BEA7AC58225}"/>
    <cellStyle name="Normal 40 4 3 5" xfId="37895" xr:uid="{9F8D92BA-1BE0-44C3-A93D-624AF0584DA3}"/>
    <cellStyle name="Normal 40 4 4" xfId="37896" xr:uid="{39B25107-D9EC-4873-9A57-6C1F22C47B05}"/>
    <cellStyle name="Normal 40 4 4 2" xfId="37897" xr:uid="{4B640134-AE97-4110-B0CA-1888551238BC}"/>
    <cellStyle name="Normal 40 4 4 2 2" xfId="37898" xr:uid="{72925FB3-0C98-40FA-8116-F58DB8B9CE0D}"/>
    <cellStyle name="Normal 40 4 4 3" xfId="37899" xr:uid="{ADF852E3-4682-4F47-8D7E-41CB3DFC39C4}"/>
    <cellStyle name="Normal 40 4 5" xfId="37900" xr:uid="{B924F50E-8913-4827-A199-59444E8A517B}"/>
    <cellStyle name="Normal 40 4 5 2" xfId="37901" xr:uid="{DB95DE34-FBA6-4089-9F20-AABD15C3AEDD}"/>
    <cellStyle name="Normal 40 4 6" xfId="37902" xr:uid="{3D763762-E852-4ECC-B71D-B8E657B0BE6E}"/>
    <cellStyle name="Normal 40 4 6 2" xfId="37903" xr:uid="{CE81A912-6F2E-4C83-B3AA-1BD83CA55E53}"/>
    <cellStyle name="Normal 40 4 7" xfId="37904" xr:uid="{CF35ABC0-275C-488B-88B6-EDE1FC401F02}"/>
    <cellStyle name="Normal 40 5" xfId="37905" xr:uid="{551FC3A0-32C8-4CE6-92EB-854A1744CB08}"/>
    <cellStyle name="Normal 40 5 2" xfId="37906" xr:uid="{F142E103-C4E0-4DE3-8096-C5EC05D5ECD2}"/>
    <cellStyle name="Normal 40 5 2 2" xfId="37907" xr:uid="{6F6F4A79-DBC5-4D37-9586-CED3AA5E036C}"/>
    <cellStyle name="Normal 40 5 2 2 2" xfId="37908" xr:uid="{45000BEF-1882-4E75-A39F-1102EC8BF954}"/>
    <cellStyle name="Normal 40 5 2 2 2 2" xfId="37909" xr:uid="{1D6B3DA0-7762-4D43-B839-11804552A26F}"/>
    <cellStyle name="Normal 40 5 2 2 3" xfId="37910" xr:uid="{9C9FCA97-4F27-415D-B929-B19359105CCD}"/>
    <cellStyle name="Normal 40 5 2 3" xfId="37911" xr:uid="{93A96BA8-3C4F-40A7-9024-75078308AA94}"/>
    <cellStyle name="Normal 40 5 2 3 2" xfId="37912" xr:uid="{05A020DD-973A-499C-B24E-1F76E04A4EEF}"/>
    <cellStyle name="Normal 40 5 2 4" xfId="37913" xr:uid="{9CDA2CCA-6F79-446A-8619-0E87F163B2D3}"/>
    <cellStyle name="Normal 40 5 2 4 2" xfId="37914" xr:uid="{A17811F2-0AB0-44B7-B69A-F943F11541FB}"/>
    <cellStyle name="Normal 40 5 2 5" xfId="37915" xr:uid="{18608D16-5B6E-4530-89E9-FEC79F7550DE}"/>
    <cellStyle name="Normal 40 5 3" xfId="37916" xr:uid="{3ACB5059-8A84-44FF-8A0E-FC5DBCEC1B34}"/>
    <cellStyle name="Normal 40 5 3 2" xfId="37917" xr:uid="{248AD9BC-B623-4303-87B8-8081DDF88DCC}"/>
    <cellStyle name="Normal 40 5 3 2 2" xfId="37918" xr:uid="{5DA165A7-7760-4DA9-BE73-703A0D9F427F}"/>
    <cellStyle name="Normal 40 5 3 3" xfId="37919" xr:uid="{A3C017AC-E3E3-4296-BB0A-5D3D7AFDA817}"/>
    <cellStyle name="Normal 40 5 4" xfId="37920" xr:uid="{CC3CFE87-4318-411D-A84A-54F51406D59B}"/>
    <cellStyle name="Normal 40 5 4 2" xfId="37921" xr:uid="{AFA2C6F0-776C-4416-9A22-2D4523E60528}"/>
    <cellStyle name="Normal 40 5 5" xfId="37922" xr:uid="{145A6BEE-7D9F-4BDA-9ECC-A37AD935A0D1}"/>
    <cellStyle name="Normal 40 5 5 2" xfId="37923" xr:uid="{4893EB7F-0809-4C4E-A652-EFBD89E70BFF}"/>
    <cellStyle name="Normal 40 5 6" xfId="37924" xr:uid="{5950F346-60CF-4AB7-8884-DD7F1A86689D}"/>
    <cellStyle name="Normal 40 6" xfId="37925" xr:uid="{744B8946-67A4-4C9D-8844-BE99F08086A4}"/>
    <cellStyle name="Normal 40 6 2" xfId="37926" xr:uid="{41E4F895-0DCB-4912-AC7B-B7CAE611D2A1}"/>
    <cellStyle name="Normal 40 6 2 2" xfId="37927" xr:uid="{BAC872BC-1D54-4C77-92D6-97FFC6E61E2F}"/>
    <cellStyle name="Normal 40 6 2 2 2" xfId="37928" xr:uid="{EA03293B-663E-40DA-BFF3-74D86DB35DC4}"/>
    <cellStyle name="Normal 40 6 2 3" xfId="37929" xr:uid="{F63A59BF-EE52-4C30-85FB-35E538C7061E}"/>
    <cellStyle name="Normal 40 6 3" xfId="37930" xr:uid="{6C1CD7D4-C5BB-4591-9144-A27B89FEB707}"/>
    <cellStyle name="Normal 40 6 3 2" xfId="37931" xr:uid="{0744B478-9D54-49F1-9A9A-D0292F4DD5AB}"/>
    <cellStyle name="Normal 40 6 4" xfId="37932" xr:uid="{A7847889-B264-4ED3-B659-8E1BA5F16EF8}"/>
    <cellStyle name="Normal 40 6 4 2" xfId="37933" xr:uid="{164568AF-CEBD-43EC-BE23-7B7D31424DCC}"/>
    <cellStyle name="Normal 40 6 5" xfId="37934" xr:uid="{B6D13C65-CEE4-4080-91FC-6EC91402B0F5}"/>
    <cellStyle name="Normal 40 7" xfId="37935" xr:uid="{F42E281F-FDE9-493B-A0F4-89FCA78B9D3E}"/>
    <cellStyle name="Normal 40 7 2" xfId="37936" xr:uid="{8164422B-B287-48B0-8171-5A04662459D5}"/>
    <cellStyle name="Normal 40 7 2 2" xfId="37937" xr:uid="{A66EA711-250E-49AB-9A56-C158B50AEA7F}"/>
    <cellStyle name="Normal 40 7 2 2 2" xfId="37938" xr:uid="{99D407BB-2CAC-4F59-B81D-B886B18969C6}"/>
    <cellStyle name="Normal 40 7 2 3" xfId="37939" xr:uid="{2AA2A5B2-97BD-484A-845A-1F408AADA3AD}"/>
    <cellStyle name="Normal 40 7 3" xfId="37940" xr:uid="{2290FB4E-84F4-4BF4-B7B9-0150175E808B}"/>
    <cellStyle name="Normal 40 7 3 2" xfId="37941" xr:uid="{51F13CD4-2C7F-4B0B-849E-AF1B1BFF7B0F}"/>
    <cellStyle name="Normal 40 7 4" xfId="37942" xr:uid="{AFC87401-76EE-403F-B2FD-9BF0BE3CB0B1}"/>
    <cellStyle name="Normal 40 7 4 2" xfId="37943" xr:uid="{F9711C43-D69A-4328-BB57-47A6C4E56F29}"/>
    <cellStyle name="Normal 40 7 5" xfId="37944" xr:uid="{C2B1B266-DBF4-4548-AE87-7D6866D2E236}"/>
    <cellStyle name="Normal 40 8" xfId="37945" xr:uid="{200F904E-ACB5-40BE-A4A6-FB79272476D9}"/>
    <cellStyle name="Normal 40 8 2" xfId="37946" xr:uid="{DE73E10E-2F17-4E72-9ECD-F2D41A714FFC}"/>
    <cellStyle name="Normal 40 8 2 2" xfId="37947" xr:uid="{5A48CBD2-BE69-4ACA-8093-600F63072CE5}"/>
    <cellStyle name="Normal 40 8 3" xfId="37948" xr:uid="{4CC58081-DBF3-48A1-84E7-2AAEC9783187}"/>
    <cellStyle name="Normal 40 9" xfId="37949" xr:uid="{3A03E799-9CAE-49B2-95ED-406FCF142FDB}"/>
    <cellStyle name="Normal 40 9 2" xfId="37950" xr:uid="{04D3A2A6-C6C3-4B54-A0F6-D84A50742300}"/>
    <cellStyle name="Normal 41" xfId="37951" xr:uid="{A9AB2ED7-FD3D-448E-8455-6C5F533FE501}"/>
    <cellStyle name="Normal 41 10" xfId="37952" xr:uid="{9EE993B7-8A95-4F62-8F68-FCAE86AD0555}"/>
    <cellStyle name="Normal 41 10 2" xfId="37953" xr:uid="{EDEF8433-79F1-4B50-88DA-17EF51FAF6FE}"/>
    <cellStyle name="Normal 41 11" xfId="37954" xr:uid="{4145C1D8-90A5-447A-A3E3-9D1BB62A3255}"/>
    <cellStyle name="Normal 41 2" xfId="37955" xr:uid="{A660560C-C8F5-413D-B4D7-1753E3E97F14}"/>
    <cellStyle name="Normal 41 2 10" xfId="37956" xr:uid="{740C7393-F40B-4DA2-8923-72E0A9B4FF10}"/>
    <cellStyle name="Normal 41 2 2" xfId="37957" xr:uid="{E974D397-8DF5-47E1-BFC8-305A5505E809}"/>
    <cellStyle name="Normal 41 2 2 2" xfId="37958" xr:uid="{F7355142-96F7-4926-BA70-879DC7A4E2C6}"/>
    <cellStyle name="Normal 41 2 2 2 2" xfId="37959" xr:uid="{1BA0AA9B-8881-42F4-88A6-D32D2FC4F452}"/>
    <cellStyle name="Normal 41 2 2 2 2 2" xfId="37960" xr:uid="{4155FE4D-3242-4037-BB19-60C087683DE6}"/>
    <cellStyle name="Normal 41 2 2 2 2 2 2" xfId="37961" xr:uid="{240BA30D-2941-4C75-AEC3-487A827BE739}"/>
    <cellStyle name="Normal 41 2 2 2 2 2 2 2" xfId="37962" xr:uid="{520670AC-09CB-4A70-A06C-1815F869D7F3}"/>
    <cellStyle name="Normal 41 2 2 2 2 2 3" xfId="37963" xr:uid="{96ADFA44-6827-4904-BC39-F004C1494F3C}"/>
    <cellStyle name="Normal 41 2 2 2 2 3" xfId="37964" xr:uid="{76A0DC57-1D6B-40DD-9BCB-EDEF313D8EB8}"/>
    <cellStyle name="Normal 41 2 2 2 2 3 2" xfId="37965" xr:uid="{0E9E365E-70E7-4EB2-B8A8-CACCCE1B5CD1}"/>
    <cellStyle name="Normal 41 2 2 2 2 4" xfId="37966" xr:uid="{230865CD-51E9-4B5B-B297-E1FB355BB561}"/>
    <cellStyle name="Normal 41 2 2 2 2 4 2" xfId="37967" xr:uid="{24EE6E86-1EEB-40B1-A00A-F3BA4B6F3443}"/>
    <cellStyle name="Normal 41 2 2 2 2 5" xfId="37968" xr:uid="{D8E71B5C-A72C-4AB8-85BE-61F6B73A5A1C}"/>
    <cellStyle name="Normal 41 2 2 2 3" xfId="37969" xr:uid="{4B760BCC-737D-484D-A28E-9C3BC5B9BE52}"/>
    <cellStyle name="Normal 41 2 2 2 3 2" xfId="37970" xr:uid="{2E20D3D9-8B7D-41A3-97B6-3BCF6825B279}"/>
    <cellStyle name="Normal 41 2 2 2 3 2 2" xfId="37971" xr:uid="{AC8E8D2B-0D86-4286-9BFF-5EBF717B0ABF}"/>
    <cellStyle name="Normal 41 2 2 2 3 3" xfId="37972" xr:uid="{185580C4-7703-4101-AD8D-F17BDBB6A721}"/>
    <cellStyle name="Normal 41 2 2 2 4" xfId="37973" xr:uid="{2A774250-9B63-48DE-8C09-52F32C3228DC}"/>
    <cellStyle name="Normal 41 2 2 2 4 2" xfId="37974" xr:uid="{88FB36DC-9E6F-4D61-8526-F7AA0A303ADA}"/>
    <cellStyle name="Normal 41 2 2 2 5" xfId="37975" xr:uid="{2C70F12F-26AA-436D-8FFB-32264AC39E29}"/>
    <cellStyle name="Normal 41 2 2 2 5 2" xfId="37976" xr:uid="{0E42D8E6-DE88-4173-89BA-B88BFEB36236}"/>
    <cellStyle name="Normal 41 2 2 2 6" xfId="37977" xr:uid="{D6866895-E0FB-4C90-9D50-615E0A1E4454}"/>
    <cellStyle name="Normal 41 2 2 3" xfId="37978" xr:uid="{0D8D45A0-82C5-4268-AD22-1F449E175256}"/>
    <cellStyle name="Normal 41 2 2 3 2" xfId="37979" xr:uid="{312675CD-F044-40A1-B06E-68E8C0429F4C}"/>
    <cellStyle name="Normal 41 2 2 3 2 2" xfId="37980" xr:uid="{A4E6C1A3-1421-4633-A4C2-00F41BFBAB20}"/>
    <cellStyle name="Normal 41 2 2 3 2 2 2" xfId="37981" xr:uid="{80CDB023-6D95-494D-8674-862410DB5E62}"/>
    <cellStyle name="Normal 41 2 2 3 2 3" xfId="37982" xr:uid="{96A63CDE-80D3-4A4D-9112-03A764D80836}"/>
    <cellStyle name="Normal 41 2 2 3 3" xfId="37983" xr:uid="{A749B454-18C8-48AA-9588-EE8D04E4DB08}"/>
    <cellStyle name="Normal 41 2 2 3 3 2" xfId="37984" xr:uid="{4F8D1E39-7308-46C7-81D0-DC7074B5B824}"/>
    <cellStyle name="Normal 41 2 2 3 4" xfId="37985" xr:uid="{F22E1030-CC50-4C40-ADF2-69D6E2BECBBA}"/>
    <cellStyle name="Normal 41 2 2 3 4 2" xfId="37986" xr:uid="{A0E3E9F4-FE6A-46A4-9CF6-1B840186D126}"/>
    <cellStyle name="Normal 41 2 2 3 5" xfId="37987" xr:uid="{188A0936-446D-4343-BEE6-A350150D0E2E}"/>
    <cellStyle name="Normal 41 2 2 4" xfId="37988" xr:uid="{CFF3BDDB-2377-4571-AF0A-77CC3B377D52}"/>
    <cellStyle name="Normal 41 2 2 4 2" xfId="37989" xr:uid="{34A21AC9-6783-4E0D-BD27-C10D8E30E57A}"/>
    <cellStyle name="Normal 41 2 2 4 2 2" xfId="37990" xr:uid="{B9595E9F-0CDE-4044-AAB2-B00891A055B9}"/>
    <cellStyle name="Normal 41 2 2 4 3" xfId="37991" xr:uid="{2D80903A-7760-496B-917C-A4CE25EB456E}"/>
    <cellStyle name="Normal 41 2 2 5" xfId="37992" xr:uid="{196F9F2D-429D-4221-989C-B563721C7BE3}"/>
    <cellStyle name="Normal 41 2 2 5 2" xfId="37993" xr:uid="{C46F30C3-4B77-4780-9EF5-A50428CDBDB8}"/>
    <cellStyle name="Normal 41 2 2 6" xfId="37994" xr:uid="{4FEFF475-CE58-455D-97A4-18EE4DCF2143}"/>
    <cellStyle name="Normal 41 2 2 6 2" xfId="37995" xr:uid="{9828C4AF-633F-4597-8D55-AEEEE773D7BC}"/>
    <cellStyle name="Normal 41 2 2 7" xfId="37996" xr:uid="{1D97C905-3DFB-4ECA-9C1B-899CE0527F89}"/>
    <cellStyle name="Normal 41 2 3" xfId="37997" xr:uid="{543D954F-55E4-4442-81F0-438FF3D86A23}"/>
    <cellStyle name="Normal 41 2 3 2" xfId="37998" xr:uid="{1DA6C8BC-B7FE-4CEF-8749-8C637A5C5AFE}"/>
    <cellStyle name="Normal 41 2 3 2 2" xfId="37999" xr:uid="{BF6E0430-96EE-43B0-AD1B-38C526901EC4}"/>
    <cellStyle name="Normal 41 2 3 2 2 2" xfId="38000" xr:uid="{FB7C385D-752D-42C4-AC73-CB905849E580}"/>
    <cellStyle name="Normal 41 2 3 2 2 2 2" xfId="38001" xr:uid="{5AAA034C-DBFA-4D48-A12D-919F5BB9A3E4}"/>
    <cellStyle name="Normal 41 2 3 2 2 2 2 2" xfId="38002" xr:uid="{4C2F486C-B914-4F00-A66F-D8D91F3F567A}"/>
    <cellStyle name="Normal 41 2 3 2 2 2 3" xfId="38003" xr:uid="{65B039E1-C760-4515-85D7-4B0CCAAEEEE5}"/>
    <cellStyle name="Normal 41 2 3 2 2 3" xfId="38004" xr:uid="{97A4B2BA-4AC6-413D-92D9-9C436BF30546}"/>
    <cellStyle name="Normal 41 2 3 2 2 3 2" xfId="38005" xr:uid="{1F4FE1BD-050A-4345-BE11-B0C19FBA79B7}"/>
    <cellStyle name="Normal 41 2 3 2 2 4" xfId="38006" xr:uid="{413D5117-7535-4517-BC9B-6486AF18434A}"/>
    <cellStyle name="Normal 41 2 3 2 2 4 2" xfId="38007" xr:uid="{0DE7F7BC-E6E9-4839-85AC-CBFFE797DA18}"/>
    <cellStyle name="Normal 41 2 3 2 2 5" xfId="38008" xr:uid="{F4083C8E-F460-4D36-A1A3-B7FDC5A82D52}"/>
    <cellStyle name="Normal 41 2 3 2 3" xfId="38009" xr:uid="{F1092B20-163D-42FD-AAC2-D93CA1087F59}"/>
    <cellStyle name="Normal 41 2 3 2 3 2" xfId="38010" xr:uid="{64AF711D-8307-4F9B-B5CD-EB0F3F4F6B8E}"/>
    <cellStyle name="Normal 41 2 3 2 3 2 2" xfId="38011" xr:uid="{7D788A23-44D8-489F-9D76-11314B3D6036}"/>
    <cellStyle name="Normal 41 2 3 2 3 3" xfId="38012" xr:uid="{7206766B-83A2-410A-8264-C9DE79993824}"/>
    <cellStyle name="Normal 41 2 3 2 4" xfId="38013" xr:uid="{6D83B778-AAE4-400F-9F29-BDD85438D4A4}"/>
    <cellStyle name="Normal 41 2 3 2 4 2" xfId="38014" xr:uid="{59964711-CEE3-428E-B898-2C16A976A3B1}"/>
    <cellStyle name="Normal 41 2 3 2 5" xfId="38015" xr:uid="{9BFFCBA0-DF36-44D0-BBA0-77A2095E0210}"/>
    <cellStyle name="Normal 41 2 3 2 5 2" xfId="38016" xr:uid="{A9C2FFA7-AEEF-4DDD-A253-2E11286455A8}"/>
    <cellStyle name="Normal 41 2 3 2 6" xfId="38017" xr:uid="{95F1B338-0EFA-420C-98CA-B96F2CA1A9CF}"/>
    <cellStyle name="Normal 41 2 3 3" xfId="38018" xr:uid="{261EC2E3-49DB-4687-94EB-56E518F5AE68}"/>
    <cellStyle name="Normal 41 2 3 3 2" xfId="38019" xr:uid="{DDEE6DB5-063D-4F18-B8EB-B9C4D2EEC677}"/>
    <cellStyle name="Normal 41 2 3 3 2 2" xfId="38020" xr:uid="{94219E5B-B7FB-4476-9539-7393D0DA9480}"/>
    <cellStyle name="Normal 41 2 3 3 2 2 2" xfId="38021" xr:uid="{DBC8BCD0-A50C-4BEC-91E9-69984BD3B99E}"/>
    <cellStyle name="Normal 41 2 3 3 2 3" xfId="38022" xr:uid="{B894E2F2-BB71-4A3C-827C-2197E7ACEBF2}"/>
    <cellStyle name="Normal 41 2 3 3 3" xfId="38023" xr:uid="{D4AD4840-4344-4779-91E0-A044A9299D8F}"/>
    <cellStyle name="Normal 41 2 3 3 3 2" xfId="38024" xr:uid="{9DE62B21-0616-422D-951F-1294E9122EE6}"/>
    <cellStyle name="Normal 41 2 3 3 4" xfId="38025" xr:uid="{74B9DC44-5388-4330-804E-D01B955B9E47}"/>
    <cellStyle name="Normal 41 2 3 3 4 2" xfId="38026" xr:uid="{EA7CAA88-55AD-45F0-848F-EB982AF88E01}"/>
    <cellStyle name="Normal 41 2 3 3 5" xfId="38027" xr:uid="{89D513E6-5418-413B-AC16-E5C06E90723C}"/>
    <cellStyle name="Normal 41 2 3 4" xfId="38028" xr:uid="{9D15D58C-09BA-4B65-8286-E85F85835ED4}"/>
    <cellStyle name="Normal 41 2 3 4 2" xfId="38029" xr:uid="{A2A35897-F831-457D-8313-F49755CEA02E}"/>
    <cellStyle name="Normal 41 2 3 4 2 2" xfId="38030" xr:uid="{E4751DF6-809B-4A39-BE8B-73AB03E3EAA5}"/>
    <cellStyle name="Normal 41 2 3 4 3" xfId="38031" xr:uid="{347DCF96-413F-4EB9-A222-C1DE7282570D}"/>
    <cellStyle name="Normal 41 2 3 5" xfId="38032" xr:uid="{D2711BCC-A87A-4993-BCF4-5B4928680155}"/>
    <cellStyle name="Normal 41 2 3 5 2" xfId="38033" xr:uid="{6CCC9E2D-29B0-41E0-8041-B653969574E1}"/>
    <cellStyle name="Normal 41 2 3 6" xfId="38034" xr:uid="{5EDAF2E0-EE7F-4C89-8712-18F05FF57053}"/>
    <cellStyle name="Normal 41 2 3 6 2" xfId="38035" xr:uid="{C37E9F9F-2FB6-4453-BF1C-3E95DD9AEFCB}"/>
    <cellStyle name="Normal 41 2 3 7" xfId="38036" xr:uid="{71E6F35D-431E-4D99-B79E-9D7033849837}"/>
    <cellStyle name="Normal 41 2 4" xfId="38037" xr:uid="{4CCAC263-EF59-479D-A4C1-2C5DA31A447F}"/>
    <cellStyle name="Normal 41 2 4 2" xfId="38038" xr:uid="{ADDD07DC-B8FD-4583-BA98-EC3C986E8342}"/>
    <cellStyle name="Normal 41 2 4 2 2" xfId="38039" xr:uid="{9BAE6223-EDDA-42B2-B2AD-D7C7C5AFB60A}"/>
    <cellStyle name="Normal 41 2 4 2 2 2" xfId="38040" xr:uid="{A7EC7441-1F87-4451-BB4F-4B811083DF5C}"/>
    <cellStyle name="Normal 41 2 4 2 2 2 2" xfId="38041" xr:uid="{0833CBB3-1E9C-4210-9DE4-2DFE6B6A1726}"/>
    <cellStyle name="Normal 41 2 4 2 2 3" xfId="38042" xr:uid="{58AD707B-D653-4D81-A14F-C0614942B6DD}"/>
    <cellStyle name="Normal 41 2 4 2 3" xfId="38043" xr:uid="{D28B24D8-4470-4E70-B112-30A4AC9C4F4E}"/>
    <cellStyle name="Normal 41 2 4 2 3 2" xfId="38044" xr:uid="{0120FDF8-02CC-41E5-A543-07BABE389FC9}"/>
    <cellStyle name="Normal 41 2 4 2 4" xfId="38045" xr:uid="{3B55095E-81AA-42DC-85D1-9A0220F24159}"/>
    <cellStyle name="Normal 41 2 4 2 4 2" xfId="38046" xr:uid="{3385F4AB-CBDB-4076-94FF-A4A6B278E2AF}"/>
    <cellStyle name="Normal 41 2 4 2 5" xfId="38047" xr:uid="{3124EBF7-CE65-4C4D-8237-974BC5CD3A24}"/>
    <cellStyle name="Normal 41 2 4 3" xfId="38048" xr:uid="{478751C8-50BD-4EF9-A701-34E4A0300ABC}"/>
    <cellStyle name="Normal 41 2 4 3 2" xfId="38049" xr:uid="{11DCBB52-81CF-4F2B-ABE6-1369A9FE0C3B}"/>
    <cellStyle name="Normal 41 2 4 3 2 2" xfId="38050" xr:uid="{05FCA695-1953-48DC-B68A-C50B9B0E700E}"/>
    <cellStyle name="Normal 41 2 4 3 3" xfId="38051" xr:uid="{968605AB-B31F-4D1E-A128-B9BDF6785975}"/>
    <cellStyle name="Normal 41 2 4 4" xfId="38052" xr:uid="{48BCCC2C-89C9-4963-AEA0-CC5658A056D3}"/>
    <cellStyle name="Normal 41 2 4 4 2" xfId="38053" xr:uid="{0710BE0E-7A8E-47EC-9D79-CDE6B6CC37C8}"/>
    <cellStyle name="Normal 41 2 4 5" xfId="38054" xr:uid="{7620BC00-17C4-4830-9032-5D69E25603A8}"/>
    <cellStyle name="Normal 41 2 4 5 2" xfId="38055" xr:uid="{A6BA1D0F-6515-422B-A981-81F7A6F3129F}"/>
    <cellStyle name="Normal 41 2 4 6" xfId="38056" xr:uid="{0014AB16-A98F-4DD8-81D7-A10651118FA2}"/>
    <cellStyle name="Normal 41 2 5" xfId="38057" xr:uid="{B0166398-4BC6-4001-8B92-8F61D85CF44E}"/>
    <cellStyle name="Normal 41 2 5 2" xfId="38058" xr:uid="{FAC407AA-FA22-45DD-BC3A-9E10A5B631FB}"/>
    <cellStyle name="Normal 41 2 5 2 2" xfId="38059" xr:uid="{89F7FAFB-7162-4813-A4E1-5294BE74AE36}"/>
    <cellStyle name="Normal 41 2 5 2 2 2" xfId="38060" xr:uid="{2906540F-5179-4850-BA15-1AECD40E278B}"/>
    <cellStyle name="Normal 41 2 5 2 3" xfId="38061" xr:uid="{5E69FB9B-BDBD-4B1A-9467-4CA9A7519015}"/>
    <cellStyle name="Normal 41 2 5 3" xfId="38062" xr:uid="{AC5BAD23-0780-4089-ACDE-30B81EA2610B}"/>
    <cellStyle name="Normal 41 2 5 3 2" xfId="38063" xr:uid="{25D61CE9-B539-4AD7-9EDD-FB439215324D}"/>
    <cellStyle name="Normal 41 2 5 4" xfId="38064" xr:uid="{4596C5BA-87F8-480E-B072-518C5F60F5DD}"/>
    <cellStyle name="Normal 41 2 5 4 2" xfId="38065" xr:uid="{9FD5CFFE-5328-4E33-8D42-1C0A2EA34902}"/>
    <cellStyle name="Normal 41 2 5 5" xfId="38066" xr:uid="{A851A1FE-4802-4D36-8D3D-2EF10686E581}"/>
    <cellStyle name="Normal 41 2 6" xfId="38067" xr:uid="{EC6FA5EF-9D87-402B-9E21-F27FC9A1FE8B}"/>
    <cellStyle name="Normal 41 2 6 2" xfId="38068" xr:uid="{8923F06D-174C-4277-83F2-32EC0E35C4F7}"/>
    <cellStyle name="Normal 41 2 6 2 2" xfId="38069" xr:uid="{9B1EFA93-CD4C-47F1-B015-7383ED1C220A}"/>
    <cellStyle name="Normal 41 2 6 2 2 2" xfId="38070" xr:uid="{8E20C9A4-83F0-4901-B9B2-DD8F7C21BC53}"/>
    <cellStyle name="Normal 41 2 6 2 3" xfId="38071" xr:uid="{5D962D14-F0AB-4991-9F6D-67106EB427B1}"/>
    <cellStyle name="Normal 41 2 6 3" xfId="38072" xr:uid="{A2481762-22C8-47F7-8016-E9F6D9E7F31F}"/>
    <cellStyle name="Normal 41 2 6 3 2" xfId="38073" xr:uid="{574D8A7D-2C05-41A6-B068-5BBA02EB8A8B}"/>
    <cellStyle name="Normal 41 2 6 4" xfId="38074" xr:uid="{B5917A58-EAFC-4CE3-9495-A2274ADC2F71}"/>
    <cellStyle name="Normal 41 2 6 4 2" xfId="38075" xr:uid="{E7E429D8-F86F-4B43-B665-8F1B38412B1C}"/>
    <cellStyle name="Normal 41 2 6 5" xfId="38076" xr:uid="{B91AE01A-014A-4157-8B5D-618C60F83364}"/>
    <cellStyle name="Normal 41 2 7" xfId="38077" xr:uid="{0C16DE5D-64B0-4AE6-9357-50653CDFE3C8}"/>
    <cellStyle name="Normal 41 2 7 2" xfId="38078" xr:uid="{1AAC037E-A32E-48B7-BBA3-353F260BE46F}"/>
    <cellStyle name="Normal 41 2 7 2 2" xfId="38079" xr:uid="{F12E9557-BCF7-4CAA-B193-2AA349B92425}"/>
    <cellStyle name="Normal 41 2 7 3" xfId="38080" xr:uid="{F6E760F1-46EC-42EE-8951-A0F3D60CD7F3}"/>
    <cellStyle name="Normal 41 2 8" xfId="38081" xr:uid="{B8343D94-B2C9-47AD-9A9D-6AB8BCE79007}"/>
    <cellStyle name="Normal 41 2 8 2" xfId="38082" xr:uid="{9BE50E7F-E878-4BB3-9C93-F23E424D1B6D}"/>
    <cellStyle name="Normal 41 2 9" xfId="38083" xr:uid="{3A25FF4B-2FB5-4B6F-A1A3-AF6C40B3D3C9}"/>
    <cellStyle name="Normal 41 2 9 2" xfId="38084" xr:uid="{516672B5-9907-4293-A0AD-B2DFECD6690F}"/>
    <cellStyle name="Normal 41 3" xfId="38085" xr:uid="{C76C2C90-EE60-403C-95BC-CEF4590E8E3B}"/>
    <cellStyle name="Normal 41 3 2" xfId="38086" xr:uid="{003065B7-16E9-4715-9F87-76275A92C2E0}"/>
    <cellStyle name="Normal 41 3 2 2" xfId="38087" xr:uid="{9D61F2F6-48F9-401C-BCDF-4C516ADA21EC}"/>
    <cellStyle name="Normal 41 3 2 2 2" xfId="38088" xr:uid="{0872B029-4C6E-4715-91A5-1EF0A7DDAC1D}"/>
    <cellStyle name="Normal 41 3 2 2 2 2" xfId="38089" xr:uid="{FE3C7983-6669-4CDB-94C6-5948B826BAEE}"/>
    <cellStyle name="Normal 41 3 2 2 2 2 2" xfId="38090" xr:uid="{736FD6C1-A71F-4ACE-BF67-A82FAE716E21}"/>
    <cellStyle name="Normal 41 3 2 2 2 3" xfId="38091" xr:uid="{B9D2C7ED-C9B9-4CD8-84A3-DB7DDBFEE48A}"/>
    <cellStyle name="Normal 41 3 2 2 3" xfId="38092" xr:uid="{108A0EB0-E673-44FE-8707-FC299CEB53F2}"/>
    <cellStyle name="Normal 41 3 2 2 3 2" xfId="38093" xr:uid="{8347BCC1-3CDA-47A7-B79E-9561BE4FF177}"/>
    <cellStyle name="Normal 41 3 2 2 4" xfId="38094" xr:uid="{DB08731E-8A55-47F3-AFE4-DA1A34647B89}"/>
    <cellStyle name="Normal 41 3 2 2 4 2" xfId="38095" xr:uid="{A77D435A-E84D-4D44-821C-DAEE4B5D0855}"/>
    <cellStyle name="Normal 41 3 2 2 5" xfId="38096" xr:uid="{545A7900-878F-4ED4-B8EF-2B11B5E23754}"/>
    <cellStyle name="Normal 41 3 2 3" xfId="38097" xr:uid="{A0C82C50-218B-4623-80F2-061079699496}"/>
    <cellStyle name="Normal 41 3 2 3 2" xfId="38098" xr:uid="{80FD2A57-9A1A-44A1-8345-BD5E0F2E1539}"/>
    <cellStyle name="Normal 41 3 2 3 2 2" xfId="38099" xr:uid="{F3961DB2-EC10-4DBB-BD0B-C9E2B617C7C8}"/>
    <cellStyle name="Normal 41 3 2 3 3" xfId="38100" xr:uid="{7F290E67-41BD-49E1-A4E2-BB8EFB947D4A}"/>
    <cellStyle name="Normal 41 3 2 4" xfId="38101" xr:uid="{CE9D7BE9-9016-40FE-9D14-7B10A149D0BD}"/>
    <cellStyle name="Normal 41 3 2 4 2" xfId="38102" xr:uid="{2A7449DF-40FC-4F41-B5EE-5D929E047B5A}"/>
    <cellStyle name="Normal 41 3 2 5" xfId="38103" xr:uid="{8DB1332D-1203-4755-9F13-9A47983ECEDF}"/>
    <cellStyle name="Normal 41 3 2 5 2" xfId="38104" xr:uid="{E74F882A-EA63-4A61-9E7A-402680B0997F}"/>
    <cellStyle name="Normal 41 3 2 6" xfId="38105" xr:uid="{B558E011-7D7A-42D1-8BEB-FEDF2D96E675}"/>
    <cellStyle name="Normal 41 3 3" xfId="38106" xr:uid="{2B63292C-6DBF-496E-A35F-245E299BCFF3}"/>
    <cellStyle name="Normal 41 3 3 2" xfId="38107" xr:uid="{A4F4370A-EB73-45B4-8957-317469F743AC}"/>
    <cellStyle name="Normal 41 3 3 2 2" xfId="38108" xr:uid="{6CF4D79F-1148-49BC-B3FD-91DDCB7E6E4B}"/>
    <cellStyle name="Normal 41 3 3 2 2 2" xfId="38109" xr:uid="{BC028DDF-ACB7-4CD7-9493-DFD0035ED163}"/>
    <cellStyle name="Normal 41 3 3 2 3" xfId="38110" xr:uid="{8165C712-87F4-49CC-9BEC-8D92526FCAE3}"/>
    <cellStyle name="Normal 41 3 3 3" xfId="38111" xr:uid="{8E9685D1-3E59-4A97-AD7B-FAA6B9DCEE32}"/>
    <cellStyle name="Normal 41 3 3 3 2" xfId="38112" xr:uid="{F80AD78D-4DCA-4DD7-BCEB-B0A3CE182202}"/>
    <cellStyle name="Normal 41 3 3 4" xfId="38113" xr:uid="{06F120D1-373A-4988-8576-03B536EC98CE}"/>
    <cellStyle name="Normal 41 3 3 4 2" xfId="38114" xr:uid="{A4644C26-3EB0-493B-9686-CC8C547B9548}"/>
    <cellStyle name="Normal 41 3 3 5" xfId="38115" xr:uid="{3A8EC71A-B8B8-4FF0-BB19-8A0C61AABBE7}"/>
    <cellStyle name="Normal 41 3 4" xfId="38116" xr:uid="{20E154F8-7606-43C0-B257-0DBB92DE92E6}"/>
    <cellStyle name="Normal 41 3 4 2" xfId="38117" xr:uid="{071FDF3C-516C-4097-8C53-8B8CB70B8645}"/>
    <cellStyle name="Normal 41 3 4 2 2" xfId="38118" xr:uid="{8305025D-C9B8-4927-B91A-67AEDD8C3F7A}"/>
    <cellStyle name="Normal 41 3 4 3" xfId="38119" xr:uid="{CA6F81C5-CD9D-44B0-865C-FEAD5512E5DC}"/>
    <cellStyle name="Normal 41 3 5" xfId="38120" xr:uid="{23F47715-5A1D-4D16-9382-29C3FAFF1BDB}"/>
    <cellStyle name="Normal 41 3 5 2" xfId="38121" xr:uid="{678E910D-FCF2-455F-9418-D12DF3364194}"/>
    <cellStyle name="Normal 41 3 6" xfId="38122" xr:uid="{9F95A8C8-E35F-4E6A-8976-4F7287E85ACE}"/>
    <cellStyle name="Normal 41 3 6 2" xfId="38123" xr:uid="{ED10A289-A57C-44FF-AF38-D54513EEC900}"/>
    <cellStyle name="Normal 41 3 7" xfId="38124" xr:uid="{212380F1-42DF-4811-8C14-DDDA1CC41E3D}"/>
    <cellStyle name="Normal 41 4" xfId="38125" xr:uid="{2E041790-E4A2-493E-AC70-B4038955FA5B}"/>
    <cellStyle name="Normal 41 4 2" xfId="38126" xr:uid="{C7D916BE-A431-4A32-9750-0C5013D7813D}"/>
    <cellStyle name="Normal 41 4 2 2" xfId="38127" xr:uid="{106DA646-E472-442A-ABA3-528EE5ECF7C7}"/>
    <cellStyle name="Normal 41 4 2 2 2" xfId="38128" xr:uid="{4AF3013A-591F-4DEE-A0D9-4AD931C9C243}"/>
    <cellStyle name="Normal 41 4 2 2 2 2" xfId="38129" xr:uid="{4592974E-592E-4C10-817E-2D0B59315616}"/>
    <cellStyle name="Normal 41 4 2 2 2 2 2" xfId="38130" xr:uid="{E766B545-222F-426A-8951-B2E7722806B7}"/>
    <cellStyle name="Normal 41 4 2 2 2 3" xfId="38131" xr:uid="{A77AF13D-3B11-435C-8071-B77382964475}"/>
    <cellStyle name="Normal 41 4 2 2 3" xfId="38132" xr:uid="{6005EB11-0463-4799-AAD0-93A8D3C5ABEC}"/>
    <cellStyle name="Normal 41 4 2 2 3 2" xfId="38133" xr:uid="{D08C45EC-EFE0-4FD3-A5B7-2AD9BF03D576}"/>
    <cellStyle name="Normal 41 4 2 2 4" xfId="38134" xr:uid="{BC22D2F3-D3D3-4A9C-A715-F0E2BC649CF4}"/>
    <cellStyle name="Normal 41 4 2 2 4 2" xfId="38135" xr:uid="{A77C8240-ED42-4A44-9B93-22BAF7734A3E}"/>
    <cellStyle name="Normal 41 4 2 2 5" xfId="38136" xr:uid="{9617EE75-15BA-49A0-B512-9120B6A538D4}"/>
    <cellStyle name="Normal 41 4 2 3" xfId="38137" xr:uid="{C0CEAF8A-4E4A-4CCF-B111-5A813419D1A2}"/>
    <cellStyle name="Normal 41 4 2 3 2" xfId="38138" xr:uid="{61DD64A0-FB01-4AB5-B934-72903D4B5755}"/>
    <cellStyle name="Normal 41 4 2 3 2 2" xfId="38139" xr:uid="{7D2E8FDA-932E-43C5-91CB-EF6F2DD569C0}"/>
    <cellStyle name="Normal 41 4 2 3 3" xfId="38140" xr:uid="{4865660D-88D0-4C46-8079-B6A4BCF6E566}"/>
    <cellStyle name="Normal 41 4 2 4" xfId="38141" xr:uid="{FC49EF70-9FB1-4BFB-9584-E2B89011E4BD}"/>
    <cellStyle name="Normal 41 4 2 4 2" xfId="38142" xr:uid="{9A8856AE-008A-4EAD-B216-9909DA0573BC}"/>
    <cellStyle name="Normal 41 4 2 5" xfId="38143" xr:uid="{D1E980A8-2DF2-486B-A8A8-0CB127B8F9DD}"/>
    <cellStyle name="Normal 41 4 2 5 2" xfId="38144" xr:uid="{03C0A73C-5A1C-4504-B074-67DDC0CBE1ED}"/>
    <cellStyle name="Normal 41 4 2 6" xfId="38145" xr:uid="{06380579-AD9F-4ABB-A115-6B30E9AB672C}"/>
    <cellStyle name="Normal 41 4 3" xfId="38146" xr:uid="{6D9A8A9A-B8FA-4D7D-A3C1-338A341CE359}"/>
    <cellStyle name="Normal 41 4 3 2" xfId="38147" xr:uid="{C6DBD5FE-642F-4D05-A6B3-685EE2F6D7B5}"/>
    <cellStyle name="Normal 41 4 3 2 2" xfId="38148" xr:uid="{6902CCD2-F81D-4332-ABA5-EFC3D03BBB12}"/>
    <cellStyle name="Normal 41 4 3 2 2 2" xfId="38149" xr:uid="{5BED6993-5C0C-454D-99A9-52678143E6D6}"/>
    <cellStyle name="Normal 41 4 3 2 3" xfId="38150" xr:uid="{8D8CDABA-1033-4BBA-8E42-843BCA2BA85B}"/>
    <cellStyle name="Normal 41 4 3 3" xfId="38151" xr:uid="{C115BD60-64FB-4A28-ABA0-9C8AF21AE6B6}"/>
    <cellStyle name="Normal 41 4 3 3 2" xfId="38152" xr:uid="{70419D89-CF11-4E99-A816-FEAED324B45C}"/>
    <cellStyle name="Normal 41 4 3 4" xfId="38153" xr:uid="{10D1086D-9918-4C6E-B1EC-FB2CE3AB84AD}"/>
    <cellStyle name="Normal 41 4 3 4 2" xfId="38154" xr:uid="{FC79B560-0FEF-4D36-9A9E-A838C6AD247E}"/>
    <cellStyle name="Normal 41 4 3 5" xfId="38155" xr:uid="{D2BB2970-B57A-4329-87BE-15E124117425}"/>
    <cellStyle name="Normal 41 4 4" xfId="38156" xr:uid="{488B8C71-5E58-45A7-A62C-15D3B3389B40}"/>
    <cellStyle name="Normal 41 4 4 2" xfId="38157" xr:uid="{1E8301E6-7184-4766-9BD3-10A264FC768B}"/>
    <cellStyle name="Normal 41 4 4 2 2" xfId="38158" xr:uid="{1FA7BEAB-AB2A-40FE-BAC2-BBF71A257096}"/>
    <cellStyle name="Normal 41 4 4 3" xfId="38159" xr:uid="{C93F0FE2-39C9-4B8F-9D5E-D59934ED6A15}"/>
    <cellStyle name="Normal 41 4 5" xfId="38160" xr:uid="{47D73F56-9951-465D-90C4-A11C548BB52B}"/>
    <cellStyle name="Normal 41 4 5 2" xfId="38161" xr:uid="{F528A3C2-8BD2-4512-92E2-9BC011710E3E}"/>
    <cellStyle name="Normal 41 4 6" xfId="38162" xr:uid="{676B90F4-9996-46D0-998C-B10734822648}"/>
    <cellStyle name="Normal 41 4 6 2" xfId="38163" xr:uid="{1E104310-9A44-475B-BF6D-2FDA643C5E05}"/>
    <cellStyle name="Normal 41 4 7" xfId="38164" xr:uid="{5014E9C3-C647-4F51-AAB1-34EF8139D8F0}"/>
    <cellStyle name="Normal 41 5" xfId="38165" xr:uid="{AA661661-9550-4283-AA98-17BD6BBDE947}"/>
    <cellStyle name="Normal 41 5 2" xfId="38166" xr:uid="{41B6A4B7-1A8F-4070-BE67-BC788A848C8C}"/>
    <cellStyle name="Normal 41 5 2 2" xfId="38167" xr:uid="{D4A397F8-0A0A-4FB2-BA87-12423D803980}"/>
    <cellStyle name="Normal 41 5 2 2 2" xfId="38168" xr:uid="{BEC24E48-322F-42E4-9169-E4D9941C484F}"/>
    <cellStyle name="Normal 41 5 2 2 2 2" xfId="38169" xr:uid="{282F2481-A13F-4596-8E03-73AFD28145D1}"/>
    <cellStyle name="Normal 41 5 2 2 3" xfId="38170" xr:uid="{0294598D-EB1C-4F59-81E0-069B734A94A0}"/>
    <cellStyle name="Normal 41 5 2 3" xfId="38171" xr:uid="{78BAAE90-EE87-48BE-8C1A-FEFA8DA5ABFE}"/>
    <cellStyle name="Normal 41 5 2 3 2" xfId="38172" xr:uid="{963338B9-9B9A-46B8-8AF3-613124743C8D}"/>
    <cellStyle name="Normal 41 5 2 4" xfId="38173" xr:uid="{35933930-3CF0-4188-ACE6-B2D3D3A2CAE3}"/>
    <cellStyle name="Normal 41 5 2 4 2" xfId="38174" xr:uid="{89FF3BBF-F231-40AE-B5E6-A476F06AEB61}"/>
    <cellStyle name="Normal 41 5 2 5" xfId="38175" xr:uid="{D5F67FAA-E80F-4C3B-84DA-ED79BF012D29}"/>
    <cellStyle name="Normal 41 5 3" xfId="38176" xr:uid="{CCE589A1-8BDB-4B85-B131-8E8C6093CA0B}"/>
    <cellStyle name="Normal 41 5 3 2" xfId="38177" xr:uid="{78B02D79-F60F-4411-97E0-D3AF36AE0426}"/>
    <cellStyle name="Normal 41 5 3 2 2" xfId="38178" xr:uid="{70D3E604-1639-4F24-95C2-ABE0D9D1B1CC}"/>
    <cellStyle name="Normal 41 5 3 3" xfId="38179" xr:uid="{B7243296-1B71-4F9B-AADB-5717EA2DFBF0}"/>
    <cellStyle name="Normal 41 5 4" xfId="38180" xr:uid="{1C2EE09C-07B8-4C79-AD85-37F13378D3BB}"/>
    <cellStyle name="Normal 41 5 4 2" xfId="38181" xr:uid="{F9F1666D-203C-49FB-AF59-F594EE267425}"/>
    <cellStyle name="Normal 41 5 5" xfId="38182" xr:uid="{56A022DC-3F55-4699-BCDB-2E0E348CA130}"/>
    <cellStyle name="Normal 41 5 5 2" xfId="38183" xr:uid="{EC5215D0-4203-4102-8BCA-F5768E2310AB}"/>
    <cellStyle name="Normal 41 5 6" xfId="38184" xr:uid="{FB77B7C8-8965-4181-9B04-759A5FF97780}"/>
    <cellStyle name="Normal 41 6" xfId="38185" xr:uid="{30DE2670-B6C9-4139-B306-9C920EC52934}"/>
    <cellStyle name="Normal 41 6 2" xfId="38186" xr:uid="{6389E221-14C6-4F3D-BA08-9F84B5B7B593}"/>
    <cellStyle name="Normal 41 6 2 2" xfId="38187" xr:uid="{5CDEE29C-B0EC-4916-A680-57B880CA760E}"/>
    <cellStyle name="Normal 41 6 2 2 2" xfId="38188" xr:uid="{4FFBBC10-4A68-47B8-A7EE-6138B3E3235D}"/>
    <cellStyle name="Normal 41 6 2 3" xfId="38189" xr:uid="{9FE8D539-8EB2-4E2E-B438-3FAB99DA1A51}"/>
    <cellStyle name="Normal 41 6 3" xfId="38190" xr:uid="{2E3309D8-464E-4DDD-90D3-F304FE7F652C}"/>
    <cellStyle name="Normal 41 6 3 2" xfId="38191" xr:uid="{24F204C2-62B5-4828-8E97-7EBEBBEF0211}"/>
    <cellStyle name="Normal 41 6 4" xfId="38192" xr:uid="{9681F736-40BF-43C3-8155-F7F6A56D9CFB}"/>
    <cellStyle name="Normal 41 6 4 2" xfId="38193" xr:uid="{34783799-D581-419E-874B-18E3B388F5F7}"/>
    <cellStyle name="Normal 41 6 5" xfId="38194" xr:uid="{68E5C52F-DE9F-447F-B585-BF76577152D0}"/>
    <cellStyle name="Normal 41 7" xfId="38195" xr:uid="{994BF851-83D8-4F33-B75F-A362F6C53C73}"/>
    <cellStyle name="Normal 41 7 2" xfId="38196" xr:uid="{4D7B52CE-F11B-4FAB-8E8A-8E1658D0A6D6}"/>
    <cellStyle name="Normal 41 7 2 2" xfId="38197" xr:uid="{E8BEC00E-7431-48DE-BE0D-73B4C153F8F3}"/>
    <cellStyle name="Normal 41 7 2 2 2" xfId="38198" xr:uid="{746444A9-45F0-4645-BA8C-7355F09A1979}"/>
    <cellStyle name="Normal 41 7 2 3" xfId="38199" xr:uid="{89118F3C-6774-4F55-9594-313574C63996}"/>
    <cellStyle name="Normal 41 7 3" xfId="38200" xr:uid="{3A5EFBBE-50B1-4C27-ABB3-5677EF08A081}"/>
    <cellStyle name="Normal 41 7 3 2" xfId="38201" xr:uid="{9C2E90C4-B096-4765-81E6-6C5A8E6205B6}"/>
    <cellStyle name="Normal 41 7 4" xfId="38202" xr:uid="{FE6AFC77-D952-4967-86BC-E0FF9277BA52}"/>
    <cellStyle name="Normal 41 7 4 2" xfId="38203" xr:uid="{0FE8C291-32D4-4B90-9FC8-600764BB3F13}"/>
    <cellStyle name="Normal 41 7 5" xfId="38204" xr:uid="{F9E487CF-2EF2-48ED-8FE9-5F1C351FFB3E}"/>
    <cellStyle name="Normal 41 8" xfId="38205" xr:uid="{B926274F-9E1C-4CD4-88ED-048AEA909582}"/>
    <cellStyle name="Normal 41 8 2" xfId="38206" xr:uid="{50425DC8-F3D4-46FC-9D87-896119C3600D}"/>
    <cellStyle name="Normal 41 8 2 2" xfId="38207" xr:uid="{BD28FE5F-4C5C-46BD-A400-9556167403C1}"/>
    <cellStyle name="Normal 41 8 3" xfId="38208" xr:uid="{2931A3C6-BB1A-4CFE-9DB8-FC9299D64716}"/>
    <cellStyle name="Normal 41 9" xfId="38209" xr:uid="{9C5AEDD7-BDE5-4AF4-87DE-5C79B22C1450}"/>
    <cellStyle name="Normal 41 9 2" xfId="38210" xr:uid="{E1BA84FC-9E41-4593-9DA2-70894780C609}"/>
    <cellStyle name="Normal 42" xfId="38211" xr:uid="{765767D5-620B-4685-B657-C9E269280B0D}"/>
    <cellStyle name="Normal 42 10" xfId="38212" xr:uid="{103F24C6-801E-4E38-9870-90335883C7ED}"/>
    <cellStyle name="Normal 42 10 2" xfId="38213" xr:uid="{440E9ABA-C5E5-4DD2-A50D-F494CA5FC080}"/>
    <cellStyle name="Normal 42 11" xfId="38214" xr:uid="{D3C5AFE3-4A30-499A-BB09-8EEA20C9B26F}"/>
    <cellStyle name="Normal 42 2" xfId="38215" xr:uid="{4B326045-8453-43C0-9A3E-98B39D678DE7}"/>
    <cellStyle name="Normal 42 2 10" xfId="38216" xr:uid="{AC153420-15C5-4DE4-A2B8-67B83C7CC8A0}"/>
    <cellStyle name="Normal 42 2 2" xfId="38217" xr:uid="{C5597289-1B9A-42D9-BDDE-8457BB65244E}"/>
    <cellStyle name="Normal 42 2 2 2" xfId="38218" xr:uid="{A69100A1-80FC-4A64-B9D7-3B03D9565A76}"/>
    <cellStyle name="Normal 42 2 2 2 2" xfId="38219" xr:uid="{E7274125-B7BE-4660-8609-1BCE14951858}"/>
    <cellStyle name="Normal 42 2 2 2 2 2" xfId="38220" xr:uid="{57839DC4-271A-4CC4-84D3-B98C92196AE8}"/>
    <cellStyle name="Normal 42 2 2 2 2 2 2" xfId="38221" xr:uid="{D8C0787E-0797-410C-8B2A-9C0CBB0349D8}"/>
    <cellStyle name="Normal 42 2 2 2 2 2 2 2" xfId="38222" xr:uid="{CE9E394D-B7D0-447C-A100-3DA0683941A0}"/>
    <cellStyle name="Normal 42 2 2 2 2 2 3" xfId="38223" xr:uid="{A4F06EB7-55F9-4A70-A643-99565A19443F}"/>
    <cellStyle name="Normal 42 2 2 2 2 3" xfId="38224" xr:uid="{76F7F91B-78C9-49E3-8359-217D628D1EAD}"/>
    <cellStyle name="Normal 42 2 2 2 2 3 2" xfId="38225" xr:uid="{A040006D-4AD3-434F-96FE-98F2D8D3DD22}"/>
    <cellStyle name="Normal 42 2 2 2 2 4" xfId="38226" xr:uid="{E2E8C730-ADAD-4DEB-B90B-33AB1B3EF48A}"/>
    <cellStyle name="Normal 42 2 2 2 2 4 2" xfId="38227" xr:uid="{24AD95B4-A6B8-46D6-9642-63212BE028C9}"/>
    <cellStyle name="Normal 42 2 2 2 2 5" xfId="38228" xr:uid="{D908922C-7B43-4EC4-9F21-4FB3D116A2CF}"/>
    <cellStyle name="Normal 42 2 2 2 3" xfId="38229" xr:uid="{BE4FAE59-3F6D-40C5-AEBB-FE24CFB01639}"/>
    <cellStyle name="Normal 42 2 2 2 3 2" xfId="38230" xr:uid="{E537840C-CA7C-4257-8C7A-F53C55D512EF}"/>
    <cellStyle name="Normal 42 2 2 2 3 2 2" xfId="38231" xr:uid="{621D4846-CDC3-40CE-B40E-A99814AD5C76}"/>
    <cellStyle name="Normal 42 2 2 2 3 3" xfId="38232" xr:uid="{11967830-10E3-42E4-A472-AFECA23804DA}"/>
    <cellStyle name="Normal 42 2 2 2 4" xfId="38233" xr:uid="{B3CDDEF9-70B2-498B-9789-016F53BE81F5}"/>
    <cellStyle name="Normal 42 2 2 2 4 2" xfId="38234" xr:uid="{AB423F8F-202E-494F-9075-F0B9F2AD52A8}"/>
    <cellStyle name="Normal 42 2 2 2 5" xfId="38235" xr:uid="{23F3213C-E3ED-409A-B475-F4213BA3C6B4}"/>
    <cellStyle name="Normal 42 2 2 2 5 2" xfId="38236" xr:uid="{9A99CDF0-47F6-442C-BAC9-382CEB11E329}"/>
    <cellStyle name="Normal 42 2 2 2 6" xfId="38237" xr:uid="{2F7A6225-D016-4015-B2BC-A0A08B63FAE5}"/>
    <cellStyle name="Normal 42 2 2 3" xfId="38238" xr:uid="{9C66228B-8FD4-4F35-A9BF-DBA003E7A8AA}"/>
    <cellStyle name="Normal 42 2 2 3 2" xfId="38239" xr:uid="{5EC8ADA9-1D33-4AE6-8804-82CDD3224926}"/>
    <cellStyle name="Normal 42 2 2 3 2 2" xfId="38240" xr:uid="{1F87EDE1-61A2-40F4-89D4-C4CC8DEB9622}"/>
    <cellStyle name="Normal 42 2 2 3 2 2 2" xfId="38241" xr:uid="{25A82A6E-7F75-4E3D-953D-931009CB2C2D}"/>
    <cellStyle name="Normal 42 2 2 3 2 3" xfId="38242" xr:uid="{436750CF-F662-4EBC-AD10-240FDC6F4D66}"/>
    <cellStyle name="Normal 42 2 2 3 3" xfId="38243" xr:uid="{973EE244-421A-4EE1-85A8-8749BD9F30A9}"/>
    <cellStyle name="Normal 42 2 2 3 3 2" xfId="38244" xr:uid="{D070519E-AAF9-4CCF-B68F-9AB2448C9C80}"/>
    <cellStyle name="Normal 42 2 2 3 4" xfId="38245" xr:uid="{AEC61DE5-1642-4D46-AEEE-DE8AC221E964}"/>
    <cellStyle name="Normal 42 2 2 3 4 2" xfId="38246" xr:uid="{F8B57A15-D515-4607-A201-D188C7A77D1A}"/>
    <cellStyle name="Normal 42 2 2 3 5" xfId="38247" xr:uid="{AA03BB2C-BB97-415F-A727-B030027A833F}"/>
    <cellStyle name="Normal 42 2 2 4" xfId="38248" xr:uid="{571E74C6-A555-4B1C-BC88-9E197696DB1A}"/>
    <cellStyle name="Normal 42 2 2 4 2" xfId="38249" xr:uid="{4AE494E6-8F26-404E-B425-976553C43B96}"/>
    <cellStyle name="Normal 42 2 2 4 2 2" xfId="38250" xr:uid="{454B817C-45AE-48A0-BCDF-9D71191A5C70}"/>
    <cellStyle name="Normal 42 2 2 4 3" xfId="38251" xr:uid="{EDADBE6D-3823-48B0-853D-CCC9B1E7CA70}"/>
    <cellStyle name="Normal 42 2 2 5" xfId="38252" xr:uid="{BBFF0128-D1D0-4F82-A05A-C6B69D1FF91F}"/>
    <cellStyle name="Normal 42 2 2 5 2" xfId="38253" xr:uid="{5C08CE4B-0722-4113-A735-FBE1F19AEE47}"/>
    <cellStyle name="Normal 42 2 2 6" xfId="38254" xr:uid="{B8A4D3E3-6B2D-4251-81CE-63EAB843FE03}"/>
    <cellStyle name="Normal 42 2 2 6 2" xfId="38255" xr:uid="{80C22962-D1CD-43DA-A8D2-047B6653B47F}"/>
    <cellStyle name="Normal 42 2 2 7" xfId="38256" xr:uid="{B9394027-AC8E-4D5B-BC4D-7E752A5ECE18}"/>
    <cellStyle name="Normal 42 2 3" xfId="38257" xr:uid="{6E998E9F-FF15-410E-BCC8-485058849657}"/>
    <cellStyle name="Normal 42 2 3 2" xfId="38258" xr:uid="{F8BECE50-BF01-47E0-AB07-2E8E4F4B59AE}"/>
    <cellStyle name="Normal 42 2 3 2 2" xfId="38259" xr:uid="{58B792B7-D05C-48A7-A29B-14A7346AD84F}"/>
    <cellStyle name="Normal 42 2 3 2 2 2" xfId="38260" xr:uid="{A39FB0B6-16CB-4804-94CC-3E0A392A7C81}"/>
    <cellStyle name="Normal 42 2 3 2 2 2 2" xfId="38261" xr:uid="{A701161F-B904-4399-B193-C5D7613F4FEA}"/>
    <cellStyle name="Normal 42 2 3 2 2 2 2 2" xfId="38262" xr:uid="{ED679B66-A3C6-449F-A181-2C866F9489C5}"/>
    <cellStyle name="Normal 42 2 3 2 2 2 3" xfId="38263" xr:uid="{EE7BCBF8-1360-4EE8-8731-E2A130BB7411}"/>
    <cellStyle name="Normal 42 2 3 2 2 3" xfId="38264" xr:uid="{DAB90ABD-5EEB-43AC-8328-677D2AC1B0FF}"/>
    <cellStyle name="Normal 42 2 3 2 2 3 2" xfId="38265" xr:uid="{47EA8C79-D36E-4732-A87E-591CD823BFAB}"/>
    <cellStyle name="Normal 42 2 3 2 2 4" xfId="38266" xr:uid="{7BD7C342-4418-4E26-9BFA-A5528E89D0C8}"/>
    <cellStyle name="Normal 42 2 3 2 2 4 2" xfId="38267" xr:uid="{20E71F07-5F3A-425A-99E3-BE8AF33CB5A5}"/>
    <cellStyle name="Normal 42 2 3 2 2 5" xfId="38268" xr:uid="{3ECC180B-FA9C-4960-82BE-A8EFD2A37B51}"/>
    <cellStyle name="Normal 42 2 3 2 3" xfId="38269" xr:uid="{4C049462-BE03-4C5B-B7D7-981962D93D7E}"/>
    <cellStyle name="Normal 42 2 3 2 3 2" xfId="38270" xr:uid="{B5359C63-2F0C-45FA-ABDE-628D26E47933}"/>
    <cellStyle name="Normal 42 2 3 2 3 2 2" xfId="38271" xr:uid="{8BA228F7-515B-44A3-B16C-A6F326699D73}"/>
    <cellStyle name="Normal 42 2 3 2 3 3" xfId="38272" xr:uid="{B9E55B44-8D4D-4689-8C5C-6BF012C02B44}"/>
    <cellStyle name="Normal 42 2 3 2 4" xfId="38273" xr:uid="{DD845C76-14E9-492C-B5FB-1DC4635887EF}"/>
    <cellStyle name="Normal 42 2 3 2 4 2" xfId="38274" xr:uid="{1082BA6A-FD85-4F76-9E92-00F44F436712}"/>
    <cellStyle name="Normal 42 2 3 2 5" xfId="38275" xr:uid="{9D6A32DB-F614-441A-B103-484A10FB5828}"/>
    <cellStyle name="Normal 42 2 3 2 5 2" xfId="38276" xr:uid="{08927557-298D-4718-9154-258663D4AE57}"/>
    <cellStyle name="Normal 42 2 3 2 6" xfId="38277" xr:uid="{AFDD1516-FA52-4639-926F-84CEEE2BC04A}"/>
    <cellStyle name="Normal 42 2 3 3" xfId="38278" xr:uid="{620DAB4D-59CD-412E-81AF-864403646A24}"/>
    <cellStyle name="Normal 42 2 3 3 2" xfId="38279" xr:uid="{2396417E-7881-407A-8F58-F7AF9E25112F}"/>
    <cellStyle name="Normal 42 2 3 3 2 2" xfId="38280" xr:uid="{69A8C669-DBE9-4CA6-97B7-295B6E2E3407}"/>
    <cellStyle name="Normal 42 2 3 3 2 2 2" xfId="38281" xr:uid="{915A6556-7EBB-4BD0-863F-0A842E1050F1}"/>
    <cellStyle name="Normal 42 2 3 3 2 3" xfId="38282" xr:uid="{AC775CFB-7B69-4742-A132-4241EBB5A6F4}"/>
    <cellStyle name="Normal 42 2 3 3 3" xfId="38283" xr:uid="{CFA0640B-869D-4B61-ABCB-2F10671212FF}"/>
    <cellStyle name="Normal 42 2 3 3 3 2" xfId="38284" xr:uid="{32F8FAC9-73A8-4084-907E-7F9D7EEEE0DA}"/>
    <cellStyle name="Normal 42 2 3 3 4" xfId="38285" xr:uid="{68034490-E666-4BA8-AD65-05AA728C5D59}"/>
    <cellStyle name="Normal 42 2 3 3 4 2" xfId="38286" xr:uid="{82BC0488-BE92-48C8-AAF5-E4B26269C697}"/>
    <cellStyle name="Normal 42 2 3 3 5" xfId="38287" xr:uid="{2F987F77-CF01-4A61-815B-EFF065162DE7}"/>
    <cellStyle name="Normal 42 2 3 4" xfId="38288" xr:uid="{BC50DA87-B356-429F-8141-5CE8995660DF}"/>
    <cellStyle name="Normal 42 2 3 4 2" xfId="38289" xr:uid="{764776F1-1331-4FD8-8027-6EE697DA19FC}"/>
    <cellStyle name="Normal 42 2 3 4 2 2" xfId="38290" xr:uid="{8E6864BF-9653-4131-84B9-46CB4513EF95}"/>
    <cellStyle name="Normal 42 2 3 4 3" xfId="38291" xr:uid="{6158ED5B-652C-42FD-BBF6-F17DCFC52396}"/>
    <cellStyle name="Normal 42 2 3 5" xfId="38292" xr:uid="{D94FC29D-2268-4734-8119-4DCFD1967644}"/>
    <cellStyle name="Normal 42 2 3 5 2" xfId="38293" xr:uid="{512E4CAD-1932-45EF-A00B-9E1EA8E820FA}"/>
    <cellStyle name="Normal 42 2 3 6" xfId="38294" xr:uid="{BCEE9CAA-9152-4787-AC84-C34E71D84BDD}"/>
    <cellStyle name="Normal 42 2 3 6 2" xfId="38295" xr:uid="{62D97EA1-1295-41D2-A9EB-9704F671FF25}"/>
    <cellStyle name="Normal 42 2 3 7" xfId="38296" xr:uid="{3D0B1504-C009-4FE2-914C-02538814E384}"/>
    <cellStyle name="Normal 42 2 4" xfId="38297" xr:uid="{347630E9-B483-4DCD-8F0B-4EAC230A2411}"/>
    <cellStyle name="Normal 42 2 4 2" xfId="38298" xr:uid="{77A733B7-B6EC-422A-952E-D5F517C2FCB2}"/>
    <cellStyle name="Normal 42 2 4 2 2" xfId="38299" xr:uid="{31F341D5-930C-4FFF-A324-858CAE16A2BF}"/>
    <cellStyle name="Normal 42 2 4 2 2 2" xfId="38300" xr:uid="{890E3A60-0C8F-4AD6-B31F-872DBE0BE054}"/>
    <cellStyle name="Normal 42 2 4 2 2 2 2" xfId="38301" xr:uid="{01C2710B-AA7B-49AB-8DF9-73FDA6C50EB2}"/>
    <cellStyle name="Normal 42 2 4 2 2 3" xfId="38302" xr:uid="{3E9B177D-231A-4FB8-9E61-BA821F5C2A28}"/>
    <cellStyle name="Normal 42 2 4 2 3" xfId="38303" xr:uid="{CCA2B305-0FEA-48EB-9744-CAF5B475DD44}"/>
    <cellStyle name="Normal 42 2 4 2 3 2" xfId="38304" xr:uid="{967EF246-839A-4775-AB5D-FC77994939D6}"/>
    <cellStyle name="Normal 42 2 4 2 4" xfId="38305" xr:uid="{916DE458-1743-4A2D-9120-B38E0E0E6B60}"/>
    <cellStyle name="Normal 42 2 4 2 4 2" xfId="38306" xr:uid="{0A328DAE-E0BB-4877-8950-8E7CAC1F17CA}"/>
    <cellStyle name="Normal 42 2 4 2 5" xfId="38307" xr:uid="{12A52144-6531-4EA0-A8F4-33063AD3ABA7}"/>
    <cellStyle name="Normal 42 2 4 3" xfId="38308" xr:uid="{0F0BC9CD-203C-47D7-A0C1-9991E2A64F9B}"/>
    <cellStyle name="Normal 42 2 4 3 2" xfId="38309" xr:uid="{3246631C-DD15-47DC-9012-7A048F0DE2E2}"/>
    <cellStyle name="Normal 42 2 4 3 2 2" xfId="38310" xr:uid="{EA44C869-0AEB-4743-867B-20B658E9CFA9}"/>
    <cellStyle name="Normal 42 2 4 3 3" xfId="38311" xr:uid="{5373D65E-B999-4F6A-A47D-16C5AE2A0AB2}"/>
    <cellStyle name="Normal 42 2 4 4" xfId="38312" xr:uid="{6B017259-9A71-4E07-9836-AADC05798A12}"/>
    <cellStyle name="Normal 42 2 4 4 2" xfId="38313" xr:uid="{141DAD82-4614-483F-9975-4783D554D0C6}"/>
    <cellStyle name="Normal 42 2 4 5" xfId="38314" xr:uid="{0C11B9EE-0585-41EE-914C-3E9920D09588}"/>
    <cellStyle name="Normal 42 2 4 5 2" xfId="38315" xr:uid="{2F6853E4-E35F-4CE6-A1D6-D9A8D2D988BB}"/>
    <cellStyle name="Normal 42 2 4 6" xfId="38316" xr:uid="{F319BADA-BD21-47D6-8FB2-B15FA2528FF3}"/>
    <cellStyle name="Normal 42 2 5" xfId="38317" xr:uid="{01940BBE-01F2-4E03-ACF2-BCD706BA6363}"/>
    <cellStyle name="Normal 42 2 5 2" xfId="38318" xr:uid="{3787CA32-D940-4DF1-AFF8-2A070239E30E}"/>
    <cellStyle name="Normal 42 2 5 2 2" xfId="38319" xr:uid="{12235BF3-0474-48A4-85F8-CBF48F9C6246}"/>
    <cellStyle name="Normal 42 2 5 2 2 2" xfId="38320" xr:uid="{C7B239A3-02DF-4848-B552-92B4472E53E7}"/>
    <cellStyle name="Normal 42 2 5 2 3" xfId="38321" xr:uid="{A62985C0-3FB9-4431-8160-DFFE1F65129F}"/>
    <cellStyle name="Normal 42 2 5 3" xfId="38322" xr:uid="{D07D3623-1108-453E-B52E-F99B36E5AD1D}"/>
    <cellStyle name="Normal 42 2 5 3 2" xfId="38323" xr:uid="{EB04A34A-5E59-4AE7-8056-500CBFD8E98E}"/>
    <cellStyle name="Normal 42 2 5 4" xfId="38324" xr:uid="{47BD6E86-BB4E-4026-94F9-625EE8A7E76C}"/>
    <cellStyle name="Normal 42 2 5 4 2" xfId="38325" xr:uid="{D8BD031A-9CB4-4228-A796-4E801C60E934}"/>
    <cellStyle name="Normal 42 2 5 5" xfId="38326" xr:uid="{96544BC7-46E4-4D60-AB9B-0565340AA165}"/>
    <cellStyle name="Normal 42 2 6" xfId="38327" xr:uid="{261A3DC2-42E8-440B-8502-FF6E464CFE19}"/>
    <cellStyle name="Normal 42 2 6 2" xfId="38328" xr:uid="{E5953E2B-ACA2-47DF-BE60-3F3C1E0D4CE0}"/>
    <cellStyle name="Normal 42 2 6 2 2" xfId="38329" xr:uid="{C8EB9910-A424-4742-A0C8-5C49CE675769}"/>
    <cellStyle name="Normal 42 2 6 2 2 2" xfId="38330" xr:uid="{1FBE1A6D-F2CF-4441-8279-E36C93254931}"/>
    <cellStyle name="Normal 42 2 6 2 3" xfId="38331" xr:uid="{31480790-6799-4674-8CE9-BD6C5D553893}"/>
    <cellStyle name="Normal 42 2 6 3" xfId="38332" xr:uid="{D466EC4B-35FD-457F-AF68-83D23C5EEBA0}"/>
    <cellStyle name="Normal 42 2 6 3 2" xfId="38333" xr:uid="{719F4F9E-2246-4756-9E29-CA398E6B1C93}"/>
    <cellStyle name="Normal 42 2 6 4" xfId="38334" xr:uid="{4B7BB528-4D4F-4C9F-82F0-BBDBF9E645DF}"/>
    <cellStyle name="Normal 42 2 6 4 2" xfId="38335" xr:uid="{33E917B7-A107-4E62-80C7-815F33B4D68F}"/>
    <cellStyle name="Normal 42 2 6 5" xfId="38336" xr:uid="{A04D693B-C043-4DE5-A999-9310F35E05B5}"/>
    <cellStyle name="Normal 42 2 7" xfId="38337" xr:uid="{6E411F96-9BBC-4D5D-9E1B-2276C3030509}"/>
    <cellStyle name="Normal 42 2 7 2" xfId="38338" xr:uid="{FD25C935-5F76-4251-A69C-AAC4CB7330C4}"/>
    <cellStyle name="Normal 42 2 7 2 2" xfId="38339" xr:uid="{56746413-A907-4E99-91F7-475C9564D159}"/>
    <cellStyle name="Normal 42 2 7 3" xfId="38340" xr:uid="{8E7D7206-F09D-4654-9380-508CB735BB62}"/>
    <cellStyle name="Normal 42 2 8" xfId="38341" xr:uid="{C72F711E-7D43-4700-B23A-71A03888C90F}"/>
    <cellStyle name="Normal 42 2 8 2" xfId="38342" xr:uid="{642EE69F-34DE-49A6-928C-C6F6F3EC592D}"/>
    <cellStyle name="Normal 42 2 9" xfId="38343" xr:uid="{B0F676E1-2AA3-4DCA-BAF0-15567D3339D4}"/>
    <cellStyle name="Normal 42 2 9 2" xfId="38344" xr:uid="{D79FB665-4149-4DC6-BE39-8F20E7DA3959}"/>
    <cellStyle name="Normal 42 3" xfId="38345" xr:uid="{89C01244-0D4E-433F-A23C-680342AFBF34}"/>
    <cellStyle name="Normal 42 3 2" xfId="38346" xr:uid="{6D553659-BAF9-497F-A901-870D11F91FDA}"/>
    <cellStyle name="Normal 42 3 2 2" xfId="38347" xr:uid="{DC4F0295-CD81-44A2-8A0C-D5A90C229DFD}"/>
    <cellStyle name="Normal 42 3 2 2 2" xfId="38348" xr:uid="{0C3F4E15-E57F-4FC5-A8D5-4B3C55945343}"/>
    <cellStyle name="Normal 42 3 2 2 2 2" xfId="38349" xr:uid="{6FBDD190-172F-46D7-87DD-A74B0DBCE960}"/>
    <cellStyle name="Normal 42 3 2 2 2 2 2" xfId="38350" xr:uid="{83B1F6EF-8EBA-4D7D-AA60-040E6B520BA7}"/>
    <cellStyle name="Normal 42 3 2 2 2 3" xfId="38351" xr:uid="{45B56383-7F42-4C6A-A63B-43DFFD9C285F}"/>
    <cellStyle name="Normal 42 3 2 2 3" xfId="38352" xr:uid="{E07F6B57-AE6B-4B44-A0CB-10E27932FC69}"/>
    <cellStyle name="Normal 42 3 2 2 3 2" xfId="38353" xr:uid="{6EF4A434-B9E7-4E12-8326-2EE0C6C3FEBC}"/>
    <cellStyle name="Normal 42 3 2 2 4" xfId="38354" xr:uid="{7CA0BA4E-A583-4CC2-A6CC-DB160E8AB8AB}"/>
    <cellStyle name="Normal 42 3 2 2 4 2" xfId="38355" xr:uid="{67F27F7E-2C4D-49EC-BCBF-02E6B8446D14}"/>
    <cellStyle name="Normal 42 3 2 2 5" xfId="38356" xr:uid="{125D6305-B46B-418A-AC55-38C19AAB068F}"/>
    <cellStyle name="Normal 42 3 2 3" xfId="38357" xr:uid="{4B01C6A7-68F6-4BEE-ABB8-6B02FD9E6FF6}"/>
    <cellStyle name="Normal 42 3 2 3 2" xfId="38358" xr:uid="{F039CC34-C837-49A5-9F59-9A55189FAB4A}"/>
    <cellStyle name="Normal 42 3 2 3 2 2" xfId="38359" xr:uid="{99F0B6E2-7E86-48DC-AFB0-F8C1CCF11F5E}"/>
    <cellStyle name="Normal 42 3 2 3 3" xfId="38360" xr:uid="{C7BD20D5-AAB5-46D1-B0A0-91D198963F25}"/>
    <cellStyle name="Normal 42 3 2 4" xfId="38361" xr:uid="{9667D645-276C-4E0F-8C7F-ED79EAC9284F}"/>
    <cellStyle name="Normal 42 3 2 4 2" xfId="38362" xr:uid="{2AEF1895-592D-4BBC-938E-379A365941DB}"/>
    <cellStyle name="Normal 42 3 2 5" xfId="38363" xr:uid="{E3F509A5-12CE-4399-A03D-139CEF66AAA9}"/>
    <cellStyle name="Normal 42 3 2 5 2" xfId="38364" xr:uid="{64AEBC3F-FE07-4F6B-BB2D-B64C490A2472}"/>
    <cellStyle name="Normal 42 3 2 6" xfId="38365" xr:uid="{9A6F2A22-B199-4670-9849-A2FC72FAB0B9}"/>
    <cellStyle name="Normal 42 3 3" xfId="38366" xr:uid="{CB58CD39-3702-4110-9D5C-173517C5A3A9}"/>
    <cellStyle name="Normal 42 3 3 2" xfId="38367" xr:uid="{1EA0D898-BC64-4769-8BAE-64B813A368B6}"/>
    <cellStyle name="Normal 42 3 3 2 2" xfId="38368" xr:uid="{3BBA1CDC-650F-4053-B0E6-CC5D6C022351}"/>
    <cellStyle name="Normal 42 3 3 2 2 2" xfId="38369" xr:uid="{63358CAB-9941-48CB-A48B-3F377D2A9318}"/>
    <cellStyle name="Normal 42 3 3 2 3" xfId="38370" xr:uid="{96226CE3-A61E-49FA-A903-C37928C1A573}"/>
    <cellStyle name="Normal 42 3 3 3" xfId="38371" xr:uid="{EB0106E5-3ED7-4852-B239-E7CCDA939EEB}"/>
    <cellStyle name="Normal 42 3 3 3 2" xfId="38372" xr:uid="{8C73EB30-0834-46E9-A8FE-365A714F9260}"/>
    <cellStyle name="Normal 42 3 3 4" xfId="38373" xr:uid="{2BC9D790-BF8B-4CCA-ABA5-B9105DAE99B7}"/>
    <cellStyle name="Normal 42 3 3 4 2" xfId="38374" xr:uid="{DCF0FFEE-03BE-4129-83F3-A1F6E01BFA30}"/>
    <cellStyle name="Normal 42 3 3 5" xfId="38375" xr:uid="{CCBAA832-7405-4080-9A16-22D3C0F9DD49}"/>
    <cellStyle name="Normal 42 3 4" xfId="38376" xr:uid="{D0122446-3F4C-4395-B7E4-C5238A85B5E4}"/>
    <cellStyle name="Normal 42 3 4 2" xfId="38377" xr:uid="{8E0AE2DD-3F9C-484A-B61C-6826F4E20657}"/>
    <cellStyle name="Normal 42 3 4 2 2" xfId="38378" xr:uid="{F17E74B9-C396-4551-87B3-5E06BBDFCAB8}"/>
    <cellStyle name="Normal 42 3 4 3" xfId="38379" xr:uid="{A5F53B68-BECB-4420-B0EE-4904E40A4992}"/>
    <cellStyle name="Normal 42 3 5" xfId="38380" xr:uid="{4B204779-CE54-4C94-9329-0E79E6DFA8ED}"/>
    <cellStyle name="Normal 42 3 5 2" xfId="38381" xr:uid="{9A075052-FE24-4FB4-99FC-6F4F8990F821}"/>
    <cellStyle name="Normal 42 3 6" xfId="38382" xr:uid="{00E21324-F5D0-4911-A9DC-6B0763B59B22}"/>
    <cellStyle name="Normal 42 3 6 2" xfId="38383" xr:uid="{8815FDFB-1FE4-4201-A5A9-10A8D112CB47}"/>
    <cellStyle name="Normal 42 3 7" xfId="38384" xr:uid="{AE5EB86B-1037-4BE4-B5D7-6C93CB81C23E}"/>
    <cellStyle name="Normal 42 4" xfId="38385" xr:uid="{2BB152ED-048F-4C28-B45B-507BDC953112}"/>
    <cellStyle name="Normal 42 4 2" xfId="38386" xr:uid="{9F3A93C9-4AB1-4CEA-92CA-A8BA11CB3C8F}"/>
    <cellStyle name="Normal 42 4 2 2" xfId="38387" xr:uid="{0830F757-3D8B-4E9F-987A-63459124CD27}"/>
    <cellStyle name="Normal 42 4 2 2 2" xfId="38388" xr:uid="{5954DE28-09F0-46E5-95E6-FD64C02F0A67}"/>
    <cellStyle name="Normal 42 4 2 2 2 2" xfId="38389" xr:uid="{81A2DE1C-FB95-48C2-A9B7-866FFEE985D7}"/>
    <cellStyle name="Normal 42 4 2 2 2 2 2" xfId="38390" xr:uid="{AAE435EA-A628-422C-A7BB-692319E75D2A}"/>
    <cellStyle name="Normal 42 4 2 2 2 3" xfId="38391" xr:uid="{F3056450-710E-429C-99AB-34BA85849664}"/>
    <cellStyle name="Normal 42 4 2 2 3" xfId="38392" xr:uid="{CB8B09FE-94AE-449E-BCB3-C5248891BF01}"/>
    <cellStyle name="Normal 42 4 2 2 3 2" xfId="38393" xr:uid="{EF902824-EF0D-4EA7-9631-44D06CFF7652}"/>
    <cellStyle name="Normal 42 4 2 2 4" xfId="38394" xr:uid="{122B9791-E6CE-475F-BDB8-3396BD95F533}"/>
    <cellStyle name="Normal 42 4 2 2 4 2" xfId="38395" xr:uid="{C65927BC-938D-47F4-BC6D-E3D1A51573F4}"/>
    <cellStyle name="Normal 42 4 2 2 5" xfId="38396" xr:uid="{9D5B2452-35FB-4B3E-8A18-589AE19EA85A}"/>
    <cellStyle name="Normal 42 4 2 3" xfId="38397" xr:uid="{4C9C9B61-AE1A-4DA1-8BFA-AA3DC4FB8997}"/>
    <cellStyle name="Normal 42 4 2 3 2" xfId="38398" xr:uid="{8596BD5A-C021-419D-B13F-9641F98C7BDF}"/>
    <cellStyle name="Normal 42 4 2 3 2 2" xfId="38399" xr:uid="{1F4A7AA4-F40D-48F6-A4D4-E7C7BFBE1A92}"/>
    <cellStyle name="Normal 42 4 2 3 3" xfId="38400" xr:uid="{9884C341-B4EB-4547-A68F-0F0C4EB825D2}"/>
    <cellStyle name="Normal 42 4 2 4" xfId="38401" xr:uid="{E7A736F8-07B3-4B33-BA40-8672C9439FF4}"/>
    <cellStyle name="Normal 42 4 2 4 2" xfId="38402" xr:uid="{D78C4350-E338-433D-A9B9-CEFE2F769241}"/>
    <cellStyle name="Normal 42 4 2 5" xfId="38403" xr:uid="{02D62C7B-2F52-4D59-A33A-4829FDE6C2F6}"/>
    <cellStyle name="Normal 42 4 2 5 2" xfId="38404" xr:uid="{7D767CCB-BCD9-4E68-AFC0-8B54CB2D1FB6}"/>
    <cellStyle name="Normal 42 4 2 6" xfId="38405" xr:uid="{E99EA1BF-98B9-4752-AE9B-02425DE531DE}"/>
    <cellStyle name="Normal 42 4 3" xfId="38406" xr:uid="{DC18A2CB-E8FF-422B-9034-F4F522AE4FEE}"/>
    <cellStyle name="Normal 42 4 3 2" xfId="38407" xr:uid="{1A966DBF-28EA-48DC-86B7-BE068D74F663}"/>
    <cellStyle name="Normal 42 4 3 2 2" xfId="38408" xr:uid="{EF86EE22-198D-4234-9818-D6395C67E511}"/>
    <cellStyle name="Normal 42 4 3 2 2 2" xfId="38409" xr:uid="{23983E7C-D8D3-4CC7-8D2A-37120B512914}"/>
    <cellStyle name="Normal 42 4 3 2 3" xfId="38410" xr:uid="{EF432233-AB12-4CC0-A90F-A7AC392A86A0}"/>
    <cellStyle name="Normal 42 4 3 3" xfId="38411" xr:uid="{FC852BAE-6975-4B6F-9C25-2A3CBF7DEE80}"/>
    <cellStyle name="Normal 42 4 3 3 2" xfId="38412" xr:uid="{4A4819F2-ABF5-45D0-8A1D-19F4EF49BED2}"/>
    <cellStyle name="Normal 42 4 3 4" xfId="38413" xr:uid="{7A254072-87C3-4C8D-8ED3-B0ACE6909518}"/>
    <cellStyle name="Normal 42 4 3 4 2" xfId="38414" xr:uid="{EFF95069-9926-4E04-BAC6-B2C1EDBDD90F}"/>
    <cellStyle name="Normal 42 4 3 5" xfId="38415" xr:uid="{BAE2AA67-AEF4-4F5D-A2F5-28053B042AFD}"/>
    <cellStyle name="Normal 42 4 4" xfId="38416" xr:uid="{1FDE1A46-990B-4F6A-8334-625AE1C21849}"/>
    <cellStyle name="Normal 42 4 4 2" xfId="38417" xr:uid="{ABCB07FD-A0D7-451E-A893-27EB1524E7A7}"/>
    <cellStyle name="Normal 42 4 4 2 2" xfId="38418" xr:uid="{0ED8A67D-399D-4226-B7FD-845D734EEA7B}"/>
    <cellStyle name="Normal 42 4 4 3" xfId="38419" xr:uid="{F17B048D-D374-4D36-8304-ED214B6C0BFF}"/>
    <cellStyle name="Normal 42 4 5" xfId="38420" xr:uid="{8BFBA6C0-88C2-485D-BBB5-DB59515394FC}"/>
    <cellStyle name="Normal 42 4 5 2" xfId="38421" xr:uid="{38D84BD6-C810-4C5C-B24B-42C19B76D66B}"/>
    <cellStyle name="Normal 42 4 6" xfId="38422" xr:uid="{10FD32AA-8131-49AB-8C58-C6E5DDD97A73}"/>
    <cellStyle name="Normal 42 4 6 2" xfId="38423" xr:uid="{ECC8281C-51AC-44B9-AD20-F6A95EFA2A25}"/>
    <cellStyle name="Normal 42 4 7" xfId="38424" xr:uid="{7C66DF10-5F87-4886-B965-9E4F8F3243B9}"/>
    <cellStyle name="Normal 42 5" xfId="38425" xr:uid="{9AF39618-2E5F-4D49-BAC3-9083EEF67CC8}"/>
    <cellStyle name="Normal 42 5 2" xfId="38426" xr:uid="{0B76D633-AECE-4975-9389-F005DF1036DD}"/>
    <cellStyle name="Normal 42 5 2 2" xfId="38427" xr:uid="{FD05E200-E259-4353-A873-1FB7831FD9F1}"/>
    <cellStyle name="Normal 42 5 2 2 2" xfId="38428" xr:uid="{920D4179-A5B2-4647-A701-F95CAAE20890}"/>
    <cellStyle name="Normal 42 5 2 2 2 2" xfId="38429" xr:uid="{2EA13AB9-15BD-428F-8C3D-5C8785ED1555}"/>
    <cellStyle name="Normal 42 5 2 2 3" xfId="38430" xr:uid="{EA8EA315-BD03-4950-B84B-741D1FA46C97}"/>
    <cellStyle name="Normal 42 5 2 3" xfId="38431" xr:uid="{F62FD425-9B0E-4D99-901B-33251E012344}"/>
    <cellStyle name="Normal 42 5 2 3 2" xfId="38432" xr:uid="{2C630A2C-9A5E-4930-99D8-8E634FB72606}"/>
    <cellStyle name="Normal 42 5 2 4" xfId="38433" xr:uid="{411A40A1-1808-4851-ABAF-FB1C7C9A2E7B}"/>
    <cellStyle name="Normal 42 5 2 4 2" xfId="38434" xr:uid="{9B8B9F84-018B-420C-A6D0-1FB56A061CB4}"/>
    <cellStyle name="Normal 42 5 2 5" xfId="38435" xr:uid="{D6FBBC2C-B448-46C3-98AF-62E8788DD81C}"/>
    <cellStyle name="Normal 42 5 3" xfId="38436" xr:uid="{BD02B1DD-A92D-427F-817B-E7358A782B61}"/>
    <cellStyle name="Normal 42 5 3 2" xfId="38437" xr:uid="{0C1866A4-2CE3-4826-915E-F8F59F3F9000}"/>
    <cellStyle name="Normal 42 5 3 2 2" xfId="38438" xr:uid="{07DBB862-6DA6-4606-8460-09423BD60FCB}"/>
    <cellStyle name="Normal 42 5 3 3" xfId="38439" xr:uid="{B03FCA69-7FF8-42CA-93DC-AA7C25C2590D}"/>
    <cellStyle name="Normal 42 5 4" xfId="38440" xr:uid="{EFEEBF31-1494-4533-BFCF-6C0C3C769E30}"/>
    <cellStyle name="Normal 42 5 4 2" xfId="38441" xr:uid="{6A9CC12E-8FB4-4AC0-A0D2-EFF3037727CA}"/>
    <cellStyle name="Normal 42 5 5" xfId="38442" xr:uid="{00562046-1FC8-42BF-97E9-98FDCFC2EFBE}"/>
    <cellStyle name="Normal 42 5 5 2" xfId="38443" xr:uid="{908FD215-396D-4AB4-8AA8-4D897CDE6341}"/>
    <cellStyle name="Normal 42 5 6" xfId="38444" xr:uid="{F899049E-C549-493A-B3FB-6320A765F125}"/>
    <cellStyle name="Normal 42 6" xfId="38445" xr:uid="{9C4C6C70-CF1C-4767-836A-290B283E5C3E}"/>
    <cellStyle name="Normal 42 6 2" xfId="38446" xr:uid="{7584B4A5-09E4-4E07-974B-F89FA309771E}"/>
    <cellStyle name="Normal 42 6 2 2" xfId="38447" xr:uid="{8D905979-AA97-4FA1-8284-6760A199BAF2}"/>
    <cellStyle name="Normal 42 6 2 2 2" xfId="38448" xr:uid="{F7297B46-7FC7-4F17-A254-37F9749883FB}"/>
    <cellStyle name="Normal 42 6 2 3" xfId="38449" xr:uid="{F4B867DF-87FB-4B67-B8E3-0F641A4E4ADA}"/>
    <cellStyle name="Normal 42 6 3" xfId="38450" xr:uid="{5A062834-3C08-41FD-B674-B7572539EFF7}"/>
    <cellStyle name="Normal 42 6 3 2" xfId="38451" xr:uid="{0E70F19F-2B8E-4EEB-8DF3-7E537F6B4DF1}"/>
    <cellStyle name="Normal 42 6 4" xfId="38452" xr:uid="{2A86AB41-9DF6-4B5E-9270-88D1399731FC}"/>
    <cellStyle name="Normal 42 6 4 2" xfId="38453" xr:uid="{08BA4307-D699-4155-A259-5D2BD09CBE4D}"/>
    <cellStyle name="Normal 42 6 5" xfId="38454" xr:uid="{5ED81DC2-E2D6-4C17-97EA-642603A4D646}"/>
    <cellStyle name="Normal 42 7" xfId="38455" xr:uid="{458F9AAD-2D5A-4780-AD24-61F346666E3B}"/>
    <cellStyle name="Normal 42 7 2" xfId="38456" xr:uid="{4F7F978C-2F82-4BB1-8662-906AE8130402}"/>
    <cellStyle name="Normal 42 7 2 2" xfId="38457" xr:uid="{A1E5490F-5DD6-49F0-B1DA-40AE6C9897A2}"/>
    <cellStyle name="Normal 42 7 2 2 2" xfId="38458" xr:uid="{C5A6423F-AA3D-4481-BCF2-8C168F8FB51B}"/>
    <cellStyle name="Normal 42 7 2 3" xfId="38459" xr:uid="{817B972C-0C74-4A7B-B627-F2068957F79E}"/>
    <cellStyle name="Normal 42 7 3" xfId="38460" xr:uid="{90494F18-D628-4C4C-9620-843AAAC4FD06}"/>
    <cellStyle name="Normal 42 7 3 2" xfId="38461" xr:uid="{F9BE5DF4-DECD-401F-A702-5363455CE142}"/>
    <cellStyle name="Normal 42 7 4" xfId="38462" xr:uid="{91A009C4-A900-4DB0-B1A3-A8E87C37EC43}"/>
    <cellStyle name="Normal 42 7 4 2" xfId="38463" xr:uid="{F70E462A-4A6B-4D22-8954-E1604776BA4E}"/>
    <cellStyle name="Normal 42 7 5" xfId="38464" xr:uid="{5761228F-5B3C-4EC7-B5DF-E396BBA546DC}"/>
    <cellStyle name="Normal 42 8" xfId="38465" xr:uid="{A6C24E01-4447-4F35-BBFF-F7395B9B2D55}"/>
    <cellStyle name="Normal 42 8 2" xfId="38466" xr:uid="{9410FEDA-45AC-480B-A769-1BF99BF4FACD}"/>
    <cellStyle name="Normal 42 8 2 2" xfId="38467" xr:uid="{CD8885C9-8E4C-4204-88C5-9C6BAD2304EA}"/>
    <cellStyle name="Normal 42 8 3" xfId="38468" xr:uid="{F2833123-2F8C-4AEF-9B3F-55E06072BD08}"/>
    <cellStyle name="Normal 42 9" xfId="38469" xr:uid="{6D197052-8288-4061-8B1A-39C6FAC0AE81}"/>
    <cellStyle name="Normal 42 9 2" xfId="38470" xr:uid="{4C2375A7-6F07-478A-8307-BD8F107759A5}"/>
    <cellStyle name="Normal 43" xfId="38471" xr:uid="{449EA601-A7ED-4826-AB69-8A0953107C7E}"/>
    <cellStyle name="Normal 43 10" xfId="38472" xr:uid="{74B8B805-18B6-4D22-85A6-7B3E7F00193E}"/>
    <cellStyle name="Normal 43 10 2" xfId="38473" xr:uid="{3E02640A-599D-4757-80FF-0E488E64A4DA}"/>
    <cellStyle name="Normal 43 11" xfId="38474" xr:uid="{9CFBE2CD-6501-4A15-A462-FD3382829581}"/>
    <cellStyle name="Normal 43 2" xfId="38475" xr:uid="{EC9DE6DC-5356-496D-BECE-D0CB3299A21E}"/>
    <cellStyle name="Normal 43 2 10" xfId="38476" xr:uid="{A01D9C24-BA67-4A67-885B-46A0588964B7}"/>
    <cellStyle name="Normal 43 2 2" xfId="38477" xr:uid="{5D4964EB-B6C2-4F46-ACE3-A0A4D7C90048}"/>
    <cellStyle name="Normal 43 2 2 2" xfId="38478" xr:uid="{88831185-E06F-4E4A-B415-C72B585E6443}"/>
    <cellStyle name="Normal 43 2 2 2 2" xfId="38479" xr:uid="{30C58656-3EA4-4410-AFB5-52DDAE658632}"/>
    <cellStyle name="Normal 43 2 2 2 2 2" xfId="38480" xr:uid="{26729DA1-99AD-435B-B4CB-7EE50131939C}"/>
    <cellStyle name="Normal 43 2 2 2 2 2 2" xfId="38481" xr:uid="{F4C020AE-A4D2-4A7E-A5A3-6B543AD42DC4}"/>
    <cellStyle name="Normal 43 2 2 2 2 2 2 2" xfId="38482" xr:uid="{8B4FA8DC-C69C-4C1D-8800-F934DFB1FAA7}"/>
    <cellStyle name="Normal 43 2 2 2 2 2 3" xfId="38483" xr:uid="{394C4C6C-A6A8-411A-99F0-5785BCD05BA9}"/>
    <cellStyle name="Normal 43 2 2 2 2 3" xfId="38484" xr:uid="{DF910655-7EFF-41A8-8F21-C8EDCCCFD203}"/>
    <cellStyle name="Normal 43 2 2 2 2 3 2" xfId="38485" xr:uid="{25916683-E683-4035-8193-C6B6DF9B562A}"/>
    <cellStyle name="Normal 43 2 2 2 2 4" xfId="38486" xr:uid="{9BBDDD3F-11D8-4E88-8D65-8A9BF6B6A274}"/>
    <cellStyle name="Normal 43 2 2 2 2 4 2" xfId="38487" xr:uid="{0ADE7667-FFAC-4BF9-99C2-307338B13031}"/>
    <cellStyle name="Normal 43 2 2 2 2 5" xfId="38488" xr:uid="{56666639-4B5F-483B-B57B-DA710FDDF072}"/>
    <cellStyle name="Normal 43 2 2 2 3" xfId="38489" xr:uid="{56C7D9D3-E78F-42C9-86CD-D518947644C2}"/>
    <cellStyle name="Normal 43 2 2 2 3 2" xfId="38490" xr:uid="{7084F6C4-FAB8-4DD3-A04E-AA6A7C873314}"/>
    <cellStyle name="Normal 43 2 2 2 3 2 2" xfId="38491" xr:uid="{2FAB49B0-26FF-4BE0-A1D3-0185B84BA8B8}"/>
    <cellStyle name="Normal 43 2 2 2 3 3" xfId="38492" xr:uid="{2476E835-B58F-4E14-812F-71E5973C5401}"/>
    <cellStyle name="Normal 43 2 2 2 4" xfId="38493" xr:uid="{C7502275-962D-4278-8CB4-475D0A6A286E}"/>
    <cellStyle name="Normal 43 2 2 2 4 2" xfId="38494" xr:uid="{BDC8B8BD-459C-4303-A951-675823DDDA05}"/>
    <cellStyle name="Normal 43 2 2 2 5" xfId="38495" xr:uid="{74BE52D8-CB5E-4B85-875E-D6CAE8C6CCB2}"/>
    <cellStyle name="Normal 43 2 2 2 5 2" xfId="38496" xr:uid="{BABC473F-15C1-4190-B1D1-9879AB58871D}"/>
    <cellStyle name="Normal 43 2 2 2 6" xfId="38497" xr:uid="{0A6CEC9D-7AA7-4785-AF05-0DF5CD9B1AE4}"/>
    <cellStyle name="Normal 43 2 2 3" xfId="38498" xr:uid="{7DBA9556-759D-4085-8091-D471D8D032D3}"/>
    <cellStyle name="Normal 43 2 2 3 2" xfId="38499" xr:uid="{A987BCB8-6694-428B-810D-ADD904FF345B}"/>
    <cellStyle name="Normal 43 2 2 3 2 2" xfId="38500" xr:uid="{81D971B4-E965-4A37-A7FD-B7F0736BCF99}"/>
    <cellStyle name="Normal 43 2 2 3 2 2 2" xfId="38501" xr:uid="{B527558C-A70D-4BBF-BFEF-FFF61D0230CE}"/>
    <cellStyle name="Normal 43 2 2 3 2 3" xfId="38502" xr:uid="{8362D2E0-0DAB-4010-B37B-D85060BEAB35}"/>
    <cellStyle name="Normal 43 2 2 3 3" xfId="38503" xr:uid="{F11173AE-86E5-4600-B364-11AD8DA4B6DF}"/>
    <cellStyle name="Normal 43 2 2 3 3 2" xfId="38504" xr:uid="{77D58CFE-E0C7-4223-B211-F351C9790B99}"/>
    <cellStyle name="Normal 43 2 2 3 4" xfId="38505" xr:uid="{85DDBCF3-B1C3-47F9-8847-474AA4BB2670}"/>
    <cellStyle name="Normal 43 2 2 3 4 2" xfId="38506" xr:uid="{979F625F-6B61-4E81-86EB-77F1E82CF47A}"/>
    <cellStyle name="Normal 43 2 2 3 5" xfId="38507" xr:uid="{86AB681B-C674-4DF9-A179-73B8295C465C}"/>
    <cellStyle name="Normal 43 2 2 4" xfId="38508" xr:uid="{5FC61016-D3D1-4D5E-8952-8F7FD4888DFD}"/>
    <cellStyle name="Normal 43 2 2 4 2" xfId="38509" xr:uid="{9B1D13D2-3D3B-41AE-B4FF-5A193D86D4E3}"/>
    <cellStyle name="Normal 43 2 2 4 2 2" xfId="38510" xr:uid="{1F56B463-00CB-4811-9FD4-611D27930B1E}"/>
    <cellStyle name="Normal 43 2 2 4 3" xfId="38511" xr:uid="{F7302A34-72A7-4845-9A82-7449B82993BF}"/>
    <cellStyle name="Normal 43 2 2 5" xfId="38512" xr:uid="{3E2C6D80-A2F6-4DCA-B2FB-114224983B91}"/>
    <cellStyle name="Normal 43 2 2 5 2" xfId="38513" xr:uid="{03F685F6-B784-481A-B0B0-B23BE240BB90}"/>
    <cellStyle name="Normal 43 2 2 6" xfId="38514" xr:uid="{DA0E107E-4F4E-4831-9F19-37E3191D8885}"/>
    <cellStyle name="Normal 43 2 2 6 2" xfId="38515" xr:uid="{BBCAC819-B07A-4155-B67F-F88CF293CD2B}"/>
    <cellStyle name="Normal 43 2 2 7" xfId="38516" xr:uid="{DAB312D7-E41D-477F-8755-BBCD9F396CC1}"/>
    <cellStyle name="Normal 43 2 3" xfId="38517" xr:uid="{24108BDD-D946-4CF4-964F-D2CF22780056}"/>
    <cellStyle name="Normal 43 2 3 2" xfId="38518" xr:uid="{9F8D4DF1-7E73-4EA4-937D-AADB09CBDEC6}"/>
    <cellStyle name="Normal 43 2 3 2 2" xfId="38519" xr:uid="{20684319-AA81-451C-975A-FA43DE4B94CB}"/>
    <cellStyle name="Normal 43 2 3 2 2 2" xfId="38520" xr:uid="{BA826D6A-0F62-4D04-AC73-CC800E2FE0D3}"/>
    <cellStyle name="Normal 43 2 3 2 2 2 2" xfId="38521" xr:uid="{F486F6F0-B092-45BE-B62D-2B87110E4822}"/>
    <cellStyle name="Normal 43 2 3 2 2 2 2 2" xfId="38522" xr:uid="{B0743934-7D61-41BD-AF7A-86497B45769E}"/>
    <cellStyle name="Normal 43 2 3 2 2 2 3" xfId="38523" xr:uid="{A521837F-B880-46B2-B7F6-0F223C1E5B8C}"/>
    <cellStyle name="Normal 43 2 3 2 2 3" xfId="38524" xr:uid="{3EDACA15-37BF-4ECE-B42E-03314D0E5816}"/>
    <cellStyle name="Normal 43 2 3 2 2 3 2" xfId="38525" xr:uid="{CAF9B761-ABF6-478D-A12B-6AD7C51A0DB7}"/>
    <cellStyle name="Normal 43 2 3 2 2 4" xfId="38526" xr:uid="{FFB5538B-8BB9-4CA8-A2D1-566BF97D5B20}"/>
    <cellStyle name="Normal 43 2 3 2 2 4 2" xfId="38527" xr:uid="{6EFBEBAD-06CF-47BA-A2E3-DBBAFE97D3F7}"/>
    <cellStyle name="Normal 43 2 3 2 2 5" xfId="38528" xr:uid="{26B47DA3-901D-4C21-9CD6-ED633E420DA1}"/>
    <cellStyle name="Normal 43 2 3 2 3" xfId="38529" xr:uid="{2EF2C447-6246-47B9-9FFB-27146DA56FD1}"/>
    <cellStyle name="Normal 43 2 3 2 3 2" xfId="38530" xr:uid="{8AD2F46C-F6CB-4767-B884-A52365E18DAE}"/>
    <cellStyle name="Normal 43 2 3 2 3 2 2" xfId="38531" xr:uid="{B910F84E-6ECF-4618-87D7-23F278080FE4}"/>
    <cellStyle name="Normal 43 2 3 2 3 3" xfId="38532" xr:uid="{8925622A-C3AE-49C4-8F02-39ED5C6A553D}"/>
    <cellStyle name="Normal 43 2 3 2 4" xfId="38533" xr:uid="{5F6232D6-90D3-46AD-B1D1-5F6868FAE739}"/>
    <cellStyle name="Normal 43 2 3 2 4 2" xfId="38534" xr:uid="{04FE0F4D-784F-4215-B52B-394F54B49AF6}"/>
    <cellStyle name="Normal 43 2 3 2 5" xfId="38535" xr:uid="{E38C58F6-BCEB-4EE3-AA93-0D8407CA8EC1}"/>
    <cellStyle name="Normal 43 2 3 2 5 2" xfId="38536" xr:uid="{42DA9CC5-5E58-41D6-AB41-153C31CA888A}"/>
    <cellStyle name="Normal 43 2 3 2 6" xfId="38537" xr:uid="{17D1E2F3-3571-4A6F-A0B1-4D43374DCBE8}"/>
    <cellStyle name="Normal 43 2 3 3" xfId="38538" xr:uid="{F02B53CC-8135-4642-B251-8A7532FC02A9}"/>
    <cellStyle name="Normal 43 2 3 3 2" xfId="38539" xr:uid="{88B76646-4A7E-48BF-B721-99A8C1864FD2}"/>
    <cellStyle name="Normal 43 2 3 3 2 2" xfId="38540" xr:uid="{8A92EF89-D03D-4669-97B1-45EB9ABA378E}"/>
    <cellStyle name="Normal 43 2 3 3 2 2 2" xfId="38541" xr:uid="{C90CC26C-1430-4F03-94A4-806684A9BA80}"/>
    <cellStyle name="Normal 43 2 3 3 2 3" xfId="38542" xr:uid="{4202D26D-92FA-4CB4-87DE-30F56736AFFF}"/>
    <cellStyle name="Normal 43 2 3 3 3" xfId="38543" xr:uid="{8F67F25E-2DB8-4833-A0E1-5FFA77C1F32A}"/>
    <cellStyle name="Normal 43 2 3 3 3 2" xfId="38544" xr:uid="{EFE8CB65-92E0-4603-AEA3-880C330CCA25}"/>
    <cellStyle name="Normal 43 2 3 3 4" xfId="38545" xr:uid="{D1A05A83-CBE3-4433-A7E3-105091176F3A}"/>
    <cellStyle name="Normal 43 2 3 3 4 2" xfId="38546" xr:uid="{DCFE2F5E-C1BE-41C0-9597-7561DFD61956}"/>
    <cellStyle name="Normal 43 2 3 3 5" xfId="38547" xr:uid="{45053B2A-6EA0-4582-8A73-9A9E2E2DC76A}"/>
    <cellStyle name="Normal 43 2 3 4" xfId="38548" xr:uid="{97587FE7-5017-4E1A-9B5C-8D3E76165CA8}"/>
    <cellStyle name="Normal 43 2 3 4 2" xfId="38549" xr:uid="{1E315C4B-0673-4BD0-ABE8-C1152624CCA1}"/>
    <cellStyle name="Normal 43 2 3 4 2 2" xfId="38550" xr:uid="{5D8A867E-69E5-4087-81D5-1C560C3823EE}"/>
    <cellStyle name="Normal 43 2 3 4 3" xfId="38551" xr:uid="{DD7AD7D8-E2C6-49F8-B17D-3AF8CA6117B5}"/>
    <cellStyle name="Normal 43 2 3 5" xfId="38552" xr:uid="{A8A7484B-BC6A-4BE8-8DAC-F83157FC17B6}"/>
    <cellStyle name="Normal 43 2 3 5 2" xfId="38553" xr:uid="{D000ED81-47A5-4328-9413-C2A2E7D75970}"/>
    <cellStyle name="Normal 43 2 3 6" xfId="38554" xr:uid="{69896B50-3814-46D1-9998-BE1009C2954C}"/>
    <cellStyle name="Normal 43 2 3 6 2" xfId="38555" xr:uid="{AA0DD21C-B401-4FB0-8779-3E334088DECC}"/>
    <cellStyle name="Normal 43 2 3 7" xfId="38556" xr:uid="{4FB22B08-7CED-491A-989D-169EDE8F0405}"/>
    <cellStyle name="Normal 43 2 4" xfId="38557" xr:uid="{7477D3D5-EBAF-4389-8BEA-A1CFDF220ED6}"/>
    <cellStyle name="Normal 43 2 4 2" xfId="38558" xr:uid="{5A5E21C0-5662-4279-B629-339BF3508B8D}"/>
    <cellStyle name="Normal 43 2 4 2 2" xfId="38559" xr:uid="{3819155F-B589-4B26-989E-506C7C2CE485}"/>
    <cellStyle name="Normal 43 2 4 2 2 2" xfId="38560" xr:uid="{4C46F790-1E89-4E90-9A0A-910443175B7F}"/>
    <cellStyle name="Normal 43 2 4 2 2 2 2" xfId="38561" xr:uid="{B89A59AF-88BA-47D4-8C92-579136975024}"/>
    <cellStyle name="Normal 43 2 4 2 2 3" xfId="38562" xr:uid="{D81DC263-5172-43FF-9037-D60681B14A29}"/>
    <cellStyle name="Normal 43 2 4 2 3" xfId="38563" xr:uid="{3A6114BE-37ED-40C1-A1A2-6D59DDA0C5AE}"/>
    <cellStyle name="Normal 43 2 4 2 3 2" xfId="38564" xr:uid="{453FC96A-A4B5-47F9-827B-C0F743E8CF50}"/>
    <cellStyle name="Normal 43 2 4 2 4" xfId="38565" xr:uid="{227356D4-8E69-4EF4-A9F3-1210F268D3D1}"/>
    <cellStyle name="Normal 43 2 4 2 4 2" xfId="38566" xr:uid="{FC1F7592-B79E-444B-AE83-AEF84E474A5B}"/>
    <cellStyle name="Normal 43 2 4 2 5" xfId="38567" xr:uid="{9009ED35-5918-42F5-AD84-37C4F31BBB75}"/>
    <cellStyle name="Normal 43 2 4 3" xfId="38568" xr:uid="{41F7BDE1-BD38-405B-818E-01B7C1738F1C}"/>
    <cellStyle name="Normal 43 2 4 3 2" xfId="38569" xr:uid="{5CB1352F-EC68-4C6C-9DFB-6D90217571F3}"/>
    <cellStyle name="Normal 43 2 4 3 2 2" xfId="38570" xr:uid="{7D2D8743-CD2A-4FED-95CB-C1DE650A0049}"/>
    <cellStyle name="Normal 43 2 4 3 3" xfId="38571" xr:uid="{EB8A4200-20E6-493E-B8A2-16D8F57891FF}"/>
    <cellStyle name="Normal 43 2 4 4" xfId="38572" xr:uid="{3B8D2DBA-C3B3-4432-86E4-5FD910457636}"/>
    <cellStyle name="Normal 43 2 4 4 2" xfId="38573" xr:uid="{BB39FFF1-710E-4EEA-B180-364E1E2B3B12}"/>
    <cellStyle name="Normal 43 2 4 5" xfId="38574" xr:uid="{62044794-2331-4E52-912C-76140F04DBB4}"/>
    <cellStyle name="Normal 43 2 4 5 2" xfId="38575" xr:uid="{C69D3118-96BD-4BCE-9AA7-41CAE69023F7}"/>
    <cellStyle name="Normal 43 2 4 6" xfId="38576" xr:uid="{09510B8A-9569-4BC7-AD87-F8078A2D70AD}"/>
    <cellStyle name="Normal 43 2 5" xfId="38577" xr:uid="{BE1A9D20-FCB1-423A-B088-34CF2CF2C7A0}"/>
    <cellStyle name="Normal 43 2 5 2" xfId="38578" xr:uid="{9295DBDF-DAB0-431E-AE42-3E9DFF06F548}"/>
    <cellStyle name="Normal 43 2 5 2 2" xfId="38579" xr:uid="{BF3DE1BE-FAB3-4911-99EE-670FE54EAB92}"/>
    <cellStyle name="Normal 43 2 5 2 2 2" xfId="38580" xr:uid="{A201E4E4-BE6D-4D11-B58F-4E2FCBC35093}"/>
    <cellStyle name="Normal 43 2 5 2 3" xfId="38581" xr:uid="{8632E42C-8E7E-4441-8170-F06D7FCA5B6B}"/>
    <cellStyle name="Normal 43 2 5 3" xfId="38582" xr:uid="{2D2E65E4-7D1A-4635-AF31-26988FA6D075}"/>
    <cellStyle name="Normal 43 2 5 3 2" xfId="38583" xr:uid="{354834E9-94F1-47CA-ADF6-47C27BF100EB}"/>
    <cellStyle name="Normal 43 2 5 4" xfId="38584" xr:uid="{49639950-2C02-480E-8236-B3B598C085CA}"/>
    <cellStyle name="Normal 43 2 5 4 2" xfId="38585" xr:uid="{5AEC2896-05C8-44F4-B032-4E915A55EFC9}"/>
    <cellStyle name="Normal 43 2 5 5" xfId="38586" xr:uid="{8E75E6A0-07A8-4341-8C6D-DC713543B035}"/>
    <cellStyle name="Normal 43 2 6" xfId="38587" xr:uid="{81CC35ED-AEBB-47C8-9527-4C0FC2BFB873}"/>
    <cellStyle name="Normal 43 2 6 2" xfId="38588" xr:uid="{B9A00A97-4961-4F17-A69B-7406CEAF824E}"/>
    <cellStyle name="Normal 43 2 6 2 2" xfId="38589" xr:uid="{50E5D137-D732-4799-B80C-FAF606652A8C}"/>
    <cellStyle name="Normal 43 2 6 2 2 2" xfId="38590" xr:uid="{03D8253E-41D0-4B00-BF32-C3F4D217FFFE}"/>
    <cellStyle name="Normal 43 2 6 2 3" xfId="38591" xr:uid="{D5163371-768A-4848-9199-22EF05F9958D}"/>
    <cellStyle name="Normal 43 2 6 3" xfId="38592" xr:uid="{CF3D03C0-FECE-4EE0-8E88-85F59770CD36}"/>
    <cellStyle name="Normal 43 2 6 3 2" xfId="38593" xr:uid="{26C48793-F4D3-414E-8181-DDCD388F8B25}"/>
    <cellStyle name="Normal 43 2 6 4" xfId="38594" xr:uid="{72FF62CC-B332-4EBE-8F76-FC257302A27A}"/>
    <cellStyle name="Normal 43 2 6 4 2" xfId="38595" xr:uid="{D6484247-15ED-4357-A764-C1654AAFEABA}"/>
    <cellStyle name="Normal 43 2 6 5" xfId="38596" xr:uid="{78B0B293-AEB2-4D97-9B66-F00E3D3A9BDD}"/>
    <cellStyle name="Normal 43 2 7" xfId="38597" xr:uid="{0A76F546-FE6D-428E-BE2F-5890DD3E4CD7}"/>
    <cellStyle name="Normal 43 2 7 2" xfId="38598" xr:uid="{BD04EFEC-98BB-4190-BA85-C97F38115397}"/>
    <cellStyle name="Normal 43 2 7 2 2" xfId="38599" xr:uid="{379926D1-9CCB-466D-AF09-E3DB0ED706A9}"/>
    <cellStyle name="Normal 43 2 7 3" xfId="38600" xr:uid="{DA37589B-97E8-47F5-9C18-8B4EA51048C2}"/>
    <cellStyle name="Normal 43 2 8" xfId="38601" xr:uid="{BE92C0CD-8248-4176-9E2E-FBB21807919E}"/>
    <cellStyle name="Normal 43 2 8 2" xfId="38602" xr:uid="{8B33AB79-A919-4C86-8305-8397F477CB41}"/>
    <cellStyle name="Normal 43 2 9" xfId="38603" xr:uid="{24BB54C5-3700-4BD7-B243-245067371160}"/>
    <cellStyle name="Normal 43 2 9 2" xfId="38604" xr:uid="{A204890F-6B59-4863-B330-2C55AE6F90F8}"/>
    <cellStyle name="Normal 43 3" xfId="38605" xr:uid="{C831D62F-B62A-4DA5-A2CD-F93E2C7A9F6B}"/>
    <cellStyle name="Normal 43 3 2" xfId="38606" xr:uid="{A5817C42-CE61-46E1-83AD-1152A3A15C1B}"/>
    <cellStyle name="Normal 43 3 2 2" xfId="38607" xr:uid="{11022132-9D83-4A0F-BDB2-F9AD2434CB44}"/>
    <cellStyle name="Normal 43 3 2 2 2" xfId="38608" xr:uid="{9608134D-96A6-4B87-9576-EFCFADA50B29}"/>
    <cellStyle name="Normal 43 3 2 2 2 2" xfId="38609" xr:uid="{08280A2A-4C33-4F35-903B-60D9CFF8BA05}"/>
    <cellStyle name="Normal 43 3 2 2 2 2 2" xfId="38610" xr:uid="{D0B74A9C-24FB-498A-B60C-9523F3269A10}"/>
    <cellStyle name="Normal 43 3 2 2 2 3" xfId="38611" xr:uid="{AEB0D133-A068-411A-86FB-6FA328BA4A70}"/>
    <cellStyle name="Normal 43 3 2 2 3" xfId="38612" xr:uid="{FE6842AC-A0BF-4A9D-91C6-393FE4AA3BEA}"/>
    <cellStyle name="Normal 43 3 2 2 3 2" xfId="38613" xr:uid="{CB310945-1DEF-4FAC-A382-E4841DE432F4}"/>
    <cellStyle name="Normal 43 3 2 2 4" xfId="38614" xr:uid="{83B70430-2A56-4965-868A-CDA02306461D}"/>
    <cellStyle name="Normal 43 3 2 2 4 2" xfId="38615" xr:uid="{D03FA94A-EF17-4EE1-BBD4-7B29EB57CB24}"/>
    <cellStyle name="Normal 43 3 2 2 5" xfId="38616" xr:uid="{10D1D109-2AF1-4E0F-9EEE-FE82109F517E}"/>
    <cellStyle name="Normal 43 3 2 3" xfId="38617" xr:uid="{14705987-9EA3-414A-BB4C-0AB3D63D35AB}"/>
    <cellStyle name="Normal 43 3 2 3 2" xfId="38618" xr:uid="{CCDEFBA2-C4D7-4D76-BDE8-04E975311EA1}"/>
    <cellStyle name="Normal 43 3 2 3 2 2" xfId="38619" xr:uid="{BD09D9F6-69D4-47CD-95A7-C2DFCE150C24}"/>
    <cellStyle name="Normal 43 3 2 3 3" xfId="38620" xr:uid="{2581C398-31CF-4385-9397-7C40C9526348}"/>
    <cellStyle name="Normal 43 3 2 4" xfId="38621" xr:uid="{AE4A6760-6E9F-4A01-AB98-9E977CC6A17A}"/>
    <cellStyle name="Normal 43 3 2 4 2" xfId="38622" xr:uid="{65E8CEC3-AA38-436B-9A8C-D6C8B73BD7DC}"/>
    <cellStyle name="Normal 43 3 2 5" xfId="38623" xr:uid="{D057857F-AD83-49F4-9D7A-57F052AEF0DB}"/>
    <cellStyle name="Normal 43 3 2 5 2" xfId="38624" xr:uid="{964AB2B8-8CAE-4AD0-A101-FF3C8122C7BB}"/>
    <cellStyle name="Normal 43 3 2 6" xfId="38625" xr:uid="{3BEDC4B1-C31D-4DA3-A72C-E9229B4B0A30}"/>
    <cellStyle name="Normal 43 3 3" xfId="38626" xr:uid="{92E912D8-CE09-4F9F-AF0F-12210EB96B0D}"/>
    <cellStyle name="Normal 43 3 3 2" xfId="38627" xr:uid="{EF964C89-90C5-4649-9732-FA697108CC5C}"/>
    <cellStyle name="Normal 43 3 3 2 2" xfId="38628" xr:uid="{4153D529-C19F-42BB-8AF0-5441A6702391}"/>
    <cellStyle name="Normal 43 3 3 2 2 2" xfId="38629" xr:uid="{266ABD76-4B26-467C-A150-50F1F8710FCD}"/>
    <cellStyle name="Normal 43 3 3 2 3" xfId="38630" xr:uid="{D7276926-346C-4B99-9CF6-CFBFF2F60076}"/>
    <cellStyle name="Normal 43 3 3 3" xfId="38631" xr:uid="{F96F2788-E2CE-49FB-81FD-D7E04184019C}"/>
    <cellStyle name="Normal 43 3 3 3 2" xfId="38632" xr:uid="{5130EE1C-25C3-420D-894B-AF2E41F330E9}"/>
    <cellStyle name="Normal 43 3 3 4" xfId="38633" xr:uid="{DD9FE902-9FB5-4004-B667-A7B41DC4075B}"/>
    <cellStyle name="Normal 43 3 3 4 2" xfId="38634" xr:uid="{16B5BF68-59F2-4524-B031-833B010D0DB8}"/>
    <cellStyle name="Normal 43 3 3 5" xfId="38635" xr:uid="{2C94C057-D0A3-46DC-ADA5-CD2BF793BB1D}"/>
    <cellStyle name="Normal 43 3 4" xfId="38636" xr:uid="{548F88FE-5454-4C6B-A10D-596964EC4112}"/>
    <cellStyle name="Normal 43 3 4 2" xfId="38637" xr:uid="{D78E3141-9C80-4149-8C52-3300D6FA17DD}"/>
    <cellStyle name="Normal 43 3 4 2 2" xfId="38638" xr:uid="{6F8BCEAE-2E26-4F2D-AE38-D24FADA2607C}"/>
    <cellStyle name="Normal 43 3 4 3" xfId="38639" xr:uid="{68D31D8D-94AF-4A86-8AD6-FBDFCDEBE3AB}"/>
    <cellStyle name="Normal 43 3 5" xfId="38640" xr:uid="{75BDD915-E3EB-42E9-ADF1-7EEE4B2F183A}"/>
    <cellStyle name="Normal 43 3 5 2" xfId="38641" xr:uid="{11185520-C95E-407B-933D-AF1822042DAF}"/>
    <cellStyle name="Normal 43 3 6" xfId="38642" xr:uid="{2B3A0CE9-C39C-434A-A698-F940D3661143}"/>
    <cellStyle name="Normal 43 3 6 2" xfId="38643" xr:uid="{07F819BA-99F8-46F5-AE5E-5493473B80CB}"/>
    <cellStyle name="Normal 43 3 7" xfId="38644" xr:uid="{26F08421-2843-4FBD-8B43-AD342E137E43}"/>
    <cellStyle name="Normal 43 4" xfId="38645" xr:uid="{7201E0C4-150B-4048-A6AC-F2BCB0799FF3}"/>
    <cellStyle name="Normal 43 4 2" xfId="38646" xr:uid="{A13F63F3-80C0-4D62-AC9D-75D561382AB4}"/>
    <cellStyle name="Normal 43 4 2 2" xfId="38647" xr:uid="{1214F4EE-EF61-4B31-98F8-A517C8A40722}"/>
    <cellStyle name="Normal 43 4 2 2 2" xfId="38648" xr:uid="{2337F567-F353-4FC3-9457-61B97FF5FC6A}"/>
    <cellStyle name="Normal 43 4 2 2 2 2" xfId="38649" xr:uid="{D3D10566-FED5-4024-AB67-659D4C861229}"/>
    <cellStyle name="Normal 43 4 2 2 2 2 2" xfId="38650" xr:uid="{A7780E99-08CC-4772-A571-BBE52342F098}"/>
    <cellStyle name="Normal 43 4 2 2 2 3" xfId="38651" xr:uid="{8DF2C417-2E8D-4FE0-A8B9-500DC31F0C87}"/>
    <cellStyle name="Normal 43 4 2 2 3" xfId="38652" xr:uid="{12F259D6-5449-467E-A5B8-7E0792F5CCB7}"/>
    <cellStyle name="Normal 43 4 2 2 3 2" xfId="38653" xr:uid="{D21AAE2F-A937-41B0-AA35-6C4D3C828DA1}"/>
    <cellStyle name="Normal 43 4 2 2 4" xfId="38654" xr:uid="{B097A1BF-DC54-4BEE-88B7-A2CE533E586C}"/>
    <cellStyle name="Normal 43 4 2 2 4 2" xfId="38655" xr:uid="{565A0318-E3B6-45EA-B5A2-0CBDCBC68111}"/>
    <cellStyle name="Normal 43 4 2 2 5" xfId="38656" xr:uid="{3CC77F2B-5E56-4869-BFCF-920EF5F96F92}"/>
    <cellStyle name="Normal 43 4 2 3" xfId="38657" xr:uid="{DEFC4D6F-66B7-4ED8-AA7F-EC23465EE58A}"/>
    <cellStyle name="Normal 43 4 2 3 2" xfId="38658" xr:uid="{4BEDB06A-A8D0-477E-B62D-389CACD5C228}"/>
    <cellStyle name="Normal 43 4 2 3 2 2" xfId="38659" xr:uid="{8EE71A72-945F-4D92-A2CB-010875AAE42C}"/>
    <cellStyle name="Normal 43 4 2 3 3" xfId="38660" xr:uid="{E8E5CDE9-DE00-4C3A-AAE5-0A4899E9129C}"/>
    <cellStyle name="Normal 43 4 2 4" xfId="38661" xr:uid="{540CBA20-8B62-4F86-9ED6-5249FD51A635}"/>
    <cellStyle name="Normal 43 4 2 4 2" xfId="38662" xr:uid="{F676C6D7-EC52-4818-AE40-6563DCA37089}"/>
    <cellStyle name="Normal 43 4 2 5" xfId="38663" xr:uid="{2DB4266B-025F-4C6F-B651-9AF4E5F0D704}"/>
    <cellStyle name="Normal 43 4 2 5 2" xfId="38664" xr:uid="{EA96D6BB-B7E3-4E5F-9539-E4AFA5ED80CC}"/>
    <cellStyle name="Normal 43 4 2 6" xfId="38665" xr:uid="{0609428A-8EF5-456A-AFB1-0378C7FBABC2}"/>
    <cellStyle name="Normal 43 4 3" xfId="38666" xr:uid="{614160AF-BE15-4162-9101-0A559D0E496F}"/>
    <cellStyle name="Normal 43 4 3 2" xfId="38667" xr:uid="{854C7FC2-F48D-4821-8529-3E4A291D4B62}"/>
    <cellStyle name="Normal 43 4 3 2 2" xfId="38668" xr:uid="{9CE25AC2-7FB3-4174-A04C-FC1AC37BB180}"/>
    <cellStyle name="Normal 43 4 3 2 2 2" xfId="38669" xr:uid="{CD61289D-E157-46FC-A5D9-1C3261253DEE}"/>
    <cellStyle name="Normal 43 4 3 2 3" xfId="38670" xr:uid="{2D4504E7-AFA7-4B34-817B-D46D10E773D5}"/>
    <cellStyle name="Normal 43 4 3 3" xfId="38671" xr:uid="{B49CB95B-77B9-4675-80C6-26B06C4E4022}"/>
    <cellStyle name="Normal 43 4 3 3 2" xfId="38672" xr:uid="{1CDDA5E2-53C2-4E69-B7BA-9C0D3E2C71D6}"/>
    <cellStyle name="Normal 43 4 3 4" xfId="38673" xr:uid="{442EB01D-AED6-4C71-BBB5-D14EA21E9149}"/>
    <cellStyle name="Normal 43 4 3 4 2" xfId="38674" xr:uid="{590398DB-5A22-466E-BFF8-75E6A8DC561A}"/>
    <cellStyle name="Normal 43 4 3 5" xfId="38675" xr:uid="{7683E1AE-3F79-4361-BA95-0DF2666F80C0}"/>
    <cellStyle name="Normal 43 4 4" xfId="38676" xr:uid="{82A6740F-1DE8-4CAF-8C0B-DEF33DBF691B}"/>
    <cellStyle name="Normal 43 4 4 2" xfId="38677" xr:uid="{707AAFD3-E0FB-4D12-9556-99DE239EB060}"/>
    <cellStyle name="Normal 43 4 4 2 2" xfId="38678" xr:uid="{D201B551-73C7-4612-8AAE-8ADC308632D4}"/>
    <cellStyle name="Normal 43 4 4 3" xfId="38679" xr:uid="{885A71FC-0694-468A-8494-A19BEC98597C}"/>
    <cellStyle name="Normal 43 4 5" xfId="38680" xr:uid="{2CF0CD74-50E5-4A66-A3F7-B762DE22829F}"/>
    <cellStyle name="Normal 43 4 5 2" xfId="38681" xr:uid="{80EF738A-89D8-4453-84F0-6CA68115410A}"/>
    <cellStyle name="Normal 43 4 6" xfId="38682" xr:uid="{BCCC83A2-C8BD-4B04-8326-A87749ED8152}"/>
    <cellStyle name="Normal 43 4 6 2" xfId="38683" xr:uid="{958012C5-74CB-490B-BC9B-03F9910EEDEA}"/>
    <cellStyle name="Normal 43 4 7" xfId="38684" xr:uid="{8CF8319F-90C0-4E90-B687-BB25B43DAAF9}"/>
    <cellStyle name="Normal 43 5" xfId="38685" xr:uid="{5CA1ADBA-A31B-4E16-905B-35A496C6C946}"/>
    <cellStyle name="Normal 43 5 2" xfId="38686" xr:uid="{9F0A57AF-A8B0-49A3-8B78-FA9B52A8B494}"/>
    <cellStyle name="Normal 43 5 2 2" xfId="38687" xr:uid="{0DB8E692-B049-4A5D-9B4F-1CFB5FA3FBE2}"/>
    <cellStyle name="Normal 43 5 2 2 2" xfId="38688" xr:uid="{2BDE06BD-D622-4C70-8BD1-25AFCB59A569}"/>
    <cellStyle name="Normal 43 5 2 2 2 2" xfId="38689" xr:uid="{2DDF7865-EDAF-4356-88C1-BFC8B220F78E}"/>
    <cellStyle name="Normal 43 5 2 2 3" xfId="38690" xr:uid="{3DE846FC-4026-4F5B-A892-F12CF5FA8961}"/>
    <cellStyle name="Normal 43 5 2 3" xfId="38691" xr:uid="{258F7DB7-21BC-4DB5-906E-ECF565C57E0C}"/>
    <cellStyle name="Normal 43 5 2 3 2" xfId="38692" xr:uid="{043E688A-056F-4378-BF4A-515BD74394A9}"/>
    <cellStyle name="Normal 43 5 2 4" xfId="38693" xr:uid="{D29CDEC0-4083-4A79-B026-A00C6B694490}"/>
    <cellStyle name="Normal 43 5 2 4 2" xfId="38694" xr:uid="{4139C5CA-BEFF-4B4C-A6B5-A49BD2E596C9}"/>
    <cellStyle name="Normal 43 5 2 5" xfId="38695" xr:uid="{17CC770C-4F91-41B0-85CB-1A8C3C13BE4E}"/>
    <cellStyle name="Normal 43 5 3" xfId="38696" xr:uid="{555CBE60-5EC1-4880-8CCE-54C06A20F773}"/>
    <cellStyle name="Normal 43 5 3 2" xfId="38697" xr:uid="{FC7BA8F9-BB9A-421D-92C4-8E9495B7DD58}"/>
    <cellStyle name="Normal 43 5 3 2 2" xfId="38698" xr:uid="{00A2AC0C-2EFC-4AE3-A3B8-DA3E38B9F065}"/>
    <cellStyle name="Normal 43 5 3 3" xfId="38699" xr:uid="{2A67CE4A-95CF-40C3-A375-6B3AF2D79E12}"/>
    <cellStyle name="Normal 43 5 4" xfId="38700" xr:uid="{E9940ABF-A458-4F6F-AFB7-8E256A0FFCA6}"/>
    <cellStyle name="Normal 43 5 4 2" xfId="38701" xr:uid="{9DB33310-36B1-46D1-BF69-77A12AABB07B}"/>
    <cellStyle name="Normal 43 5 5" xfId="38702" xr:uid="{6E8362C3-FCFB-4ECE-80E2-1E593C78DEF0}"/>
    <cellStyle name="Normal 43 5 5 2" xfId="38703" xr:uid="{6749B391-18C5-4BE4-A143-5768B0112BD5}"/>
    <cellStyle name="Normal 43 5 6" xfId="38704" xr:uid="{4B3FC4C1-E741-4157-B573-F143C30D4C75}"/>
    <cellStyle name="Normal 43 6" xfId="38705" xr:uid="{6617057A-DFB4-4A76-9284-DF2823D4BFCB}"/>
    <cellStyle name="Normal 43 6 2" xfId="38706" xr:uid="{CE5871DA-4F6F-4362-B59A-3268107CE8C1}"/>
    <cellStyle name="Normal 43 6 2 2" xfId="38707" xr:uid="{19CF5FC8-A8E5-4421-8776-3F4C4DF04015}"/>
    <cellStyle name="Normal 43 6 2 2 2" xfId="38708" xr:uid="{AA86A6FD-7DE0-4501-83C5-97EAB3117649}"/>
    <cellStyle name="Normal 43 6 2 3" xfId="38709" xr:uid="{6E435D4B-5C10-4980-9278-31116915DE05}"/>
    <cellStyle name="Normal 43 6 3" xfId="38710" xr:uid="{4F3C55AF-841D-4CD5-A085-ECAF06D6DD76}"/>
    <cellStyle name="Normal 43 6 3 2" xfId="38711" xr:uid="{DA87E3A3-1B51-4C54-B97A-15E5F3A34FA7}"/>
    <cellStyle name="Normal 43 6 4" xfId="38712" xr:uid="{9EC3990C-8943-4225-8FFF-6239A122C1C7}"/>
    <cellStyle name="Normal 43 6 4 2" xfId="38713" xr:uid="{3AFA3252-9206-43C2-85D5-F2302ACFCEC9}"/>
    <cellStyle name="Normal 43 6 5" xfId="38714" xr:uid="{A9E8EF42-7857-4891-9EFC-CDDB2BAB0386}"/>
    <cellStyle name="Normal 43 7" xfId="38715" xr:uid="{56A722DC-4436-4BFA-8709-29CFDD032333}"/>
    <cellStyle name="Normal 43 7 2" xfId="38716" xr:uid="{40A89BE0-C493-40D2-A35B-998287417324}"/>
    <cellStyle name="Normal 43 7 2 2" xfId="38717" xr:uid="{38CA5E92-DD75-4FF0-84DB-400CB97E681C}"/>
    <cellStyle name="Normal 43 7 2 2 2" xfId="38718" xr:uid="{A9EAB555-F8C0-4DAA-BBF2-10CD8B267293}"/>
    <cellStyle name="Normal 43 7 2 3" xfId="38719" xr:uid="{F489B3FF-B61D-4769-8780-DAE4C36E66A8}"/>
    <cellStyle name="Normal 43 7 3" xfId="38720" xr:uid="{0BBE44A8-3556-44F7-8A8C-B174375B9756}"/>
    <cellStyle name="Normal 43 7 3 2" xfId="38721" xr:uid="{67330B58-FF60-4DD9-A222-B345A04FF976}"/>
    <cellStyle name="Normal 43 7 4" xfId="38722" xr:uid="{859811BF-C8C6-4074-AE3A-787E34B3A9E5}"/>
    <cellStyle name="Normal 43 7 4 2" xfId="38723" xr:uid="{806ECA6F-1E1E-44F3-9885-BB0C6AC6F1BF}"/>
    <cellStyle name="Normal 43 7 5" xfId="38724" xr:uid="{97ABFA13-6193-4C30-B828-0600D207B171}"/>
    <cellStyle name="Normal 43 8" xfId="38725" xr:uid="{6F7790E1-42A8-4F3D-949A-86E378A742E5}"/>
    <cellStyle name="Normal 43 8 2" xfId="38726" xr:uid="{A99F7A11-844F-4D7A-B6BB-0AB0257C03BA}"/>
    <cellStyle name="Normal 43 8 2 2" xfId="38727" xr:uid="{30235830-D8DE-4AA8-9DFC-6D0BB6FCB529}"/>
    <cellStyle name="Normal 43 8 3" xfId="38728" xr:uid="{DD857FC8-59D7-4EE8-80F3-765920F4BA44}"/>
    <cellStyle name="Normal 43 9" xfId="38729" xr:uid="{6D698515-51C7-4CF6-98A3-0CBD9C5CF93D}"/>
    <cellStyle name="Normal 43 9 2" xfId="38730" xr:uid="{DD730605-BFD0-4BB7-B9D2-F14AC6B11C65}"/>
    <cellStyle name="Normal 44" xfId="38731" xr:uid="{6E7EAA20-425B-43AD-AB15-3129737FEC33}"/>
    <cellStyle name="Normal 44 10" xfId="38732" xr:uid="{268BB145-A369-4BEE-BD02-92F88D80AC86}"/>
    <cellStyle name="Normal 44 10 2" xfId="38733" xr:uid="{975D2937-46C1-462C-8F76-844D33F1F8F5}"/>
    <cellStyle name="Normal 44 11" xfId="38734" xr:uid="{EA7C483C-FA9B-463F-9886-63FF0B1AEA36}"/>
    <cellStyle name="Normal 44 2" xfId="38735" xr:uid="{028D4CFA-8942-455A-89A5-EFC5CB117D61}"/>
    <cellStyle name="Normal 44 2 10" xfId="38736" xr:uid="{86631327-8ECD-4F5A-AD4A-85FB7BDC22A0}"/>
    <cellStyle name="Normal 44 2 2" xfId="38737" xr:uid="{549AC23D-3028-469E-AD0E-ED47E3F3BDF1}"/>
    <cellStyle name="Normal 44 2 2 2" xfId="38738" xr:uid="{45C311B5-E272-444F-A98F-11C2D5F31D15}"/>
    <cellStyle name="Normal 44 2 2 2 2" xfId="38739" xr:uid="{8657A486-2357-447E-A6A1-3ED7F2DB6B16}"/>
    <cellStyle name="Normal 44 2 2 2 2 2" xfId="38740" xr:uid="{7673923F-3FF3-4E0A-925A-EA71773EC15C}"/>
    <cellStyle name="Normal 44 2 2 2 2 2 2" xfId="38741" xr:uid="{85143F78-7AF4-4ED3-ABE7-C069BC1D3D46}"/>
    <cellStyle name="Normal 44 2 2 2 2 2 2 2" xfId="38742" xr:uid="{45AEF89F-5601-4EEF-806B-C41FCBA63C8A}"/>
    <cellStyle name="Normal 44 2 2 2 2 2 3" xfId="38743" xr:uid="{42E8E239-E03F-4F18-A258-D3FB9B41B440}"/>
    <cellStyle name="Normal 44 2 2 2 2 3" xfId="38744" xr:uid="{FE4EED5F-05A4-4803-9E3E-49273DD621B1}"/>
    <cellStyle name="Normal 44 2 2 2 2 3 2" xfId="38745" xr:uid="{19604797-D125-4769-8A45-64F110615526}"/>
    <cellStyle name="Normal 44 2 2 2 2 4" xfId="38746" xr:uid="{5CA372EF-E3B8-4017-B06A-B84B16D1E6E5}"/>
    <cellStyle name="Normal 44 2 2 2 2 5" xfId="38747" xr:uid="{841451EC-39A1-41AE-B7B8-092C6F875F1C}"/>
    <cellStyle name="Normal 44 2 2 2 3" xfId="38748" xr:uid="{F97796EE-4338-4707-A8CC-3A5BC7757937}"/>
    <cellStyle name="Normal 44 2 2 2 3 2" xfId="38749" xr:uid="{0051060E-24AD-4746-BC33-34770BED153A}"/>
    <cellStyle name="Normal 44 2 2 2 3 2 2" xfId="38750" xr:uid="{17254870-AF50-4EC1-A209-1FE9C6309EE7}"/>
    <cellStyle name="Normal 44 2 2 2 3 3" xfId="38751" xr:uid="{72F64989-BC34-4130-9CF3-417DEA9EB5EA}"/>
    <cellStyle name="Normal 44 2 2 2 4" xfId="38752" xr:uid="{0D087149-5FB5-48E3-9C78-983CFD5C8DCF}"/>
    <cellStyle name="Normal 44 2 2 2 4 2" xfId="38753" xr:uid="{66194C97-2149-4F94-9BE3-9467D72E8A12}"/>
    <cellStyle name="Normal 44 2 2 2 5" xfId="38754" xr:uid="{7F7787A4-895F-4BE3-B739-1AF816E3EC55}"/>
    <cellStyle name="Normal 44 2 2 2 5 2" xfId="38755" xr:uid="{12DE0531-EFE2-4559-B3C4-950307870718}"/>
    <cellStyle name="Normal 44 2 2 2 6" xfId="38756" xr:uid="{1B36C3BA-4433-4DC8-A651-054A551B06B0}"/>
    <cellStyle name="Normal 44 2 2 3" xfId="38757" xr:uid="{0B5266A7-3A0E-4847-8418-9E55BF08E06C}"/>
    <cellStyle name="Normal 44 2 2 3 2" xfId="38758" xr:uid="{497CC89A-6B6F-49ED-A958-B55534536582}"/>
    <cellStyle name="Normal 44 2 2 3 2 2" xfId="38759" xr:uid="{BC88E98D-BA56-4EF6-9726-CDB3A99B99A1}"/>
    <cellStyle name="Normal 44 2 2 3 2 2 2" xfId="38760" xr:uid="{FFAF0D2D-3CE6-4852-83EC-1111AF2E6EE1}"/>
    <cellStyle name="Normal 44 2 2 3 2 3" xfId="38761" xr:uid="{8600F9C7-E06E-431A-836B-108ACA053F7B}"/>
    <cellStyle name="Normal 44 2 2 3 3" xfId="38762" xr:uid="{974378BB-5E2E-4665-9E8F-D64298B7587F}"/>
    <cellStyle name="Normal 44 2 2 3 3 2" xfId="38763" xr:uid="{6F9268EE-E1B1-4936-9B51-DBCF0D951EC2}"/>
    <cellStyle name="Normal 44 2 2 3 4" xfId="38764" xr:uid="{DFCE39AD-7C6D-4C7A-923E-4D601F4F0EDD}"/>
    <cellStyle name="Normal 44 2 2 3 5" xfId="38765" xr:uid="{56767111-49A5-47A4-A9E0-E3F70B3F18E9}"/>
    <cellStyle name="Normal 44 2 2 4" xfId="38766" xr:uid="{66C9AC1E-65E5-42E3-AA5D-FEF74CC95905}"/>
    <cellStyle name="Normal 44 2 2 4 2" xfId="38767" xr:uid="{61BB2921-F86E-4FE4-BCF3-7DAAE16F63BD}"/>
    <cellStyle name="Normal 44 2 2 4 2 2" xfId="38768" xr:uid="{C21F7C1D-3B09-404A-B26D-03DD7FF0781A}"/>
    <cellStyle name="Normal 44 2 2 4 3" xfId="38769" xr:uid="{811F685B-7896-4956-AC86-50A9A522DD05}"/>
    <cellStyle name="Normal 44 2 2 5" xfId="38770" xr:uid="{BC1F4BA9-0D79-4296-BAE5-80AB8883AC4B}"/>
    <cellStyle name="Normal 44 2 2 5 2" xfId="38771" xr:uid="{E3392C20-CCC3-438E-BC93-23F9A4CC095F}"/>
    <cellStyle name="Normal 44 2 2 6" xfId="38772" xr:uid="{4D212CC3-4C10-44EF-9BB0-2B1D368195D0}"/>
    <cellStyle name="Normal 44 2 2 6 2" xfId="38773" xr:uid="{98BCF672-EBBE-41B5-BDB0-29A16617B8F3}"/>
    <cellStyle name="Normal 44 2 2 7" xfId="38774" xr:uid="{D1DD1B0D-3139-47B3-B9CD-D95322675734}"/>
    <cellStyle name="Normal 44 2 3" xfId="38775" xr:uid="{D2D0F3CA-46F7-4C04-A347-8A20E28CA155}"/>
    <cellStyle name="Normal 44 2 3 2" xfId="38776" xr:uid="{C20370E6-486F-483E-95CA-6FA6346DA84E}"/>
    <cellStyle name="Normal 44 2 3 2 2" xfId="38777" xr:uid="{501BBA5A-E13E-477F-BD3F-FD6F03FD03BD}"/>
    <cellStyle name="Normal 44 2 3 2 2 2" xfId="38778" xr:uid="{4024271B-D919-414A-8121-6FC517881E20}"/>
    <cellStyle name="Normal 44 2 3 2 2 2 2" xfId="38779" xr:uid="{8BEE8E50-37D3-4DAC-94D9-476036B111CC}"/>
    <cellStyle name="Normal 44 2 3 2 2 2 2 2" xfId="38780" xr:uid="{30459F1B-7A7D-463C-915E-9798E3F30273}"/>
    <cellStyle name="Normal 44 2 3 2 2 2 3" xfId="38781" xr:uid="{F95D0A8A-1832-432B-8283-6EEC6B2DE06E}"/>
    <cellStyle name="Normal 44 2 3 2 2 3" xfId="38782" xr:uid="{6BEC2266-82E6-4A0F-A49D-D597DACA9205}"/>
    <cellStyle name="Normal 44 2 3 2 2 3 2" xfId="38783" xr:uid="{343B3016-D074-46EA-8689-16ABF76E1EEC}"/>
    <cellStyle name="Normal 44 2 3 2 2 4" xfId="38784" xr:uid="{DA4C6813-1DDA-4580-85E8-F8F94E0E59A4}"/>
    <cellStyle name="Normal 44 2 3 2 2 5" xfId="38785" xr:uid="{A53D3D24-7732-4DA8-B292-29351B261A2C}"/>
    <cellStyle name="Normal 44 2 3 2 3" xfId="38786" xr:uid="{90E04FEB-2403-4A12-8817-62559964B016}"/>
    <cellStyle name="Normal 44 2 3 2 3 2" xfId="38787" xr:uid="{6E1EEBF8-3F1D-4E79-82A4-5A6C79FBCEFF}"/>
    <cellStyle name="Normal 44 2 3 2 3 2 2" xfId="38788" xr:uid="{17BB6618-E58F-40D3-8540-30D59EDA6DC8}"/>
    <cellStyle name="Normal 44 2 3 2 3 3" xfId="38789" xr:uid="{32842DE4-D25A-4102-8230-150319B4E01C}"/>
    <cellStyle name="Normal 44 2 3 2 4" xfId="38790" xr:uid="{7BD90311-33EC-4E7F-8974-48033634EAE1}"/>
    <cellStyle name="Normal 44 2 3 2 4 2" xfId="38791" xr:uid="{09EBDC43-DF3E-49C2-B309-4091367B7E58}"/>
    <cellStyle name="Normal 44 2 3 2 5" xfId="38792" xr:uid="{33625553-D14A-4FC9-B056-8CFD9BEF557D}"/>
    <cellStyle name="Normal 44 2 3 2 6" xfId="38793" xr:uid="{3EE9E14F-661A-44E5-89BF-9502BAA29305}"/>
    <cellStyle name="Normal 44 2 3 3" xfId="38794" xr:uid="{1C691911-478B-4EAD-BDBE-49836536C8B3}"/>
    <cellStyle name="Normal 44 2 3 3 2" xfId="38795" xr:uid="{A552B9D2-ABC9-475F-AC5F-73D696217BE6}"/>
    <cellStyle name="Normal 44 2 3 3 2 2" xfId="38796" xr:uid="{113AC438-65E9-4B3F-81BF-E9804C44139F}"/>
    <cellStyle name="Normal 44 2 3 3 2 2 2" xfId="38797" xr:uid="{9488E64A-CD65-4C24-ACDE-6EFB6A89A26E}"/>
    <cellStyle name="Normal 44 2 3 3 2 3" xfId="38798" xr:uid="{74B5A395-49FE-42C0-99F4-D38FA265092A}"/>
    <cellStyle name="Normal 44 2 3 3 3" xfId="38799" xr:uid="{4610B78D-8C3E-43BC-ADCA-ED9292EF9FEB}"/>
    <cellStyle name="Normal 44 2 3 3 3 2" xfId="38800" xr:uid="{3AECD818-6013-4BFA-B5BE-5B4E43463BCB}"/>
    <cellStyle name="Normal 44 2 3 3 4" xfId="38801" xr:uid="{4A01E43E-F377-435E-A48B-655B15C471A3}"/>
    <cellStyle name="Normal 44 2 3 3 5" xfId="38802" xr:uid="{60F50778-4872-4718-A5D8-712F8F5026A9}"/>
    <cellStyle name="Normal 44 2 3 4" xfId="38803" xr:uid="{0FC62F78-157F-4886-B2C7-F9A1C0E6FC6A}"/>
    <cellStyle name="Normal 44 2 3 4 2" xfId="38804" xr:uid="{C5DB6245-33E0-49C1-A3CE-08BAA9CE69BB}"/>
    <cellStyle name="Normal 44 2 3 4 2 2" xfId="38805" xr:uid="{71C7FD7E-9EDA-4DAA-AF20-7C088D3ECA93}"/>
    <cellStyle name="Normal 44 2 3 4 3" xfId="38806" xr:uid="{2324CDC5-2A80-464C-9594-4AE5F12B4906}"/>
    <cellStyle name="Normal 44 2 3 4 4" xfId="38807" xr:uid="{A9494CE6-E2FD-4EE1-901F-612CB44AAA91}"/>
    <cellStyle name="Normal 44 2 3 5" xfId="38808" xr:uid="{4070027D-86AA-46F8-9146-7A557DBC06A1}"/>
    <cellStyle name="Normal 44 2 3 5 2" xfId="38809" xr:uid="{33F5A9AD-0013-4BF2-BAA7-BA591E71717C}"/>
    <cellStyle name="Normal 44 2 3 6" xfId="38810" xr:uid="{16630449-C47B-4334-AA3D-399B540A5967}"/>
    <cellStyle name="Normal 44 2 3 6 2" xfId="38811" xr:uid="{6D14E279-B2A1-4A1C-8BBD-8C560657093E}"/>
    <cellStyle name="Normal 44 2 3 7" xfId="38812" xr:uid="{F08F678B-1D84-4329-9991-C808388F11A8}"/>
    <cellStyle name="Normal 44 2 4" xfId="38813" xr:uid="{37A0EEE9-F172-434D-B53A-F2F121AB0093}"/>
    <cellStyle name="Normal 44 2 4 2" xfId="38814" xr:uid="{061EFD28-2317-45F4-975C-4FA12FD6CD27}"/>
    <cellStyle name="Normal 44 2 4 2 2" xfId="38815" xr:uid="{A8800218-88E8-42A8-A7EA-58A0B85CFA22}"/>
    <cellStyle name="Normal 44 2 4 2 2 2" xfId="38816" xr:uid="{8454C88A-8C47-4E26-8584-2AEBCDFA9EFE}"/>
    <cellStyle name="Normal 44 2 4 2 2 2 2" xfId="38817" xr:uid="{D1394867-1F31-4A91-B273-D3A0E5D7B920}"/>
    <cellStyle name="Normal 44 2 4 2 2 3" xfId="38818" xr:uid="{1CF7036F-D696-452C-9FE2-76ED03A7A441}"/>
    <cellStyle name="Normal 44 2 4 2 3" xfId="38819" xr:uid="{95EE58AE-7037-45F7-9C1B-507E39BEC9DD}"/>
    <cellStyle name="Normal 44 2 4 2 3 2" xfId="38820" xr:uid="{69A5377C-D1AD-4E6B-BBFA-03D205E5066A}"/>
    <cellStyle name="Normal 44 2 4 2 4" xfId="38821" xr:uid="{E1637155-A268-47F7-B3E7-569A67FE54B1}"/>
    <cellStyle name="Normal 44 2 4 2 5" xfId="38822" xr:uid="{2F45E62F-C931-4B30-8848-09094DBBC6D2}"/>
    <cellStyle name="Normal 44 2 4 3" xfId="38823" xr:uid="{1D41AB24-DD69-4538-9B25-86DC023FB9FE}"/>
    <cellStyle name="Normal 44 2 4 3 2" xfId="38824" xr:uid="{D745DCB9-DEBD-4E2C-8F29-D78F548DFED7}"/>
    <cellStyle name="Normal 44 2 4 3 2 2" xfId="38825" xr:uid="{685F7C7B-DC64-492D-9A74-05B1ED371132}"/>
    <cellStyle name="Normal 44 2 4 3 3" xfId="38826" xr:uid="{0866822D-34DF-4E95-B65E-65F3CA9AA763}"/>
    <cellStyle name="Normal 44 2 4 4" xfId="38827" xr:uid="{38AD4C3A-682D-46F0-896E-1221FA95938B}"/>
    <cellStyle name="Normal 44 2 4 4 2" xfId="38828" xr:uid="{F3152E17-B963-49FC-AE82-2A382C868D5E}"/>
    <cellStyle name="Normal 44 2 4 5" xfId="38829" xr:uid="{2CA7D3BC-B86A-4E78-88B1-CDFE5D805124}"/>
    <cellStyle name="Normal 44 2 4 6" xfId="38830" xr:uid="{4EC0210D-3430-47A3-908D-2C66C27B47CF}"/>
    <cellStyle name="Normal 44 2 5" xfId="38831" xr:uid="{E8912DB2-CCE2-44BF-88DC-EAFF8294E10C}"/>
    <cellStyle name="Normal 44 2 5 2" xfId="38832" xr:uid="{2A52DC80-0619-4798-9A5F-99F7494E50C4}"/>
    <cellStyle name="Normal 44 2 5 2 2" xfId="38833" xr:uid="{224D48AE-AAD7-4913-90E2-B427D2D1B7CD}"/>
    <cellStyle name="Normal 44 2 5 2 2 2" xfId="38834" xr:uid="{91F23A97-76DD-46A7-A88C-0BCC23D0FECE}"/>
    <cellStyle name="Normal 44 2 5 2 3" xfId="38835" xr:uid="{898EC9E2-EB25-4E79-9C47-90787F9348A5}"/>
    <cellStyle name="Normal 44 2 5 3" xfId="38836" xr:uid="{B8DB8CE0-2CF7-4B0E-B75D-0BA0620DFFCD}"/>
    <cellStyle name="Normal 44 2 5 3 2" xfId="38837" xr:uid="{445EF154-B4C6-4FD4-8C46-B7E0D0B090F3}"/>
    <cellStyle name="Normal 44 2 5 4" xfId="38838" xr:uid="{7AE902CF-9BF1-40E7-A6FC-5F3CC890CEC5}"/>
    <cellStyle name="Normal 44 2 5 5" xfId="38839" xr:uid="{22B910FD-47FD-404F-B059-F204835B151C}"/>
    <cellStyle name="Normal 44 2 6" xfId="38840" xr:uid="{EA116E51-5469-479F-86CE-C3B9A462428E}"/>
    <cellStyle name="Normal 44 2 6 2" xfId="38841" xr:uid="{689D5B0C-110B-485F-9097-2D3514F0896D}"/>
    <cellStyle name="Normal 44 2 6 2 2" xfId="38842" xr:uid="{5162867A-EA68-4B23-BD7E-307C2FC944EE}"/>
    <cellStyle name="Normal 44 2 6 2 2 2" xfId="38843" xr:uid="{2CF5C740-D24A-4565-A23F-358C054D1CFA}"/>
    <cellStyle name="Normal 44 2 6 2 3" xfId="38844" xr:uid="{3FDC9905-3C54-474B-8B77-1549560BA8C7}"/>
    <cellStyle name="Normal 44 2 6 3" xfId="38845" xr:uid="{719BA3CD-263D-4FCB-B5AF-6C50AFC84F54}"/>
    <cellStyle name="Normal 44 2 6 3 2" xfId="38846" xr:uid="{EA400AE3-DACE-49C6-A2FB-F76B38CF81E5}"/>
    <cellStyle name="Normal 44 2 6 4" xfId="38847" xr:uid="{7FA85A00-81FE-41F9-8385-9529909DBA85}"/>
    <cellStyle name="Normal 44 2 6 5" xfId="38848" xr:uid="{D3469B3A-9D6F-429F-9F97-C1E1E5AAF654}"/>
    <cellStyle name="Normal 44 2 7" xfId="38849" xr:uid="{94F2EFA8-E627-41CD-8251-680FC6AC7040}"/>
    <cellStyle name="Normal 44 2 7 2" xfId="38850" xr:uid="{CA57BCA3-DCB8-4083-B1D7-EFCE38FD5CED}"/>
    <cellStyle name="Normal 44 2 7 2 2" xfId="38851" xr:uid="{F38BE3C9-41FC-4C9D-8EDB-8A444056035F}"/>
    <cellStyle name="Normal 44 2 7 3" xfId="38852" xr:uid="{D89C566B-D273-4F46-A2A8-EC48972B3331}"/>
    <cellStyle name="Normal 44 2 8" xfId="38853" xr:uid="{C969189E-20C9-4ED4-8D02-2E6C2F084329}"/>
    <cellStyle name="Normal 44 2 8 2" xfId="38854" xr:uid="{FE5D0990-6D58-4EBC-BF9F-FE3C773DF3A1}"/>
    <cellStyle name="Normal 44 2 9" xfId="38855" xr:uid="{EE21846F-1DB6-48DD-B721-0F5CA224C342}"/>
    <cellStyle name="Normal 44 2 9 2" xfId="38856" xr:uid="{F042446E-4F0B-439D-822C-57EC2A8E2508}"/>
    <cellStyle name="Normal 44 3" xfId="38857" xr:uid="{EAEA2E16-B820-435B-97EF-F7AD8BD9387E}"/>
    <cellStyle name="Normal 44 3 2" xfId="38858" xr:uid="{3832B3F3-67F9-4DDF-A12C-E8DB98C74622}"/>
    <cellStyle name="Normal 44 3 2 2" xfId="38859" xr:uid="{FA93BFA4-26DB-49F0-96B9-F8321DC5E96E}"/>
    <cellStyle name="Normal 44 3 2 2 2" xfId="38860" xr:uid="{E0D365D2-E54E-4373-BDCB-69A7390A9C63}"/>
    <cellStyle name="Normal 44 3 2 2 2 2" xfId="38861" xr:uid="{0EDBF001-91E5-4191-8712-B1EE559D12D0}"/>
    <cellStyle name="Normal 44 3 2 2 2 2 2" xfId="38862" xr:uid="{511A8FE9-31B1-4DC4-B73C-1698FAC129C2}"/>
    <cellStyle name="Normal 44 3 2 2 2 3" xfId="38863" xr:uid="{155D91F4-7232-4E06-8AA7-65A5A69BB23F}"/>
    <cellStyle name="Normal 44 3 2 2 3" xfId="38864" xr:uid="{4F4FAC69-519E-4C22-ADC5-895A7B58F1BE}"/>
    <cellStyle name="Normal 44 3 2 2 3 2" xfId="38865" xr:uid="{B15754F2-D340-4E3B-A007-242FBE40DEB7}"/>
    <cellStyle name="Normal 44 3 2 2 4" xfId="38866" xr:uid="{8FADC6B2-1B0C-4001-AD49-2F3402C6AFE8}"/>
    <cellStyle name="Normal 44 3 2 2 5" xfId="38867" xr:uid="{3BE04B60-1E92-438E-8A1E-7F0EC51E62C5}"/>
    <cellStyle name="Normal 44 3 2 3" xfId="38868" xr:uid="{71C29342-9645-4D64-9C3B-524DD9D056B9}"/>
    <cellStyle name="Normal 44 3 2 3 2" xfId="38869" xr:uid="{1F1D6C9C-5060-4A76-9A9B-B9C685D429FE}"/>
    <cellStyle name="Normal 44 3 2 3 2 2" xfId="38870" xr:uid="{9638A965-4A2C-41D7-9826-7C16091C60D6}"/>
    <cellStyle name="Normal 44 3 2 3 3" xfId="38871" xr:uid="{2B1A05E9-5CC9-4D37-A42F-AF04B701BA2B}"/>
    <cellStyle name="Normal 44 3 2 4" xfId="38872" xr:uid="{DFA61F3A-47F3-4E01-8A1D-83429377D941}"/>
    <cellStyle name="Normal 44 3 2 4 2" xfId="38873" xr:uid="{6D356448-E5EA-4004-BA03-DF5EAC5B7C9B}"/>
    <cellStyle name="Normal 44 3 2 5" xfId="38874" xr:uid="{2C1B5EFC-9B31-4ACD-88C1-F682557457E0}"/>
    <cellStyle name="Normal 44 3 2 6" xfId="38875" xr:uid="{4E3425F8-57FC-42B6-A463-6F50FCE1F2D3}"/>
    <cellStyle name="Normal 44 3 3" xfId="38876" xr:uid="{7107A951-BCF8-4150-89ED-38517908B9BC}"/>
    <cellStyle name="Normal 44 3 3 2" xfId="38877" xr:uid="{DAB5F426-37E4-4059-BFBC-685D4407BDD5}"/>
    <cellStyle name="Normal 44 3 3 2 2" xfId="38878" xr:uid="{FEF04564-3D01-4B80-8D3A-0B0831B31041}"/>
    <cellStyle name="Normal 44 3 3 2 2 2" xfId="38879" xr:uid="{3E47B9F1-FD9B-4FFD-9E34-7C97F04BB4B1}"/>
    <cellStyle name="Normal 44 3 3 2 3" xfId="38880" xr:uid="{3B8D0FDC-A881-4DC2-BA9B-48818F45EA31}"/>
    <cellStyle name="Normal 44 3 3 3" xfId="38881" xr:uid="{EDBF3F74-1AB1-428F-9365-0EEBA2F31409}"/>
    <cellStyle name="Normal 44 3 3 3 2" xfId="38882" xr:uid="{BF6F1D87-0A51-4766-903F-F8B0B73408F5}"/>
    <cellStyle name="Normal 44 3 3 4" xfId="38883" xr:uid="{EEBF35A5-6518-41F9-8811-F4C988CB4BB7}"/>
    <cellStyle name="Normal 44 3 3 5" xfId="38884" xr:uid="{4D2AA969-6D88-47A8-9A2A-D75F5BC7BCDD}"/>
    <cellStyle name="Normal 44 3 4" xfId="38885" xr:uid="{A363537B-B753-437B-9DDD-94BBD1373D49}"/>
    <cellStyle name="Normal 44 3 4 2" xfId="38886" xr:uid="{57405116-B3BE-4F63-9E50-5DBC25A95290}"/>
    <cellStyle name="Normal 44 3 4 2 2" xfId="38887" xr:uid="{B307A0AF-F59D-48B9-8B51-BA3736A59F34}"/>
    <cellStyle name="Normal 44 3 4 3" xfId="38888" xr:uid="{A392A897-BE74-4B01-A9CC-6A77DEE0C3DB}"/>
    <cellStyle name="Normal 44 3 4 4" xfId="38889" xr:uid="{DBE9567A-955C-4538-B390-DE192401E0CA}"/>
    <cellStyle name="Normal 44 3 5" xfId="38890" xr:uid="{C7E55B21-A0DF-4A40-844C-0F16B2732740}"/>
    <cellStyle name="Normal 44 3 5 2" xfId="38891" xr:uid="{6A8CB834-A033-4918-BD0F-3998CCBBC515}"/>
    <cellStyle name="Normal 44 3 6" xfId="38892" xr:uid="{9ADDFE55-D7D3-4193-AB78-C800DF83468C}"/>
    <cellStyle name="Normal 44 3 6 2" xfId="38893" xr:uid="{A0EEC707-B102-46B9-9933-577A1DA1D5DB}"/>
    <cellStyle name="Normal 44 3 7" xfId="38894" xr:uid="{7AE88247-193A-49DE-B837-5339AC7A3D46}"/>
    <cellStyle name="Normal 44 4" xfId="38895" xr:uid="{FC4727E5-66F0-4D63-B4CE-0CB4E145CD4B}"/>
    <cellStyle name="Normal 44 4 2" xfId="38896" xr:uid="{DD32FD0C-B07C-4BEB-B415-8E72AB3C3001}"/>
    <cellStyle name="Normal 44 4 2 2" xfId="38897" xr:uid="{DFB75D90-8DD0-4FB4-B075-37876EE4DE14}"/>
    <cellStyle name="Normal 44 4 2 2 2" xfId="38898" xr:uid="{9465F558-62D3-4EFE-8E4F-7552086E85B3}"/>
    <cellStyle name="Normal 44 4 2 2 2 2" xfId="38899" xr:uid="{96A2DDF0-CA61-4835-AB40-9F9778EA1A46}"/>
    <cellStyle name="Normal 44 4 2 2 2 2 2" xfId="38900" xr:uid="{87DE711B-774F-4E20-B04E-2A2E400225BD}"/>
    <cellStyle name="Normal 44 4 2 2 2 3" xfId="38901" xr:uid="{ADBA1CF4-C571-4C63-BEC8-0827A5F105E8}"/>
    <cellStyle name="Normal 44 4 2 2 3" xfId="38902" xr:uid="{12FED1E1-FC84-47A5-AA05-E177C4C0C5B7}"/>
    <cellStyle name="Normal 44 4 2 2 3 2" xfId="38903" xr:uid="{D766A9C0-9D95-4BE4-BB52-1FC1F13AFCFE}"/>
    <cellStyle name="Normal 44 4 2 2 4" xfId="38904" xr:uid="{91302B82-9C61-4963-8BB0-0CD215791589}"/>
    <cellStyle name="Normal 44 4 2 2 5" xfId="38905" xr:uid="{D9DD506A-3E7A-47F6-8A82-B1B649012307}"/>
    <cellStyle name="Normal 44 4 2 3" xfId="38906" xr:uid="{F9CC619A-A976-42A7-BEC9-95503E272517}"/>
    <cellStyle name="Normal 44 4 2 3 2" xfId="38907" xr:uid="{EFBD8113-B8D5-4291-B67E-FC40C9F138B2}"/>
    <cellStyle name="Normal 44 4 2 3 2 2" xfId="38908" xr:uid="{7F378867-EB84-4A6B-A383-762C45893DC7}"/>
    <cellStyle name="Normal 44 4 2 3 3" xfId="38909" xr:uid="{D1CB706D-2425-4511-A3C0-892FF8727B7D}"/>
    <cellStyle name="Normal 44 4 2 4" xfId="38910" xr:uid="{092DF2C4-1C35-4E5A-B027-8774BECB2A5A}"/>
    <cellStyle name="Normal 44 4 2 4 2" xfId="38911" xr:uid="{29F48BA0-22F3-428B-8DC7-5387018FC7DD}"/>
    <cellStyle name="Normal 44 4 2 5" xfId="38912" xr:uid="{263872EB-C7AC-4BAD-90CE-00D519673044}"/>
    <cellStyle name="Normal 44 4 2 6" xfId="38913" xr:uid="{51C1124F-2BA2-4146-9670-ED65BCBB0B74}"/>
    <cellStyle name="Normal 44 4 3" xfId="38914" xr:uid="{A19000FB-8FEE-4CAB-91A2-0EBA7A119692}"/>
    <cellStyle name="Normal 44 4 3 2" xfId="38915" xr:uid="{316082A9-28BA-4D29-803C-01D5E84C5C4A}"/>
    <cellStyle name="Normal 44 4 3 2 2" xfId="38916" xr:uid="{9ECF1469-87DE-489F-B378-C3B9D6A97F51}"/>
    <cellStyle name="Normal 44 4 3 2 2 2" xfId="38917" xr:uid="{95E1A2B5-EE75-44C5-BF81-38E84C5E3772}"/>
    <cellStyle name="Normal 44 4 3 2 3" xfId="38918" xr:uid="{04020F04-E80A-4753-8BD9-8A8E24B6B6B5}"/>
    <cellStyle name="Normal 44 4 3 3" xfId="38919" xr:uid="{E2BCB0CE-314E-4316-961C-FA4A01019B03}"/>
    <cellStyle name="Normal 44 4 3 3 2" xfId="38920" xr:uid="{9AAFB556-C21E-4529-A252-FC28D06566E2}"/>
    <cellStyle name="Normal 44 4 3 4" xfId="38921" xr:uid="{AB8857BA-5AA3-403D-8DE5-D8EBE63E620E}"/>
    <cellStyle name="Normal 44 4 3 5" xfId="38922" xr:uid="{0F79677B-CE47-4D47-BEC9-74B8B1DE9B7B}"/>
    <cellStyle name="Normal 44 4 4" xfId="38923" xr:uid="{311CBF75-11E8-4F53-A5ED-FACB66D086EC}"/>
    <cellStyle name="Normal 44 4 4 2" xfId="38924" xr:uid="{32C94644-C6E6-4A02-8CD0-4111C43BFAAC}"/>
    <cellStyle name="Normal 44 4 4 2 2" xfId="38925" xr:uid="{1A4B62B1-CFAD-4C9E-AD65-20D7CC64E60F}"/>
    <cellStyle name="Normal 44 4 4 3" xfId="38926" xr:uid="{4EB67A06-AB25-4D33-8DA5-E5B1B0803648}"/>
    <cellStyle name="Normal 44 4 4 4" xfId="38927" xr:uid="{094ABF4C-CDF4-4113-8C37-5EECA8B514E5}"/>
    <cellStyle name="Normal 44 4 5" xfId="38928" xr:uid="{97961A68-2961-4ECC-993D-93EA505CE4FF}"/>
    <cellStyle name="Normal 44 4 5 2" xfId="38929" xr:uid="{D350AF1B-DC66-4A65-89F2-1F3206C9FA00}"/>
    <cellStyle name="Normal 44 4 6" xfId="38930" xr:uid="{66E85293-70A1-45CD-B723-7B131D119765}"/>
    <cellStyle name="Normal 44 4 6 2" xfId="38931" xr:uid="{573C0BAB-795D-4BCC-8FE5-607F41C178C6}"/>
    <cellStyle name="Normal 44 4 7" xfId="38932" xr:uid="{58BE9841-A3D6-4167-B0C0-5EE96C2B808A}"/>
    <cellStyle name="Normal 44 5" xfId="38933" xr:uid="{CCF83D3B-7209-4E82-BDAE-BDA29536DF20}"/>
    <cellStyle name="Normal 44 5 2" xfId="38934" xr:uid="{7B0738AA-63AE-4170-A34E-0ADEBACD82FC}"/>
    <cellStyle name="Normal 44 5 2 2" xfId="38935" xr:uid="{91DDB06F-FD7D-448C-923B-A4B893733F67}"/>
    <cellStyle name="Normal 44 5 2 2 2" xfId="38936" xr:uid="{F0D21577-DDE1-470D-87CF-4C59A17A0A7D}"/>
    <cellStyle name="Normal 44 5 2 2 2 2" xfId="38937" xr:uid="{FC2BD2EA-622B-4A65-B304-085DC15A6DA8}"/>
    <cellStyle name="Normal 44 5 2 2 3" xfId="38938" xr:uid="{3BF7C9B9-0A3E-4E69-99DE-E40D72E705BB}"/>
    <cellStyle name="Normal 44 5 2 3" xfId="38939" xr:uid="{97DCBE97-3D54-48D2-883E-23BD65957EF4}"/>
    <cellStyle name="Normal 44 5 2 3 2" xfId="38940" xr:uid="{0497ADD7-463B-4D76-A0EE-D56645E08E09}"/>
    <cellStyle name="Normal 44 5 2 4" xfId="38941" xr:uid="{E4669E97-BF88-4668-A490-F1D3CF47240E}"/>
    <cellStyle name="Normal 44 5 2 5" xfId="38942" xr:uid="{CFEA7913-41B6-4DAA-89F8-F3A1E7A46DF2}"/>
    <cellStyle name="Normal 44 5 3" xfId="38943" xr:uid="{1BB46EA3-46BD-403B-AD7D-076116ACBE37}"/>
    <cellStyle name="Normal 44 5 3 2" xfId="38944" xr:uid="{6E720BF6-BFC6-4F72-9DC0-5803A8403001}"/>
    <cellStyle name="Normal 44 5 3 2 2" xfId="38945" xr:uid="{79EF5FFE-06AD-4FD4-AB91-C41BA7D285F4}"/>
    <cellStyle name="Normal 44 5 3 3" xfId="38946" xr:uid="{DA243CE2-AC5F-499A-ADD9-BC6388E6B34A}"/>
    <cellStyle name="Normal 44 5 4" xfId="38947" xr:uid="{AE83A8AA-6E90-42F0-A139-2D0B3E52CBAE}"/>
    <cellStyle name="Normal 44 5 4 2" xfId="38948" xr:uid="{F89BE5C0-937F-41E2-BFBC-CD59595EC34A}"/>
    <cellStyle name="Normal 44 5 5" xfId="38949" xr:uid="{05436D1A-FDC5-4D01-A32C-1E6054EFEE0C}"/>
    <cellStyle name="Normal 44 5 6" xfId="38950" xr:uid="{467EF019-EA55-4F32-B3C9-03EABFFBC933}"/>
    <cellStyle name="Normal 44 6" xfId="38951" xr:uid="{E53CFFBC-1822-460D-BE17-9176608E34F7}"/>
    <cellStyle name="Normal 44 6 2" xfId="38952" xr:uid="{45A57653-3603-4238-961D-03E75EAD3F72}"/>
    <cellStyle name="Normal 44 6 2 2" xfId="38953" xr:uid="{A209D91D-17C0-4A0D-8E01-1C8827A7F180}"/>
    <cellStyle name="Normal 44 6 2 2 2" xfId="38954" xr:uid="{F8DBE1C5-7E45-48C2-B8CB-88487CC7F700}"/>
    <cellStyle name="Normal 44 6 2 3" xfId="38955" xr:uid="{349BC387-923F-401D-9815-F63A535C2BA1}"/>
    <cellStyle name="Normal 44 6 3" xfId="38956" xr:uid="{A73DA5A5-C4EF-4B39-8292-50889389E9CB}"/>
    <cellStyle name="Normal 44 6 3 2" xfId="38957" xr:uid="{8F19D77D-8A80-4B52-A43A-3FE290F0770A}"/>
    <cellStyle name="Normal 44 6 4" xfId="38958" xr:uid="{4A67F48F-AAA4-40BA-89F1-AFD5E0619F1E}"/>
    <cellStyle name="Normal 44 6 5" xfId="38959" xr:uid="{F45533B2-F0EF-4C16-A9B8-71F157FB71A8}"/>
    <cellStyle name="Normal 44 7" xfId="38960" xr:uid="{2BD076AF-D284-4EEF-A021-BCD6202B941C}"/>
    <cellStyle name="Normal 44 7 2" xfId="38961" xr:uid="{9F4C1BBB-8748-4F40-AC3D-925B5CF7044A}"/>
    <cellStyle name="Normal 44 7 2 2" xfId="38962" xr:uid="{99446B2F-2A5D-4547-9B87-9ED951AF72FD}"/>
    <cellStyle name="Normal 44 7 2 2 2" xfId="38963" xr:uid="{3BF2482B-61BB-43BA-AE1E-FE09DCFA0443}"/>
    <cellStyle name="Normal 44 7 2 3" xfId="38964" xr:uid="{0EC0E1AF-30D5-49CE-91CC-8FFA4FBE832D}"/>
    <cellStyle name="Normal 44 7 3" xfId="38965" xr:uid="{BBB90653-569D-48C9-9DA6-BB221A1518B6}"/>
    <cellStyle name="Normal 44 7 3 2" xfId="38966" xr:uid="{83B7A8DF-70F0-48C9-9C55-C08E0653C29F}"/>
    <cellStyle name="Normal 44 7 4" xfId="38967" xr:uid="{8C31E6EF-1CDC-4D46-90D3-DEF167606783}"/>
    <cellStyle name="Normal 44 7 5" xfId="38968" xr:uid="{C484984D-36F1-4362-A784-8FBD234BF5CE}"/>
    <cellStyle name="Normal 44 8" xfId="38969" xr:uid="{0A18C19D-BB5D-42C7-AB36-FFB54D843B31}"/>
    <cellStyle name="Normal 44 8 2" xfId="38970" xr:uid="{E74C1EB5-FFB9-4C17-8C1A-0FDC1213376C}"/>
    <cellStyle name="Normal 44 8 2 2" xfId="38971" xr:uid="{563BE540-FD84-4303-8FB0-066446976298}"/>
    <cellStyle name="Normal 44 8 3" xfId="38972" xr:uid="{52B783D4-C227-4638-9FA8-682DC84C84AD}"/>
    <cellStyle name="Normal 44 9" xfId="38973" xr:uid="{39C8BAD7-B5E5-425C-855B-BBDCDDEE82ED}"/>
    <cellStyle name="Normal 44 9 2" xfId="38974" xr:uid="{0ECED095-A900-4B86-A36F-D020E8F7381C}"/>
    <cellStyle name="Normal 45" xfId="38975" xr:uid="{21E26F23-7474-488D-A602-F20CD21CA15B}"/>
    <cellStyle name="Normal 45 10" xfId="38976" xr:uid="{44EA8BE0-A8DF-4A37-8910-54CAE90FB0B5}"/>
    <cellStyle name="Normal 45 10 2" xfId="38977" xr:uid="{38623E13-86E0-4AED-B28D-27FC3ECDBA62}"/>
    <cellStyle name="Normal 45 11" xfId="38978" xr:uid="{F7BDBCCD-54CC-405D-A54A-728158E0EF4F}"/>
    <cellStyle name="Normal 45 2" xfId="38979" xr:uid="{F3667385-57AB-4303-B7E5-44C72058658A}"/>
    <cellStyle name="Normal 45 2 10" xfId="38980" xr:uid="{AF3514B3-1B1F-4E49-9D6E-9299F6CD7CDC}"/>
    <cellStyle name="Normal 45 2 2" xfId="38981" xr:uid="{767EEB04-2A44-4A9B-912D-617057A2CE8E}"/>
    <cellStyle name="Normal 45 2 2 2" xfId="38982" xr:uid="{7076A2D5-4A62-42BA-BCE6-1645C16FC9C9}"/>
    <cellStyle name="Normal 45 2 2 2 2" xfId="38983" xr:uid="{CD6BF1D5-9960-44F8-B728-92EA59D18D54}"/>
    <cellStyle name="Normal 45 2 2 2 2 2" xfId="38984" xr:uid="{BA68E5F6-6B75-4B7A-893A-D6513F76D2AE}"/>
    <cellStyle name="Normal 45 2 2 2 2 2 2" xfId="38985" xr:uid="{E2F4DA63-BC77-4CE9-9980-7F56F7357B4A}"/>
    <cellStyle name="Normal 45 2 2 2 2 2 2 2" xfId="38986" xr:uid="{1EB8726F-0ADC-4311-89DA-EDA662E4DEE7}"/>
    <cellStyle name="Normal 45 2 2 2 2 2 3" xfId="38987" xr:uid="{9A94B374-6870-427E-B6C9-CEAC5D41449C}"/>
    <cellStyle name="Normal 45 2 2 2 2 3" xfId="38988" xr:uid="{6AECAB7F-986D-437C-81C5-574E96845021}"/>
    <cellStyle name="Normal 45 2 2 2 2 3 2" xfId="38989" xr:uid="{45F9EC68-EF8E-445B-8211-6BBC999D11FD}"/>
    <cellStyle name="Normal 45 2 2 2 2 4" xfId="38990" xr:uid="{6FDF1746-9184-4DA6-B72D-1A7A14BC3972}"/>
    <cellStyle name="Normal 45 2 2 2 2 5" xfId="38991" xr:uid="{A9E6787D-9B85-44D7-9418-B2829C2DBE22}"/>
    <cellStyle name="Normal 45 2 2 2 3" xfId="38992" xr:uid="{EED6663D-668A-4257-9169-B3EBC4032427}"/>
    <cellStyle name="Normal 45 2 2 2 3 2" xfId="38993" xr:uid="{654DC422-7F85-405F-9BF7-5EADC7E83638}"/>
    <cellStyle name="Normal 45 2 2 2 3 2 2" xfId="38994" xr:uid="{1497B039-5874-4975-B611-B339AFE29F9C}"/>
    <cellStyle name="Normal 45 2 2 2 3 3" xfId="38995" xr:uid="{1E5589D9-07AD-44EF-832D-5C5E3FB58D17}"/>
    <cellStyle name="Normal 45 2 2 2 4" xfId="38996" xr:uid="{3D4F8B71-AFB4-42AD-9D71-FD8D4E3CBD40}"/>
    <cellStyle name="Normal 45 2 2 2 4 2" xfId="38997" xr:uid="{4F4F0F0F-85DF-4E45-8652-D60739CD4A7F}"/>
    <cellStyle name="Normal 45 2 2 2 5" xfId="38998" xr:uid="{14C2DAB2-53A4-4179-8B9A-9BE9C1BC7182}"/>
    <cellStyle name="Normal 45 2 2 2 6" xfId="38999" xr:uid="{019E6FD8-2784-40EE-B147-1F33435700C5}"/>
    <cellStyle name="Normal 45 2 2 3" xfId="39000" xr:uid="{A0EF350E-8B13-4F56-887C-FC18D3D3779F}"/>
    <cellStyle name="Normal 45 2 2 3 2" xfId="39001" xr:uid="{6ACF1F2E-0D01-4C98-8E73-2781647EB643}"/>
    <cellStyle name="Normal 45 2 2 3 2 2" xfId="39002" xr:uid="{52F54FF1-F963-45AE-B203-E394B1A54B9B}"/>
    <cellStyle name="Normal 45 2 2 3 2 2 2" xfId="39003" xr:uid="{778AD31F-5FEE-4A7B-866B-C94565F50288}"/>
    <cellStyle name="Normal 45 2 2 3 2 3" xfId="39004" xr:uid="{8E09C1D3-5907-4FF2-89A9-3CC6D39B4970}"/>
    <cellStyle name="Normal 45 2 2 3 3" xfId="39005" xr:uid="{B58C6712-D42A-4935-83C7-0919A019F058}"/>
    <cellStyle name="Normal 45 2 2 3 3 2" xfId="39006" xr:uid="{08152729-8997-442C-B500-7EE12AB37503}"/>
    <cellStyle name="Normal 45 2 2 3 4" xfId="39007" xr:uid="{DD814C7F-09BF-40F3-9279-5CA4F6B6C767}"/>
    <cellStyle name="Normal 45 2 2 3 5" xfId="39008" xr:uid="{144A6273-ACE3-4E1C-B025-A057CA2F11AA}"/>
    <cellStyle name="Normal 45 2 2 4" xfId="39009" xr:uid="{65108CAB-7C8D-4BF1-A769-37A1D4EB5012}"/>
    <cellStyle name="Normal 45 2 2 4 2" xfId="39010" xr:uid="{49557829-377F-4916-BAA3-AB0FC16D7E7F}"/>
    <cellStyle name="Normal 45 2 2 4 2 2" xfId="39011" xr:uid="{9D25A800-960A-48D6-939B-A1FD2A6E56F2}"/>
    <cellStyle name="Normal 45 2 2 4 3" xfId="39012" xr:uid="{9B2CD7C7-2128-4875-BEFE-AB13D05DF75B}"/>
    <cellStyle name="Normal 45 2 2 4 4" xfId="39013" xr:uid="{4779D56E-0B79-4908-9238-A074634CCAA2}"/>
    <cellStyle name="Normal 45 2 2 5" xfId="39014" xr:uid="{B1040FB0-6E71-4F0E-B883-199BEDEFCF41}"/>
    <cellStyle name="Normal 45 2 2 5 2" xfId="39015" xr:uid="{EE8C2E26-ABD9-46E1-9374-E59C323B0ECF}"/>
    <cellStyle name="Normal 45 2 2 6" xfId="39016" xr:uid="{FBA6A255-9EE8-49AE-A593-C5F0909E258A}"/>
    <cellStyle name="Normal 45 2 2 6 2" xfId="39017" xr:uid="{CAF1AB90-D720-4AC2-B259-6B3BC78E77FA}"/>
    <cellStyle name="Normal 45 2 2 7" xfId="39018" xr:uid="{EF23750F-6AA5-42BC-B37A-06F853A9AD46}"/>
    <cellStyle name="Normal 45 2 3" xfId="39019" xr:uid="{257BECA2-5198-41EE-A1DC-967477811D21}"/>
    <cellStyle name="Normal 45 2 3 2" xfId="39020" xr:uid="{0AAD8DC5-E071-4FF2-B2B0-D7AF4C5FEFB6}"/>
    <cellStyle name="Normal 45 2 3 2 2" xfId="39021" xr:uid="{F0140A3C-7E0C-463C-90D7-77FA1EDA9E9F}"/>
    <cellStyle name="Normal 45 2 3 2 2 2" xfId="39022" xr:uid="{07E659EA-176F-46F9-9781-D739CB9EAC73}"/>
    <cellStyle name="Normal 45 2 3 2 2 2 2" xfId="39023" xr:uid="{2745B76A-67BA-4E08-B837-38618E1B7F72}"/>
    <cellStyle name="Normal 45 2 3 2 2 2 2 2" xfId="39024" xr:uid="{4EE106CE-317A-4561-963F-6D5D6C4705A8}"/>
    <cellStyle name="Normal 45 2 3 2 2 2 3" xfId="39025" xr:uid="{75B1436B-D42A-45D4-BA8A-DFFC8A0DC531}"/>
    <cellStyle name="Normal 45 2 3 2 2 3" xfId="39026" xr:uid="{3609CA3D-9852-4DDF-8660-AE2533DD19EF}"/>
    <cellStyle name="Normal 45 2 3 2 2 3 2" xfId="39027" xr:uid="{A107D7E5-55F6-4197-83DC-274655930458}"/>
    <cellStyle name="Normal 45 2 3 2 2 4" xfId="39028" xr:uid="{82C0CACE-26BC-4CD0-A102-4396B74D593D}"/>
    <cellStyle name="Normal 45 2 3 2 2 5" xfId="39029" xr:uid="{ADBAF594-B7D6-4B06-8E2C-6B926EF5329F}"/>
    <cellStyle name="Normal 45 2 3 2 3" xfId="39030" xr:uid="{537999D1-AD5E-4575-9DA5-79B12A6BB268}"/>
    <cellStyle name="Normal 45 2 3 2 3 2" xfId="39031" xr:uid="{57FA70D5-9D28-4744-A726-9CF13ECB5795}"/>
    <cellStyle name="Normal 45 2 3 2 3 2 2" xfId="39032" xr:uid="{E06D8DF5-24D7-4019-9574-F800CC58C6A7}"/>
    <cellStyle name="Normal 45 2 3 2 3 3" xfId="39033" xr:uid="{E78092F7-2672-47C7-B378-0C805CBCC616}"/>
    <cellStyle name="Normal 45 2 3 2 4" xfId="39034" xr:uid="{94B40E81-AD2F-4392-9230-F748D81C9969}"/>
    <cellStyle name="Normal 45 2 3 2 4 2" xfId="39035" xr:uid="{60131337-361D-40B4-8869-82094A6A1D0E}"/>
    <cellStyle name="Normal 45 2 3 2 5" xfId="39036" xr:uid="{2FA92C54-197B-4E62-993C-C6A412E395B7}"/>
    <cellStyle name="Normal 45 2 3 2 6" xfId="39037" xr:uid="{2EADF164-2AC9-40E4-AF00-0FD9D4D48FE7}"/>
    <cellStyle name="Normal 45 2 3 3" xfId="39038" xr:uid="{6FDCF289-84CB-49B7-93F0-AC3790AA0E44}"/>
    <cellStyle name="Normal 45 2 3 3 2" xfId="39039" xr:uid="{B7EEDBE5-D1BA-4654-95CC-3A42FCFF7AAC}"/>
    <cellStyle name="Normal 45 2 3 3 2 2" xfId="39040" xr:uid="{A1DD62B4-ED5D-43D5-B9F7-F58874BCB303}"/>
    <cellStyle name="Normal 45 2 3 3 2 2 2" xfId="39041" xr:uid="{3F34E04D-AD04-4A33-8C0D-EA2F1CBA2128}"/>
    <cellStyle name="Normal 45 2 3 3 2 3" xfId="39042" xr:uid="{A1F5CC57-B224-4A7B-B1E1-3C4AF7A10022}"/>
    <cellStyle name="Normal 45 2 3 3 3" xfId="39043" xr:uid="{6CC16972-656E-4DCB-855E-7C01F8DD1FD4}"/>
    <cellStyle name="Normal 45 2 3 3 3 2" xfId="39044" xr:uid="{E4DB0870-C40B-464B-9D4B-04DFEC97E939}"/>
    <cellStyle name="Normal 45 2 3 3 4" xfId="39045" xr:uid="{D9C164A4-D048-4443-90D3-1A88E9339B90}"/>
    <cellStyle name="Normal 45 2 3 3 5" xfId="39046" xr:uid="{27340CA3-35F4-40C2-A5F6-3F52EDD77B2C}"/>
    <cellStyle name="Normal 45 2 3 4" xfId="39047" xr:uid="{CD3FB703-BFD3-4CFE-A7B7-9B6C00262772}"/>
    <cellStyle name="Normal 45 2 3 4 2" xfId="39048" xr:uid="{3C62656C-3221-4854-95F4-780AFBB42837}"/>
    <cellStyle name="Normal 45 2 3 4 2 2" xfId="39049" xr:uid="{058482F9-DB3C-4DE1-AAA5-A0F0D16DB51F}"/>
    <cellStyle name="Normal 45 2 3 4 3" xfId="39050" xr:uid="{7193C933-B937-4B90-B090-2525DA7F3E90}"/>
    <cellStyle name="Normal 45 2 3 4 4" xfId="39051" xr:uid="{6A46365F-CCFF-4723-A8C7-847363704516}"/>
    <cellStyle name="Normal 45 2 3 5" xfId="39052" xr:uid="{BA74284E-1EAB-42BB-BED8-1D0506E87A88}"/>
    <cellStyle name="Normal 45 2 3 5 2" xfId="39053" xr:uid="{3A12036E-515A-4996-907F-A3EC2C97CEDB}"/>
    <cellStyle name="Normal 45 2 3 6" xfId="39054" xr:uid="{66999FE0-64DC-45E2-BBB4-1AABF88BA7F8}"/>
    <cellStyle name="Normal 45 2 3 6 2" xfId="39055" xr:uid="{D165B949-D71B-4B55-B537-04D125AEAEEE}"/>
    <cellStyle name="Normal 45 2 3 7" xfId="39056" xr:uid="{AE176B69-F496-4FDE-B0F8-F6381AFCAD83}"/>
    <cellStyle name="Normal 45 2 4" xfId="39057" xr:uid="{CDAB0EBD-2E10-411F-A740-27205062946D}"/>
    <cellStyle name="Normal 45 2 4 2" xfId="39058" xr:uid="{C708B3C7-4425-4E1F-BFE4-1340D476A9BF}"/>
    <cellStyle name="Normal 45 2 4 2 2" xfId="39059" xr:uid="{FBA34598-4745-40F5-8EF3-7EBE9FA3C8E0}"/>
    <cellStyle name="Normal 45 2 4 2 2 2" xfId="39060" xr:uid="{CAD02E5B-F23E-4A10-AAAF-A4EE47D343A0}"/>
    <cellStyle name="Normal 45 2 4 2 2 2 2" xfId="39061" xr:uid="{39FF25DC-45E0-4222-B5BC-0F8C57D4F3D7}"/>
    <cellStyle name="Normal 45 2 4 2 2 3" xfId="39062" xr:uid="{D1097640-CF9D-4DC6-B9FB-BF8DAB39C1BC}"/>
    <cellStyle name="Normal 45 2 4 2 3" xfId="39063" xr:uid="{41DE6B13-20A0-4B6D-95EF-4C9F37F865F5}"/>
    <cellStyle name="Normal 45 2 4 2 3 2" xfId="39064" xr:uid="{2F8537D2-35F0-4E10-B018-929A6B62CD70}"/>
    <cellStyle name="Normal 45 2 4 2 4" xfId="39065" xr:uid="{D54B7D2F-96B4-4B60-8416-DAECC25CC408}"/>
    <cellStyle name="Normal 45 2 4 2 5" xfId="39066" xr:uid="{0FD60FA6-EDF0-4AE0-8D40-9ECD954E64C6}"/>
    <cellStyle name="Normal 45 2 4 3" xfId="39067" xr:uid="{2E881D18-B5ED-4F18-B7AC-3D62EC64BB6A}"/>
    <cellStyle name="Normal 45 2 4 3 2" xfId="39068" xr:uid="{B51F7514-7BEC-4846-B487-0887F24A0DB3}"/>
    <cellStyle name="Normal 45 2 4 3 2 2" xfId="39069" xr:uid="{3081DDA4-72EA-4791-81F4-4EF8F37DBDF9}"/>
    <cellStyle name="Normal 45 2 4 3 3" xfId="39070" xr:uid="{6E3FA808-D24F-4780-AFF5-E5B24005CCA8}"/>
    <cellStyle name="Normal 45 2 4 4" xfId="39071" xr:uid="{929DFCC2-3361-4C54-A611-BDB91CFBE466}"/>
    <cellStyle name="Normal 45 2 4 4 2" xfId="39072" xr:uid="{3D57364E-8843-4FD8-804B-2F424635BBBC}"/>
    <cellStyle name="Normal 45 2 4 5" xfId="39073" xr:uid="{93975796-4C93-443A-AE40-266DEC70E19B}"/>
    <cellStyle name="Normal 45 2 4 6" xfId="39074" xr:uid="{12324AAE-CB56-48B9-ACA6-D6C009052482}"/>
    <cellStyle name="Normal 45 2 5" xfId="39075" xr:uid="{3F900617-B260-4614-8459-E82FDEC381AD}"/>
    <cellStyle name="Normal 45 2 5 2" xfId="39076" xr:uid="{74708C55-2583-4E1F-9454-D5F262EC66B5}"/>
    <cellStyle name="Normal 45 2 5 2 2" xfId="39077" xr:uid="{212C20B3-FEAB-4663-99A3-88A7E0CCF280}"/>
    <cellStyle name="Normal 45 2 5 2 2 2" xfId="39078" xr:uid="{8188B226-0545-4BF5-B105-CCD17BD8696C}"/>
    <cellStyle name="Normal 45 2 5 2 3" xfId="39079" xr:uid="{7EDE2964-7B0A-424B-8B98-5A04C511BEC5}"/>
    <cellStyle name="Normal 45 2 5 3" xfId="39080" xr:uid="{0C11B3EE-2658-4B9C-9ED2-AF88AA76DD39}"/>
    <cellStyle name="Normal 45 2 5 3 2" xfId="39081" xr:uid="{81B2BC87-E8A2-431D-84BA-E7714632B6EE}"/>
    <cellStyle name="Normal 45 2 5 4" xfId="39082" xr:uid="{23208AA2-2ACF-4C9D-83DB-2EC1660C7D23}"/>
    <cellStyle name="Normal 45 2 5 5" xfId="39083" xr:uid="{DD4E9D2B-CEBB-4DFA-B3FB-B1F5B2C5796C}"/>
    <cellStyle name="Normal 45 2 6" xfId="39084" xr:uid="{A7059697-8BCF-496D-AEA0-754CFAD0FB67}"/>
    <cellStyle name="Normal 45 2 6 2" xfId="39085" xr:uid="{E2CECE76-3736-4042-AF51-300815F05D31}"/>
    <cellStyle name="Normal 45 2 6 2 2" xfId="39086" xr:uid="{F81F331B-A9D0-4455-85D9-7AF193631048}"/>
    <cellStyle name="Normal 45 2 6 2 2 2" xfId="39087" xr:uid="{BB950A41-1EE5-4156-AEBF-FB144DD3EC94}"/>
    <cellStyle name="Normal 45 2 6 2 3" xfId="39088" xr:uid="{8E2BA769-26D8-4169-A56D-07C455E3FFA1}"/>
    <cellStyle name="Normal 45 2 6 3" xfId="39089" xr:uid="{6565EBA3-3F74-4643-A93E-E5917002244E}"/>
    <cellStyle name="Normal 45 2 6 3 2" xfId="39090" xr:uid="{B35F1673-7EE3-4C21-A1D2-8E0BCBD36C82}"/>
    <cellStyle name="Normal 45 2 6 4" xfId="39091" xr:uid="{B995E6EF-D26D-4109-9077-8DDFB75C8572}"/>
    <cellStyle name="Normal 45 2 6 5" xfId="39092" xr:uid="{F603B85E-DA62-4048-9701-841605DCECCC}"/>
    <cellStyle name="Normal 45 2 7" xfId="39093" xr:uid="{683EEA63-A7D4-4F23-80CB-321E14566A78}"/>
    <cellStyle name="Normal 45 2 7 2" xfId="39094" xr:uid="{99B77CD7-45D0-4C99-B107-414F01484C09}"/>
    <cellStyle name="Normal 45 2 7 2 2" xfId="39095" xr:uid="{5E764C3F-5B42-42B8-AB58-CD4CB8FB0C1E}"/>
    <cellStyle name="Normal 45 2 7 3" xfId="39096" xr:uid="{12A0FDDD-965E-44A5-A1C2-83A5329E620A}"/>
    <cellStyle name="Normal 45 2 7 4" xfId="39097" xr:uid="{95F61093-7F84-49B9-9D2D-671D42C29884}"/>
    <cellStyle name="Normal 45 2 8" xfId="39098" xr:uid="{BF4AB2DC-2EC1-4004-86DD-6FB843861909}"/>
    <cellStyle name="Normal 45 2 8 2" xfId="39099" xr:uid="{204EC87A-D30B-44C0-9930-00E4CE8B6D7A}"/>
    <cellStyle name="Normal 45 2 9" xfId="39100" xr:uid="{83E8E4FB-CB48-4000-9594-6C39841100CF}"/>
    <cellStyle name="Normal 45 2 9 2" xfId="39101" xr:uid="{6992EC41-351B-4534-8CC1-3F018869622D}"/>
    <cellStyle name="Normal 45 3" xfId="39102" xr:uid="{CA0E075C-1310-45BA-966B-A2FF75AB0F5B}"/>
    <cellStyle name="Normal 45 3 2" xfId="39103" xr:uid="{4D952349-7F8C-4957-8F14-A57360EB4EB2}"/>
    <cellStyle name="Normal 45 3 2 2" xfId="39104" xr:uid="{8872C586-5E9C-42E5-B183-A3D71624D84D}"/>
    <cellStyle name="Normal 45 3 2 2 2" xfId="39105" xr:uid="{2B92622F-39FE-4DD8-BC94-5FCE583F47B9}"/>
    <cellStyle name="Normal 45 3 2 2 2 2" xfId="39106" xr:uid="{38ED8183-743F-420F-AC6F-FF0B97D5CD31}"/>
    <cellStyle name="Normal 45 3 2 2 2 2 2" xfId="39107" xr:uid="{990E8B03-4A8E-425F-82A5-B3FEBCC3ABE6}"/>
    <cellStyle name="Normal 45 3 2 2 2 3" xfId="39108" xr:uid="{BF18C2F7-9E25-4FB5-8DB7-A9276709B5EC}"/>
    <cellStyle name="Normal 45 3 2 2 3" xfId="39109" xr:uid="{A9A22FCD-3001-44DA-95D9-ADC2DFF2E13B}"/>
    <cellStyle name="Normal 45 3 2 2 3 2" xfId="39110" xr:uid="{A4525A5E-BEB6-4AA8-842D-214748EB9502}"/>
    <cellStyle name="Normal 45 3 2 2 4" xfId="39111" xr:uid="{1CCFB325-5B94-4F66-8CBE-830DC5764F9C}"/>
    <cellStyle name="Normal 45 3 2 2 5" xfId="39112" xr:uid="{C5A2F12D-757C-4C2E-B02D-6BECA1130A51}"/>
    <cellStyle name="Normal 45 3 2 3" xfId="39113" xr:uid="{310F51B0-3463-4C70-BB00-89730F40359F}"/>
    <cellStyle name="Normal 45 3 2 3 2" xfId="39114" xr:uid="{194A7FB0-5383-4C60-9312-141358CB0E71}"/>
    <cellStyle name="Normal 45 3 2 3 2 2" xfId="39115" xr:uid="{061D67EE-171E-4820-897A-969F0DFD8D86}"/>
    <cellStyle name="Normal 45 3 2 3 3" xfId="39116" xr:uid="{23473CB9-4E45-406F-90A5-B4A89A599C15}"/>
    <cellStyle name="Normal 45 3 2 4" xfId="39117" xr:uid="{1172F345-3E8B-4F03-8863-3F8A44763F43}"/>
    <cellStyle name="Normal 45 3 2 4 2" xfId="39118" xr:uid="{62036256-5E84-485F-A847-F88BF0485825}"/>
    <cellStyle name="Normal 45 3 2 5" xfId="39119" xr:uid="{8AE9D7E2-01B3-405A-A384-4C9DDB08B33F}"/>
    <cellStyle name="Normal 45 3 2 6" xfId="39120" xr:uid="{72C8A110-41F0-4AD5-885E-2A60B69C13C9}"/>
    <cellStyle name="Normal 45 3 3" xfId="39121" xr:uid="{8D3D13DB-DCEC-4894-85FD-3EFA77C673A8}"/>
    <cellStyle name="Normal 45 3 3 2" xfId="39122" xr:uid="{D8D014E2-B7A2-4299-B6D0-EE333A05F5D5}"/>
    <cellStyle name="Normal 45 3 3 2 2" xfId="39123" xr:uid="{2C04506F-40A4-47D2-8C91-B17A5B3F7534}"/>
    <cellStyle name="Normal 45 3 3 2 2 2" xfId="39124" xr:uid="{8BE54CA8-CB1F-4001-BAB9-666E310CD5E8}"/>
    <cellStyle name="Normal 45 3 3 2 3" xfId="39125" xr:uid="{3E85940C-1152-4F94-B0F3-35372A1ECA6C}"/>
    <cellStyle name="Normal 45 3 3 3" xfId="39126" xr:uid="{2C69AB11-EEC9-400B-AE2A-80683DCCF6E5}"/>
    <cellStyle name="Normal 45 3 3 3 2" xfId="39127" xr:uid="{F77E0965-A62A-464D-AF1E-9FC2A4CA150A}"/>
    <cellStyle name="Normal 45 3 3 4" xfId="39128" xr:uid="{757CB581-04ED-4201-8DE3-178F7F676BFD}"/>
    <cellStyle name="Normal 45 3 3 5" xfId="39129" xr:uid="{CADFF0EB-72EB-4AD4-A9FC-28E3456BB410}"/>
    <cellStyle name="Normal 45 3 4" xfId="39130" xr:uid="{5C53DF58-6AE4-41B3-9530-18F6B6ACCBF0}"/>
    <cellStyle name="Normal 45 3 4 2" xfId="39131" xr:uid="{784E5E40-8A2F-448C-989F-32EFFA899045}"/>
    <cellStyle name="Normal 45 3 4 2 2" xfId="39132" xr:uid="{EAFF4DB6-AB31-45A4-B38D-B2CB644333B4}"/>
    <cellStyle name="Normal 45 3 4 3" xfId="39133" xr:uid="{5BCA6864-854A-410A-BB38-0AAA6FC42396}"/>
    <cellStyle name="Normal 45 3 4 4" xfId="39134" xr:uid="{7A13918A-E888-4E81-9DAF-115BD207F6C9}"/>
    <cellStyle name="Normal 45 3 5" xfId="39135" xr:uid="{1A01A3C7-8F15-481D-8D76-29B51E714921}"/>
    <cellStyle name="Normal 45 3 5 2" xfId="39136" xr:uid="{734516D5-CBD3-4174-934C-85F7056C846C}"/>
    <cellStyle name="Normal 45 3 6" xfId="39137" xr:uid="{F6C4999D-D208-4843-9B6F-ECB019937B60}"/>
    <cellStyle name="Normal 45 3 6 2" xfId="39138" xr:uid="{1F1550E4-90DD-4B04-953D-5CAD4CE52793}"/>
    <cellStyle name="Normal 45 3 7" xfId="39139" xr:uid="{EDE9EBFA-145C-4E91-9688-9A8D81D38DF6}"/>
    <cellStyle name="Normal 45 4" xfId="39140" xr:uid="{641DCCC4-EC2F-4B77-8C84-1D65E060EA7E}"/>
    <cellStyle name="Normal 45 4 2" xfId="39141" xr:uid="{F45985AC-7896-43C3-A458-2A7C92244AD2}"/>
    <cellStyle name="Normal 45 4 2 2" xfId="39142" xr:uid="{719D5211-91D4-4DC4-B515-B0093E28A07D}"/>
    <cellStyle name="Normal 45 4 2 2 2" xfId="39143" xr:uid="{ACF9B607-4FB9-44AB-9117-BBB87FA303D2}"/>
    <cellStyle name="Normal 45 4 2 2 2 2" xfId="39144" xr:uid="{B669A9B1-DD90-45BA-950F-91C2E06BA97F}"/>
    <cellStyle name="Normal 45 4 2 2 2 2 2" xfId="39145" xr:uid="{59B24C92-5A1E-4CEF-8111-60B3DC3F86BF}"/>
    <cellStyle name="Normal 45 4 2 2 2 3" xfId="39146" xr:uid="{4BD05F5E-8F2C-459E-BCF5-CF65D52D4913}"/>
    <cellStyle name="Normal 45 4 2 2 3" xfId="39147" xr:uid="{6DDDD42B-E374-4368-A516-F745EAC1164C}"/>
    <cellStyle name="Normal 45 4 2 2 3 2" xfId="39148" xr:uid="{7C842946-9CC2-4D97-8DFD-9AB280C4C5F5}"/>
    <cellStyle name="Normal 45 4 2 2 4" xfId="39149" xr:uid="{22B3711F-A1B4-4144-B343-4ED326D01DE7}"/>
    <cellStyle name="Normal 45 4 2 2 5" xfId="39150" xr:uid="{C6FABEBE-8A54-40F0-95B8-C459F75B4402}"/>
    <cellStyle name="Normal 45 4 2 3" xfId="39151" xr:uid="{6EA0DCF5-0518-4E3A-878B-AA815E65FDD2}"/>
    <cellStyle name="Normal 45 4 2 3 2" xfId="39152" xr:uid="{3BBA58CF-7A95-4B3C-A529-DEEEAB0D62FD}"/>
    <cellStyle name="Normal 45 4 2 3 2 2" xfId="39153" xr:uid="{8E37ADC6-21E3-44B5-BDEC-8A74D712BB22}"/>
    <cellStyle name="Normal 45 4 2 3 3" xfId="39154" xr:uid="{CD56F596-E8FA-41EF-9796-AF174B1AED5D}"/>
    <cellStyle name="Normal 45 4 2 4" xfId="39155" xr:uid="{0AF2D89D-267B-4991-85C8-ED318DB847A8}"/>
    <cellStyle name="Normal 45 4 2 4 2" xfId="39156" xr:uid="{405D6581-6832-4CA3-B2CA-EAE6EA2DA2F5}"/>
    <cellStyle name="Normal 45 4 2 5" xfId="39157" xr:uid="{4351F615-30EC-44D2-856A-D6903EF0525D}"/>
    <cellStyle name="Normal 45 4 2 6" xfId="39158" xr:uid="{D6999ED3-FDEA-4EFD-85E5-299A8540756E}"/>
    <cellStyle name="Normal 45 4 3" xfId="39159" xr:uid="{9B472CF1-ABB2-4928-A351-258CD950F317}"/>
    <cellStyle name="Normal 45 4 3 2" xfId="39160" xr:uid="{0C19BB7C-D346-4B68-8145-F9BF5B51AF7E}"/>
    <cellStyle name="Normal 45 4 3 2 2" xfId="39161" xr:uid="{98C13F2E-15F5-4457-BEEB-E9496C7A2173}"/>
    <cellStyle name="Normal 45 4 3 2 2 2" xfId="39162" xr:uid="{4E7FB68E-36C5-4306-9A27-DCFDB00F9904}"/>
    <cellStyle name="Normal 45 4 3 2 3" xfId="39163" xr:uid="{2ADC4A95-A835-4D3E-952E-B02A7C7EB5D2}"/>
    <cellStyle name="Normal 45 4 3 3" xfId="39164" xr:uid="{58589948-3B1D-4E3F-A50E-18A3D3579F56}"/>
    <cellStyle name="Normal 45 4 3 3 2" xfId="39165" xr:uid="{5023728B-E210-4D4B-A310-2F8F1886E79B}"/>
    <cellStyle name="Normal 45 4 3 4" xfId="39166" xr:uid="{60D15755-05D8-43C4-A8F2-39C552885DFF}"/>
    <cellStyle name="Normal 45 4 3 5" xfId="39167" xr:uid="{1C8417A4-0235-466C-BA93-8306D2A46755}"/>
    <cellStyle name="Normal 45 4 4" xfId="39168" xr:uid="{08D2B602-AAA7-4294-B76D-B8BC57FCD82F}"/>
    <cellStyle name="Normal 45 4 4 2" xfId="39169" xr:uid="{F7F31352-9D57-430F-919D-B731029DD958}"/>
    <cellStyle name="Normal 45 4 4 2 2" xfId="39170" xr:uid="{4C95C14D-546A-472C-86B5-5114FEBC9BC3}"/>
    <cellStyle name="Normal 45 4 4 3" xfId="39171" xr:uid="{AE83A392-2204-4EEB-BB50-5C411E431E29}"/>
    <cellStyle name="Normal 45 4 4 4" xfId="39172" xr:uid="{C5B2A44E-9764-4C09-8523-42E8BC81C976}"/>
    <cellStyle name="Normal 45 4 5" xfId="39173" xr:uid="{B9542045-995F-4EB0-B53E-0FCBC9D830B6}"/>
    <cellStyle name="Normal 45 4 5 2" xfId="39174" xr:uid="{05FB6189-4F5D-4AE4-93D6-98BF61627175}"/>
    <cellStyle name="Normal 45 4 6" xfId="39175" xr:uid="{83D2858D-92B2-4EB7-B6D5-6F2421F21A9F}"/>
    <cellStyle name="Normal 45 4 6 2" xfId="39176" xr:uid="{5C80B65C-D233-400C-8843-1C3D06D32A13}"/>
    <cellStyle name="Normal 45 4 7" xfId="39177" xr:uid="{DB91CCE3-270E-4B72-A388-196B4DA6CA8F}"/>
    <cellStyle name="Normal 45 5" xfId="39178" xr:uid="{EF230FDC-9170-4663-9A3D-692C6C905C54}"/>
    <cellStyle name="Normal 45 5 2" xfId="39179" xr:uid="{BE1D4F7A-3825-4F35-AD7F-F61DE553411B}"/>
    <cellStyle name="Normal 45 5 2 2" xfId="39180" xr:uid="{683F5331-34BA-4A9A-BC6E-41959CD17007}"/>
    <cellStyle name="Normal 45 5 2 2 2" xfId="39181" xr:uid="{9114FF45-0C69-4629-AA21-B854114985B0}"/>
    <cellStyle name="Normal 45 5 2 2 2 2" xfId="39182" xr:uid="{B7F162DB-DCA9-4050-9D2B-3A2D003657FA}"/>
    <cellStyle name="Normal 45 5 2 2 3" xfId="39183" xr:uid="{408B2B26-B9BB-4569-8BEC-59FDB79DB471}"/>
    <cellStyle name="Normal 45 5 2 3" xfId="39184" xr:uid="{AE32CD62-C54B-4AF1-BDCB-0E7CE8399D7F}"/>
    <cellStyle name="Normal 45 5 2 3 2" xfId="39185" xr:uid="{10E423DA-7914-4FC9-BA43-6667EDF70CB5}"/>
    <cellStyle name="Normal 45 5 2 4" xfId="39186" xr:uid="{DB3C5AC7-CADD-4957-A495-16189F011260}"/>
    <cellStyle name="Normal 45 5 2 5" xfId="39187" xr:uid="{A7B793A2-D987-44EB-B029-0E050B1760A7}"/>
    <cellStyle name="Normal 45 5 3" xfId="39188" xr:uid="{8F05C768-8BAD-4378-BD54-8D697E0FA3ED}"/>
    <cellStyle name="Normal 45 5 3 2" xfId="39189" xr:uid="{D5531204-7D56-428D-A78C-A00907B96D1F}"/>
    <cellStyle name="Normal 45 5 3 2 2" xfId="39190" xr:uid="{870C3D55-6FEE-4A01-BBCB-A4639DFF5013}"/>
    <cellStyle name="Normal 45 5 3 3" xfId="39191" xr:uid="{8C6A0BFC-8BE9-4E8A-BF19-8A50351B4D48}"/>
    <cellStyle name="Normal 45 5 4" xfId="39192" xr:uid="{9AFA0826-BC10-48EF-9057-7322C01F76D8}"/>
    <cellStyle name="Normal 45 5 4 2" xfId="39193" xr:uid="{B9BDD09C-E612-4650-9E24-0682D761B787}"/>
    <cellStyle name="Normal 45 5 5" xfId="39194" xr:uid="{7AF57638-443A-44C8-816F-701CA9479724}"/>
    <cellStyle name="Normal 45 5 6" xfId="39195" xr:uid="{0A90AC1F-D447-43A1-B655-80FB943641E7}"/>
    <cellStyle name="Normal 45 6" xfId="39196" xr:uid="{9E0D60A2-C45D-4C28-9463-7CA69FA68ED6}"/>
    <cellStyle name="Normal 45 6 2" xfId="39197" xr:uid="{3B3816B5-E436-4AC9-B4F6-91AF78B6E0D1}"/>
    <cellStyle name="Normal 45 6 2 2" xfId="39198" xr:uid="{368508A0-22D9-4C20-922D-42101315D411}"/>
    <cellStyle name="Normal 45 6 2 2 2" xfId="39199" xr:uid="{E2F76B8C-AB80-4FC8-802D-D0AD24436337}"/>
    <cellStyle name="Normal 45 6 2 3" xfId="39200" xr:uid="{EB52A1AA-D6CA-449B-A60C-94914160BDA4}"/>
    <cellStyle name="Normal 45 6 3" xfId="39201" xr:uid="{8391B030-B9CA-42FD-985E-9D03686D464A}"/>
    <cellStyle name="Normal 45 6 3 2" xfId="39202" xr:uid="{AA3DAE4C-BB7F-4C66-9CF0-9389E9E18ED1}"/>
    <cellStyle name="Normal 45 6 4" xfId="39203" xr:uid="{705AB6A7-4A33-4B17-AECB-B33AA455132F}"/>
    <cellStyle name="Normal 45 6 5" xfId="39204" xr:uid="{F4725CEC-AD66-435E-B9E5-C8E68A0FC37B}"/>
    <cellStyle name="Normal 45 7" xfId="39205" xr:uid="{6142C3E8-6F81-4574-A39E-871FE5B763DF}"/>
    <cellStyle name="Normal 45 7 2" xfId="39206" xr:uid="{45107E40-2D6B-4B84-A976-59DC81DA1912}"/>
    <cellStyle name="Normal 45 7 2 2" xfId="39207" xr:uid="{A86FD885-41B5-456A-A6DB-74D8F88DF1CA}"/>
    <cellStyle name="Normal 45 7 2 2 2" xfId="39208" xr:uid="{ED499290-1650-40AA-9D86-CD9A6BF24619}"/>
    <cellStyle name="Normal 45 7 2 3" xfId="39209" xr:uid="{AED1C5E8-D6E5-46F6-8EC0-327F9F88AB5F}"/>
    <cellStyle name="Normal 45 7 3" xfId="39210" xr:uid="{3AB0A211-09BA-46C9-8BA0-438A14171830}"/>
    <cellStyle name="Normal 45 7 3 2" xfId="39211" xr:uid="{051EFD2A-776A-4BFE-8AD6-9B65FC9CDBBF}"/>
    <cellStyle name="Normal 45 7 4" xfId="39212" xr:uid="{9C20CDA5-2788-48DF-97B0-4954AFD9D6C1}"/>
    <cellStyle name="Normal 45 7 5" xfId="39213" xr:uid="{3A6CDEA2-859E-49BC-9B01-5F4BB80A99A9}"/>
    <cellStyle name="Normal 45 8" xfId="39214" xr:uid="{C1A8170D-6BCD-42F5-88BC-E5D8E481123E}"/>
    <cellStyle name="Normal 45 8 2" xfId="39215" xr:uid="{5F21CC3B-D216-44C2-87AD-7B9BA0E21D82}"/>
    <cellStyle name="Normal 45 8 2 2" xfId="39216" xr:uid="{E4572253-351C-47F3-8FFB-F8F1EB401AB8}"/>
    <cellStyle name="Normal 45 8 3" xfId="39217" xr:uid="{7AF0C08B-1733-4013-9028-14C6CE38033E}"/>
    <cellStyle name="Normal 45 8 4" xfId="39218" xr:uid="{E808AB03-BFD6-4C25-A58D-9AF6C84EC0BF}"/>
    <cellStyle name="Normal 45 9" xfId="39219" xr:uid="{E3E194B1-89E9-4119-A926-67F8B45817F8}"/>
    <cellStyle name="Normal 45 9 2" xfId="39220" xr:uid="{5B4B5F19-8D92-4798-83FD-1D134FCAFFCB}"/>
    <cellStyle name="Normal 46" xfId="39221" xr:uid="{399D1CA2-FB22-4301-B397-BCD4C898CE5C}"/>
    <cellStyle name="Normal 46 10" xfId="39222" xr:uid="{CC74C436-8EFF-431B-8F65-42E54F92F326}"/>
    <cellStyle name="Normal 46 10 2" xfId="39223" xr:uid="{846F457E-A4E2-4936-A1B8-08666C3BB895}"/>
    <cellStyle name="Normal 46 11" xfId="39224" xr:uid="{6D21FCDD-89B3-4FED-9408-BB72B73E124B}"/>
    <cellStyle name="Normal 46 2" xfId="39225" xr:uid="{698436D1-9C3C-40D4-B488-CB9748046E1F}"/>
    <cellStyle name="Normal 46 2 10" xfId="39226" xr:uid="{2158B717-E760-4774-8E5D-7B3D75400961}"/>
    <cellStyle name="Normal 46 2 2" xfId="39227" xr:uid="{2A8DF539-59CF-45E7-98ED-277FF88987DB}"/>
    <cellStyle name="Normal 46 2 2 2" xfId="39228" xr:uid="{CABB4469-0CDC-4760-92DF-F9263BD1FA08}"/>
    <cellStyle name="Normal 46 2 2 2 2" xfId="39229" xr:uid="{02B60E65-27C5-4FFC-9513-9463EA654653}"/>
    <cellStyle name="Normal 46 2 2 2 2 2" xfId="39230" xr:uid="{61ADC47D-2ABC-4AA1-930B-35E7590A75A8}"/>
    <cellStyle name="Normal 46 2 2 2 2 2 2" xfId="39231" xr:uid="{E4522A1A-8CE3-48C8-9317-8E9589AB24F7}"/>
    <cellStyle name="Normal 46 2 2 2 2 2 2 2" xfId="39232" xr:uid="{5DE1F6AE-0FA0-4F4B-8613-87B8B335D279}"/>
    <cellStyle name="Normal 46 2 2 2 2 2 3" xfId="39233" xr:uid="{B62812C1-AE8A-4B56-87AB-688124725A43}"/>
    <cellStyle name="Normal 46 2 2 2 2 3" xfId="39234" xr:uid="{350A63A6-B308-4EDC-947B-8678B804C9DF}"/>
    <cellStyle name="Normal 46 2 2 2 2 3 2" xfId="39235" xr:uid="{D0033702-5F2E-45B0-BD92-9BC4EF99E68D}"/>
    <cellStyle name="Normal 46 2 2 2 2 4" xfId="39236" xr:uid="{B7799702-CB95-48CD-94ED-45D0D7BF7681}"/>
    <cellStyle name="Normal 46 2 2 2 2 5" xfId="39237" xr:uid="{B5B5E2C7-D3C6-45D5-859F-3A9E247500B2}"/>
    <cellStyle name="Normal 46 2 2 2 3" xfId="39238" xr:uid="{51CCCDE7-711C-4755-8B2A-B4503A690747}"/>
    <cellStyle name="Normal 46 2 2 2 3 2" xfId="39239" xr:uid="{59317137-A576-443B-A4E4-8368E21B6E0F}"/>
    <cellStyle name="Normal 46 2 2 2 3 2 2" xfId="39240" xr:uid="{C42697FA-581A-4314-A761-4CAFC4EFFA23}"/>
    <cellStyle name="Normal 46 2 2 2 3 3" xfId="39241" xr:uid="{CDAB4FFB-D6AF-4581-8B43-FA3BA208784D}"/>
    <cellStyle name="Normal 46 2 2 2 4" xfId="39242" xr:uid="{1D140167-72ED-4FBC-84AF-3CE82C0D6764}"/>
    <cellStyle name="Normal 46 2 2 2 4 2" xfId="39243" xr:uid="{75623AFF-3677-4492-AA2B-847E923BBE23}"/>
    <cellStyle name="Normal 46 2 2 2 5" xfId="39244" xr:uid="{551F5B44-9EDF-49D4-8B92-A9BBD528A19A}"/>
    <cellStyle name="Normal 46 2 2 2 6" xfId="39245" xr:uid="{8E68A772-3437-458C-BECE-C9AC8116BD9A}"/>
    <cellStyle name="Normal 46 2 2 3" xfId="39246" xr:uid="{0EE54064-229A-4441-A4D6-8744D8FA0C6A}"/>
    <cellStyle name="Normal 46 2 2 3 2" xfId="39247" xr:uid="{684F8F6E-F490-4A73-87EF-F393E7BB275C}"/>
    <cellStyle name="Normal 46 2 2 3 2 2" xfId="39248" xr:uid="{32B843D3-88DD-4570-A8F6-04A48F7C4EFB}"/>
    <cellStyle name="Normal 46 2 2 3 2 2 2" xfId="39249" xr:uid="{DBB31172-D772-47E4-B1EA-5AAE6534926E}"/>
    <cellStyle name="Normal 46 2 2 3 2 3" xfId="39250" xr:uid="{DF137D55-806A-4ADA-81F7-2AEDDF738A3B}"/>
    <cellStyle name="Normal 46 2 2 3 3" xfId="39251" xr:uid="{524AC2B6-9513-4024-9713-0E8EF31AD807}"/>
    <cellStyle name="Normal 46 2 2 3 3 2" xfId="39252" xr:uid="{535D9C08-5FBC-44BE-875E-F557151202ED}"/>
    <cellStyle name="Normal 46 2 2 3 4" xfId="39253" xr:uid="{B327C9D4-A8A6-4FCD-B0FD-906FDCA8370B}"/>
    <cellStyle name="Normal 46 2 2 3 5" xfId="39254" xr:uid="{09EA30C0-9DEB-4E7D-96C8-65BEB01B6F8A}"/>
    <cellStyle name="Normal 46 2 2 4" xfId="39255" xr:uid="{FF899D3A-695E-4BA1-A445-483BF50F7CC1}"/>
    <cellStyle name="Normal 46 2 2 4 2" xfId="39256" xr:uid="{80A2B6CC-9ABA-499C-B1BE-E7F9D1F26759}"/>
    <cellStyle name="Normal 46 2 2 4 2 2" xfId="39257" xr:uid="{9105098C-DAFE-4F88-8E53-79CD0649D65E}"/>
    <cellStyle name="Normal 46 2 2 4 3" xfId="39258" xr:uid="{4272752E-AAB7-466C-97A6-74608EA58EC1}"/>
    <cellStyle name="Normal 46 2 2 4 4" xfId="39259" xr:uid="{E135E9EB-C4E5-433E-8A82-2E252DBB716B}"/>
    <cellStyle name="Normal 46 2 2 5" xfId="39260" xr:uid="{CBAAFDEC-463F-408E-9790-F289551F2E7D}"/>
    <cellStyle name="Normal 46 2 2 5 2" xfId="39261" xr:uid="{AB423635-DFE0-4176-A3FA-FD45F24909B0}"/>
    <cellStyle name="Normal 46 2 2 6" xfId="39262" xr:uid="{35BAE2F9-C655-44F4-B990-BCBD2D7F7DF7}"/>
    <cellStyle name="Normal 46 2 2 6 2" xfId="39263" xr:uid="{DF51388B-EAA3-4FBB-BB8C-81142213D5C2}"/>
    <cellStyle name="Normal 46 2 2 7" xfId="39264" xr:uid="{7775C0A9-8630-4846-B4C6-6F2B0C17AF4C}"/>
    <cellStyle name="Normal 46 2 3" xfId="39265" xr:uid="{CF7D813A-1274-4CA2-8086-EB323E5283CE}"/>
    <cellStyle name="Normal 46 2 3 2" xfId="39266" xr:uid="{3239DE34-7172-443C-8470-6FB2747F15C6}"/>
    <cellStyle name="Normal 46 2 3 2 2" xfId="39267" xr:uid="{C18A6983-78EC-45F6-9883-282820A14CF6}"/>
    <cellStyle name="Normal 46 2 3 2 2 2" xfId="39268" xr:uid="{4FA96B1B-C7E2-43E5-9706-399CA46BA604}"/>
    <cellStyle name="Normal 46 2 3 2 2 2 2" xfId="39269" xr:uid="{C85D49D0-6E69-4EF7-9C0A-CD7470BCC40E}"/>
    <cellStyle name="Normal 46 2 3 2 2 2 2 2" xfId="39270" xr:uid="{14D0D400-A175-4C74-B5DF-0E29E936CEBD}"/>
    <cellStyle name="Normal 46 2 3 2 2 2 3" xfId="39271" xr:uid="{83E1E42A-8C06-4A70-989D-366B5602B3A9}"/>
    <cellStyle name="Normal 46 2 3 2 2 3" xfId="39272" xr:uid="{517D7D14-2554-42EC-9784-A3BEFEC1ED6F}"/>
    <cellStyle name="Normal 46 2 3 2 2 3 2" xfId="39273" xr:uid="{64428949-579B-4DC4-BCD9-5A182B596194}"/>
    <cellStyle name="Normal 46 2 3 2 2 4" xfId="39274" xr:uid="{A65D25DC-6EC2-4796-B22B-6F485E49C833}"/>
    <cellStyle name="Normal 46 2 3 2 2 5" xfId="39275" xr:uid="{58F6F1EC-7680-4D92-9283-7B77B97A6353}"/>
    <cellStyle name="Normal 46 2 3 2 3" xfId="39276" xr:uid="{3C865435-D5D3-49A6-8CDA-66E5C9A07061}"/>
    <cellStyle name="Normal 46 2 3 2 3 2" xfId="39277" xr:uid="{7EF7C75C-8EB6-4681-B365-F3A3D919128A}"/>
    <cellStyle name="Normal 46 2 3 2 3 2 2" xfId="39278" xr:uid="{02FF4E39-00BD-4F1D-B2A5-B21092B10ADC}"/>
    <cellStyle name="Normal 46 2 3 2 3 3" xfId="39279" xr:uid="{546DD316-159F-4A09-BDBC-65A36DAFDC77}"/>
    <cellStyle name="Normal 46 2 3 2 4" xfId="39280" xr:uid="{37E5BF7F-A28B-41A4-A427-BAAE65D9EE57}"/>
    <cellStyle name="Normal 46 2 3 2 4 2" xfId="39281" xr:uid="{F9D8AA77-1596-41BE-94DF-9B74498BAC47}"/>
    <cellStyle name="Normal 46 2 3 2 5" xfId="39282" xr:uid="{4DB95955-111B-43EE-9BB0-630EA74FBD7F}"/>
    <cellStyle name="Normal 46 2 3 2 6" xfId="39283" xr:uid="{ED06BB0C-BE68-4713-9C92-F5DEF0AF4CC2}"/>
    <cellStyle name="Normal 46 2 3 3" xfId="39284" xr:uid="{6DBF6066-8478-47E4-A7B1-2FE6FE1ECFB4}"/>
    <cellStyle name="Normal 46 2 3 3 2" xfId="39285" xr:uid="{669BD249-B951-4EB8-8058-0719C614DCA6}"/>
    <cellStyle name="Normal 46 2 3 3 2 2" xfId="39286" xr:uid="{549E9A31-61BD-43AD-87B0-432CEB761625}"/>
    <cellStyle name="Normal 46 2 3 3 2 2 2" xfId="39287" xr:uid="{7CBD3746-4A0B-4303-A884-A83C74ACB22A}"/>
    <cellStyle name="Normal 46 2 3 3 2 3" xfId="39288" xr:uid="{AE70A7EF-7D42-4550-BCB8-72E5B2F2A2C2}"/>
    <cellStyle name="Normal 46 2 3 3 3" xfId="39289" xr:uid="{E226586B-1EEA-47E9-90BE-8A8B5E0FFF9D}"/>
    <cellStyle name="Normal 46 2 3 3 3 2" xfId="39290" xr:uid="{AC62193A-DF5B-4724-8D1B-50D7A2305937}"/>
    <cellStyle name="Normal 46 2 3 3 4" xfId="39291" xr:uid="{3BE348F9-3547-4B2F-BF69-55C908DEBFCB}"/>
    <cellStyle name="Normal 46 2 3 3 5" xfId="39292" xr:uid="{A1D342BA-DF2E-430D-A8CF-8FD3575E0AE6}"/>
    <cellStyle name="Normal 46 2 3 4" xfId="39293" xr:uid="{F3A0A804-B6DC-4633-8CC1-E303C2E2B75B}"/>
    <cellStyle name="Normal 46 2 3 4 2" xfId="39294" xr:uid="{8105A171-311D-4B00-B89F-B047CBFEB066}"/>
    <cellStyle name="Normal 46 2 3 4 2 2" xfId="39295" xr:uid="{519B9C29-21CC-43F6-A9EB-55318784A0B1}"/>
    <cellStyle name="Normal 46 2 3 4 3" xfId="39296" xr:uid="{CE53717C-015B-445A-8003-2761068F963F}"/>
    <cellStyle name="Normal 46 2 3 4 4" xfId="39297" xr:uid="{9C5B9E75-8C8E-434B-AEE5-4F21E65C1D65}"/>
    <cellStyle name="Normal 46 2 3 5" xfId="39298" xr:uid="{8299BD09-A0EB-42BA-8F1D-F6EA4D7CC560}"/>
    <cellStyle name="Normal 46 2 3 5 2" xfId="39299" xr:uid="{0A1EFEC2-2AE2-4229-8994-AC6E48C6F02F}"/>
    <cellStyle name="Normal 46 2 3 6" xfId="39300" xr:uid="{CB84D8E8-2F7C-44C5-A938-0ADDECA163B4}"/>
    <cellStyle name="Normal 46 2 3 6 2" xfId="39301" xr:uid="{92177EB1-85DD-4D05-B850-72E35698BAA5}"/>
    <cellStyle name="Normal 46 2 3 7" xfId="39302" xr:uid="{7A712044-4D0D-49DD-87A8-2ECFB9AB9A65}"/>
    <cellStyle name="Normal 46 2 4" xfId="39303" xr:uid="{FC4AAECC-1568-46D7-B2EC-7915534C3E9C}"/>
    <cellStyle name="Normal 46 2 4 2" xfId="39304" xr:uid="{ABFF9DC5-218D-4E37-8F06-A0B16AB09879}"/>
    <cellStyle name="Normal 46 2 4 2 2" xfId="39305" xr:uid="{4B007EDA-97D4-4368-9256-8048B2D93103}"/>
    <cellStyle name="Normal 46 2 4 2 2 2" xfId="39306" xr:uid="{25C489C9-4A45-4C6E-8D09-19F78E8C88B2}"/>
    <cellStyle name="Normal 46 2 4 2 2 2 2" xfId="39307" xr:uid="{EAE86553-2310-48F3-889F-0FD7E2BBBA36}"/>
    <cellStyle name="Normal 46 2 4 2 2 3" xfId="39308" xr:uid="{CA5C51CD-E993-4C80-897F-B8B7F76BC926}"/>
    <cellStyle name="Normal 46 2 4 2 3" xfId="39309" xr:uid="{421716FD-3BEE-4255-B55B-0B7761F97EBF}"/>
    <cellStyle name="Normal 46 2 4 2 3 2" xfId="39310" xr:uid="{CB55BE84-9D63-44F3-B46A-8915C078979C}"/>
    <cellStyle name="Normal 46 2 4 2 4" xfId="39311" xr:uid="{D64AB36C-0C6A-4C38-B8BC-710691CE81C5}"/>
    <cellStyle name="Normal 46 2 4 2 5" xfId="39312" xr:uid="{CC494CF1-C76A-443A-B3DB-2FBAC020EBAF}"/>
    <cellStyle name="Normal 46 2 4 3" xfId="39313" xr:uid="{5EA9AD67-5A31-49F9-95C5-37705E89FF75}"/>
    <cellStyle name="Normal 46 2 4 3 2" xfId="39314" xr:uid="{254290DF-434D-4A47-956D-9D478F4914B9}"/>
    <cellStyle name="Normal 46 2 4 3 2 2" xfId="39315" xr:uid="{96251DAB-3E84-4C7C-8D02-242C4990F35F}"/>
    <cellStyle name="Normal 46 2 4 3 3" xfId="39316" xr:uid="{9E548246-2480-404C-A042-ED62599EF7CE}"/>
    <cellStyle name="Normal 46 2 4 4" xfId="39317" xr:uid="{0F6D477F-E0F6-414B-BFF1-E1D78206A5F0}"/>
    <cellStyle name="Normal 46 2 4 4 2" xfId="39318" xr:uid="{DEF44DF9-62F0-4397-B959-2235EC436E1C}"/>
    <cellStyle name="Normal 46 2 4 5" xfId="39319" xr:uid="{F1BFE42F-6EF6-4C42-9A27-8B1EF5DBD870}"/>
    <cellStyle name="Normal 46 2 4 6" xfId="39320" xr:uid="{DCF77920-E621-4F23-947E-927EFB32A835}"/>
    <cellStyle name="Normal 46 2 5" xfId="39321" xr:uid="{DC8491CA-1929-4887-B9F6-94858141F999}"/>
    <cellStyle name="Normal 46 2 5 2" xfId="39322" xr:uid="{8C4208C8-B7CF-4F0B-958E-001A57751961}"/>
    <cellStyle name="Normal 46 2 5 2 2" xfId="39323" xr:uid="{4337389A-75C1-480D-A994-EBF9F63CE808}"/>
    <cellStyle name="Normal 46 2 5 2 2 2" xfId="39324" xr:uid="{B18BD017-2239-4726-9775-09AF4DB9FCA0}"/>
    <cellStyle name="Normal 46 2 5 2 3" xfId="39325" xr:uid="{4080FB53-6A2F-4CA2-B0A5-C4BA84A21DCE}"/>
    <cellStyle name="Normal 46 2 5 3" xfId="39326" xr:uid="{BA7101B8-DE86-4559-85CE-97AF0CF935F1}"/>
    <cellStyle name="Normal 46 2 5 3 2" xfId="39327" xr:uid="{8D232294-AF6B-4679-9929-CE17555EE758}"/>
    <cellStyle name="Normal 46 2 5 4" xfId="39328" xr:uid="{7FFE0579-9C79-49CA-A673-9A4E1D87AB0F}"/>
    <cellStyle name="Normal 46 2 5 5" xfId="39329" xr:uid="{C2DE1B57-895E-4AA8-A60D-D2B2E1A51567}"/>
    <cellStyle name="Normal 46 2 6" xfId="39330" xr:uid="{7F162DF8-B5B4-4DC6-A376-9ACC043EDF2C}"/>
    <cellStyle name="Normal 46 2 6 2" xfId="39331" xr:uid="{0CEF8015-70F3-4CAF-87C7-CB6C5E451E0C}"/>
    <cellStyle name="Normal 46 2 6 2 2" xfId="39332" xr:uid="{2F8A7617-2F07-4D82-84F8-02357894ACC7}"/>
    <cellStyle name="Normal 46 2 6 2 2 2" xfId="39333" xr:uid="{37555C58-8541-4590-9FA2-B85760C65693}"/>
    <cellStyle name="Normal 46 2 6 2 3" xfId="39334" xr:uid="{059A0D7A-15DE-4059-A716-F03E008AF233}"/>
    <cellStyle name="Normal 46 2 6 3" xfId="39335" xr:uid="{66D59A6D-DDD4-45BE-B778-07ECCE4CC3D1}"/>
    <cellStyle name="Normal 46 2 6 3 2" xfId="39336" xr:uid="{4BAA201F-592D-4481-BFFB-202366565AE3}"/>
    <cellStyle name="Normal 46 2 6 4" xfId="39337" xr:uid="{CA6FA4E4-1085-4AF7-9A1F-CAE1CC9D245E}"/>
    <cellStyle name="Normal 46 2 6 5" xfId="39338" xr:uid="{49DDDADA-6C1D-4A2F-9D90-00FA736FCBCD}"/>
    <cellStyle name="Normal 46 2 7" xfId="39339" xr:uid="{E921ADE9-4669-4287-AEBE-1E0E8DD2E857}"/>
    <cellStyle name="Normal 46 2 7 2" xfId="39340" xr:uid="{ECC9C6CA-CC42-407B-8D0A-5F0714CB3786}"/>
    <cellStyle name="Normal 46 2 7 2 2" xfId="39341" xr:uid="{CDCA2DBC-0E39-4DD5-80C5-ABE052EACE55}"/>
    <cellStyle name="Normal 46 2 7 3" xfId="39342" xr:uid="{736F34BD-5D8E-40F8-81EB-B1B58BA718E9}"/>
    <cellStyle name="Normal 46 2 7 4" xfId="39343" xr:uid="{42358BD2-F838-4BB1-A2D3-7AB693730E5D}"/>
    <cellStyle name="Normal 46 2 8" xfId="39344" xr:uid="{68FA9939-8D9B-401E-8F1E-37AFFF0A2DF8}"/>
    <cellStyle name="Normal 46 2 8 2" xfId="39345" xr:uid="{5DFE138E-4E0A-4D4C-ADAD-34A8808FAD3B}"/>
    <cellStyle name="Normal 46 2 9" xfId="39346" xr:uid="{7EF91FDC-A016-4AA2-AB95-79675C257C39}"/>
    <cellStyle name="Normal 46 2 9 2" xfId="39347" xr:uid="{56467653-3D32-4597-B759-984B53995E1E}"/>
    <cellStyle name="Normal 46 3" xfId="39348" xr:uid="{9994CB29-CE7E-4611-9A3E-123786777C33}"/>
    <cellStyle name="Normal 46 3 2" xfId="39349" xr:uid="{4265BAAA-7A50-4E17-9E18-59D5F6E100D0}"/>
    <cellStyle name="Normal 46 3 2 2" xfId="39350" xr:uid="{9DD5CACD-512B-4167-A7BA-340A063C1EA9}"/>
    <cellStyle name="Normal 46 3 2 2 2" xfId="39351" xr:uid="{E7FC33C6-2DAC-4587-9CD3-B8FBD0297DFD}"/>
    <cellStyle name="Normal 46 3 2 2 2 2" xfId="39352" xr:uid="{3AB3A38F-E0CC-407A-9EDE-78ED42C50081}"/>
    <cellStyle name="Normal 46 3 2 2 2 2 2" xfId="39353" xr:uid="{B32D94F2-F022-4349-B289-36B748CE2E3E}"/>
    <cellStyle name="Normal 46 3 2 2 2 3" xfId="39354" xr:uid="{E2C01EE8-A01A-464A-9F7D-C32D51E49F1F}"/>
    <cellStyle name="Normal 46 3 2 2 3" xfId="39355" xr:uid="{DA1855CD-CAD4-4D97-8A49-F6A19490C1B2}"/>
    <cellStyle name="Normal 46 3 2 2 3 2" xfId="39356" xr:uid="{51B06963-CA7C-469D-B34F-87658F3EEE1D}"/>
    <cellStyle name="Normal 46 3 2 2 4" xfId="39357" xr:uid="{D26FE4B9-FA38-4DDF-B344-EF6C208984E2}"/>
    <cellStyle name="Normal 46 3 2 2 5" xfId="39358" xr:uid="{EF6032A0-BFFA-44BC-9F96-4D8765E9D094}"/>
    <cellStyle name="Normal 46 3 2 3" xfId="39359" xr:uid="{5FF5C07D-D160-4102-A820-F4D2F14E15B9}"/>
    <cellStyle name="Normal 46 3 2 3 2" xfId="39360" xr:uid="{B0EEAD51-DEA5-41F3-8C13-6607B7CB33EA}"/>
    <cellStyle name="Normal 46 3 2 3 2 2" xfId="39361" xr:uid="{A260B236-D8F0-4C02-AF7C-9DE03537E0B9}"/>
    <cellStyle name="Normal 46 3 2 3 3" xfId="39362" xr:uid="{6846F8CC-2CD5-4D77-A794-8EFF122E4919}"/>
    <cellStyle name="Normal 46 3 2 4" xfId="39363" xr:uid="{9F69304E-608E-4EFF-9900-A06AB08D7997}"/>
    <cellStyle name="Normal 46 3 2 4 2" xfId="39364" xr:uid="{CDD4122C-EE4A-4230-ABA8-AE5D0B9D1DC7}"/>
    <cellStyle name="Normal 46 3 2 5" xfId="39365" xr:uid="{0F32402A-476D-4873-A467-D33095041391}"/>
    <cellStyle name="Normal 46 3 2 6" xfId="39366" xr:uid="{0EFB9D5E-C6D9-4E72-8D84-AF4B11E6A37D}"/>
    <cellStyle name="Normal 46 3 3" xfId="39367" xr:uid="{A7067090-90A2-49EA-8ABD-C5927C4ADC92}"/>
    <cellStyle name="Normal 46 3 3 2" xfId="39368" xr:uid="{A6C46E7F-8811-44AC-A27D-0050CCE7B354}"/>
    <cellStyle name="Normal 46 3 3 2 2" xfId="39369" xr:uid="{A5BC917A-A56A-4C70-B6D5-60CA96088C8A}"/>
    <cellStyle name="Normal 46 3 3 2 2 2" xfId="39370" xr:uid="{019A2CC3-67EB-4D5A-8BE1-88791720C6EA}"/>
    <cellStyle name="Normal 46 3 3 2 3" xfId="39371" xr:uid="{759FF68B-E62B-4B3E-A602-EF6BA5FE94A9}"/>
    <cellStyle name="Normal 46 3 3 3" xfId="39372" xr:uid="{367A6E39-BF0D-4EDD-A76E-52260B976E00}"/>
    <cellStyle name="Normal 46 3 3 3 2" xfId="39373" xr:uid="{4D2E6557-195E-49F9-86E2-A365F8D4581D}"/>
    <cellStyle name="Normal 46 3 3 4" xfId="39374" xr:uid="{A8CF0E73-99CD-4473-8BD4-FEC12C48835E}"/>
    <cellStyle name="Normal 46 3 3 5" xfId="39375" xr:uid="{ED8774B1-01B3-45B1-8D21-21EEF11CFA65}"/>
    <cellStyle name="Normal 46 3 4" xfId="39376" xr:uid="{EF594D94-6237-4C7B-B594-D1390B9E3198}"/>
    <cellStyle name="Normal 46 3 4 2" xfId="39377" xr:uid="{630A0D9C-5AA5-483F-BD90-B2D0B7AC7F54}"/>
    <cellStyle name="Normal 46 3 4 2 2" xfId="39378" xr:uid="{A3B13684-A316-4E80-A7F3-240D4ECB4D18}"/>
    <cellStyle name="Normal 46 3 4 3" xfId="39379" xr:uid="{D1AD56BD-39D9-43B0-9642-5C315B68FDE6}"/>
    <cellStyle name="Normal 46 3 4 4" xfId="39380" xr:uid="{10A5EF51-DFF3-4819-B7E3-03ABFB41019D}"/>
    <cellStyle name="Normal 46 3 5" xfId="39381" xr:uid="{626769FA-6735-495B-BDBB-9AF767E50045}"/>
    <cellStyle name="Normal 46 3 5 2" xfId="39382" xr:uid="{0E96E6FF-F9CE-4F31-8336-141D55E3762C}"/>
    <cellStyle name="Normal 46 3 6" xfId="39383" xr:uid="{357F7921-9920-4607-B99A-996E91F6DDCF}"/>
    <cellStyle name="Normal 46 3 6 2" xfId="39384" xr:uid="{7187686D-B1C4-40BC-ADCF-24BF32115194}"/>
    <cellStyle name="Normal 46 3 7" xfId="39385" xr:uid="{1DE7C2BC-91C9-4E09-A1DF-1E4C253513AF}"/>
    <cellStyle name="Normal 46 4" xfId="39386" xr:uid="{700F659A-AC83-4F6B-B2B3-934D5A4A2B99}"/>
    <cellStyle name="Normal 46 4 2" xfId="39387" xr:uid="{AE0D24B5-CEC6-4F88-B4E1-23B0CAFBFDFD}"/>
    <cellStyle name="Normal 46 4 2 2" xfId="39388" xr:uid="{958B0006-1B5A-41BB-960E-C3EA862461C4}"/>
    <cellStyle name="Normal 46 4 2 2 2" xfId="39389" xr:uid="{7F9ECADB-FAF5-4031-BE3D-D83B0CE8ED84}"/>
    <cellStyle name="Normal 46 4 2 2 2 2" xfId="39390" xr:uid="{C7957381-1D7B-4B14-95FF-3DA35D139301}"/>
    <cellStyle name="Normal 46 4 2 2 2 2 2" xfId="39391" xr:uid="{B3C5F05D-8B59-44C0-A6F7-73D51C1E2AB8}"/>
    <cellStyle name="Normal 46 4 2 2 2 3" xfId="39392" xr:uid="{7F05D77C-742E-4341-AC91-DF9073ACE8D2}"/>
    <cellStyle name="Normal 46 4 2 2 3" xfId="39393" xr:uid="{00CFA61C-7704-4734-92BB-5B701D783196}"/>
    <cellStyle name="Normal 46 4 2 2 3 2" xfId="39394" xr:uid="{319B7166-C409-4EC7-863C-E58C34B066A9}"/>
    <cellStyle name="Normal 46 4 2 2 4" xfId="39395" xr:uid="{3272213E-6938-4414-B77A-1830FEF88993}"/>
    <cellStyle name="Normal 46 4 2 2 5" xfId="39396" xr:uid="{8538C004-5DF8-4B42-8C44-AB6702E76BEC}"/>
    <cellStyle name="Normal 46 4 2 3" xfId="39397" xr:uid="{E52B0C99-F8A9-49A9-B3ED-5FF44A53F50E}"/>
    <cellStyle name="Normal 46 4 2 3 2" xfId="39398" xr:uid="{C8809BFB-280A-4BF9-9DB4-E42823091D38}"/>
    <cellStyle name="Normal 46 4 2 3 2 2" xfId="39399" xr:uid="{A7B4322A-AD02-4662-995F-DCA3C1A71F20}"/>
    <cellStyle name="Normal 46 4 2 3 3" xfId="39400" xr:uid="{83755651-9809-49F9-A382-B0A1C830AF9B}"/>
    <cellStyle name="Normal 46 4 2 4" xfId="39401" xr:uid="{F034C402-07D5-4D5C-B235-05BA300D0A04}"/>
    <cellStyle name="Normal 46 4 2 4 2" xfId="39402" xr:uid="{7634F746-46D1-4F51-B5B3-A3A5A9CC547C}"/>
    <cellStyle name="Normal 46 4 2 5" xfId="39403" xr:uid="{ED7D96FE-11E4-4778-921C-B1778E3B6722}"/>
    <cellStyle name="Normal 46 4 2 6" xfId="39404" xr:uid="{F85DE802-82A6-4C33-8477-EBD7E065A0B9}"/>
    <cellStyle name="Normal 46 4 3" xfId="39405" xr:uid="{EF011C18-0164-4179-9FD3-48074A08D47B}"/>
    <cellStyle name="Normal 46 4 3 2" xfId="39406" xr:uid="{A284E10C-EB6B-4755-9D62-99E2488EAF62}"/>
    <cellStyle name="Normal 46 4 3 2 2" xfId="39407" xr:uid="{6725C629-248F-4298-8208-FB714E8D7986}"/>
    <cellStyle name="Normal 46 4 3 2 2 2" xfId="39408" xr:uid="{24C8962C-E95D-4D96-A36C-01158D4FC3C7}"/>
    <cellStyle name="Normal 46 4 3 2 3" xfId="39409" xr:uid="{3DA19BC0-DADA-4C31-892C-93D7BE072861}"/>
    <cellStyle name="Normal 46 4 3 3" xfId="39410" xr:uid="{AD4187BC-6BCC-4E13-8B3D-8F5E2B10EAE5}"/>
    <cellStyle name="Normal 46 4 3 3 2" xfId="39411" xr:uid="{7556274D-C0FF-4DC3-B416-045E6DEE335C}"/>
    <cellStyle name="Normal 46 4 3 4" xfId="39412" xr:uid="{FDA7CC59-3802-41F1-843C-8F9BB942DD8C}"/>
    <cellStyle name="Normal 46 4 3 5" xfId="39413" xr:uid="{2A055541-FF84-4A6B-80E8-222D75FE7827}"/>
    <cellStyle name="Normal 46 4 4" xfId="39414" xr:uid="{AC443E41-C2D7-4F3E-8710-B7AE84E246F6}"/>
    <cellStyle name="Normal 46 4 4 2" xfId="39415" xr:uid="{961E09F2-618E-4809-ABD0-9F626526E12C}"/>
    <cellStyle name="Normal 46 4 4 2 2" xfId="39416" xr:uid="{E97850E8-939E-4A21-9E6F-1605EA78048A}"/>
    <cellStyle name="Normal 46 4 4 3" xfId="39417" xr:uid="{D6F3C873-0190-44D5-A67B-264C62080AA1}"/>
    <cellStyle name="Normal 46 4 4 4" xfId="39418" xr:uid="{7CA53C75-F3E0-4DB6-AAC1-7FA7CCDF20BC}"/>
    <cellStyle name="Normal 46 4 5" xfId="39419" xr:uid="{4184D649-EFB8-4263-8A96-B44E3A1FE8E7}"/>
    <cellStyle name="Normal 46 4 5 2" xfId="39420" xr:uid="{EF64D0B4-E8D4-44A3-B549-CAC910A64322}"/>
    <cellStyle name="Normal 46 4 6" xfId="39421" xr:uid="{F57BB2F1-5690-43D7-AA81-0B3BBC67F16C}"/>
    <cellStyle name="Normal 46 4 6 2" xfId="39422" xr:uid="{365BFB68-D7BC-4A52-807C-57D48E9F3E60}"/>
    <cellStyle name="Normal 46 4 7" xfId="39423" xr:uid="{327E4F38-74A0-4A4B-B97D-30EFDF971427}"/>
    <cellStyle name="Normal 46 5" xfId="39424" xr:uid="{3CFFC3A1-7781-4F49-8BAF-E84F9FB1E13B}"/>
    <cellStyle name="Normal 46 5 2" xfId="39425" xr:uid="{EABD9840-0B07-4CF7-A489-E443CDBD73D5}"/>
    <cellStyle name="Normal 46 5 2 2" xfId="39426" xr:uid="{31F29EBD-3801-4D28-8835-04BA136DB750}"/>
    <cellStyle name="Normal 46 5 2 2 2" xfId="39427" xr:uid="{87429096-DD64-4BE5-BB3A-B650291DAFC9}"/>
    <cellStyle name="Normal 46 5 2 2 2 2" xfId="39428" xr:uid="{1D5A6E73-2D16-4690-B618-C813B8D04D5E}"/>
    <cellStyle name="Normal 46 5 2 2 3" xfId="39429" xr:uid="{BCA8882E-6DC5-4904-BC91-49A2004A7174}"/>
    <cellStyle name="Normal 46 5 2 3" xfId="39430" xr:uid="{EA16246F-E898-4A8E-BAB9-B5F6896FC4ED}"/>
    <cellStyle name="Normal 46 5 2 3 2" xfId="39431" xr:uid="{BE54DCA2-133D-44F0-B331-827BEF2B5261}"/>
    <cellStyle name="Normal 46 5 2 4" xfId="39432" xr:uid="{CB8472CE-F9AA-4AEF-9F52-612F460BD37B}"/>
    <cellStyle name="Normal 46 5 2 5" xfId="39433" xr:uid="{6F787B13-3CCA-4FAB-B9B6-F1A35ED56299}"/>
    <cellStyle name="Normal 46 5 3" xfId="39434" xr:uid="{F87ADE2F-AFC7-4F47-9831-EFB00FA0798A}"/>
    <cellStyle name="Normal 46 5 3 2" xfId="39435" xr:uid="{FFAF738C-8E12-49A5-B8D8-428BF966C9C0}"/>
    <cellStyle name="Normal 46 5 3 2 2" xfId="39436" xr:uid="{4D02C130-42D9-436B-98C6-9A7358F5728E}"/>
    <cellStyle name="Normal 46 5 3 3" xfId="39437" xr:uid="{1296E186-1D5A-49EA-A955-117B7DBA8600}"/>
    <cellStyle name="Normal 46 5 4" xfId="39438" xr:uid="{0B9E176B-6352-4384-BE09-33FAECC71B34}"/>
    <cellStyle name="Normal 46 5 4 2" xfId="39439" xr:uid="{1D499FDE-CD2E-4C1A-8BC9-655FBF1E18A3}"/>
    <cellStyle name="Normal 46 5 5" xfId="39440" xr:uid="{F754C165-F53D-4503-A007-98EBA4891D56}"/>
    <cellStyle name="Normal 46 5 6" xfId="39441" xr:uid="{C8DD1FA2-8151-40EE-B82E-05862ADEF66B}"/>
    <cellStyle name="Normal 46 6" xfId="39442" xr:uid="{EA438F64-7499-4496-AF04-F1541F7E03CE}"/>
    <cellStyle name="Normal 46 6 2" xfId="39443" xr:uid="{3260B5A3-DD0C-47C2-8E31-801997B05315}"/>
    <cellStyle name="Normal 46 6 2 2" xfId="39444" xr:uid="{38EC7B4E-950A-40BE-8197-3E3CA3249945}"/>
    <cellStyle name="Normal 46 6 2 2 2" xfId="39445" xr:uid="{DA297457-E258-4947-AB4B-FA78BAF40B81}"/>
    <cellStyle name="Normal 46 6 2 3" xfId="39446" xr:uid="{F1BE28BA-C206-4168-AE1E-323BB5089949}"/>
    <cellStyle name="Normal 46 6 3" xfId="39447" xr:uid="{643BEAC8-9594-41A4-9B58-5296D5C0DED0}"/>
    <cellStyle name="Normal 46 6 3 2" xfId="39448" xr:uid="{8B86D42D-7777-4A27-9EEA-604AB2A64B7F}"/>
    <cellStyle name="Normal 46 6 4" xfId="39449" xr:uid="{2BA954DE-A498-4C7A-A69B-928797B2E596}"/>
    <cellStyle name="Normal 46 6 5" xfId="39450" xr:uid="{F254CC43-306B-4E7B-8FA4-C8834BFEBBF1}"/>
    <cellStyle name="Normal 46 7" xfId="39451" xr:uid="{B0C48CA4-4116-4758-AA5A-EE6DAC6A2EE4}"/>
    <cellStyle name="Normal 46 7 2" xfId="39452" xr:uid="{5CA3820B-0222-43E0-BF70-620C7AD95281}"/>
    <cellStyle name="Normal 46 7 2 2" xfId="39453" xr:uid="{9200829B-34CB-4ED5-B7A5-86E42E34EE05}"/>
    <cellStyle name="Normal 46 7 2 2 2" xfId="39454" xr:uid="{A9940EF4-DD04-48FF-9D68-D218C7344D13}"/>
    <cellStyle name="Normal 46 7 2 3" xfId="39455" xr:uid="{B84FF753-129D-41A1-8F2A-A9A059B46E9A}"/>
    <cellStyle name="Normal 46 7 3" xfId="39456" xr:uid="{6A6EABCD-4DAD-4B79-9105-0FE5A4A48C5B}"/>
    <cellStyle name="Normal 46 7 3 2" xfId="39457" xr:uid="{834ED72C-CDBD-433D-91CD-900E7E23C7A3}"/>
    <cellStyle name="Normal 46 7 4" xfId="39458" xr:uid="{63BB3B9D-04C4-4089-A9F5-23CBE12F4AD5}"/>
    <cellStyle name="Normal 46 7 5" xfId="39459" xr:uid="{31006973-FFC9-4493-ADF1-5B73D0087E45}"/>
    <cellStyle name="Normal 46 8" xfId="39460" xr:uid="{CD7C3F43-9E89-4CD2-B743-37F0837E7D6D}"/>
    <cellStyle name="Normal 46 8 2" xfId="39461" xr:uid="{FEE63FBB-DB51-43DB-8CC2-228A6AA05235}"/>
    <cellStyle name="Normal 46 8 2 2" xfId="39462" xr:uid="{256DE5C7-839E-46F4-BCF9-60EB920636C9}"/>
    <cellStyle name="Normal 46 8 3" xfId="39463" xr:uid="{CFFBFB40-6B2F-4DA8-AC93-DE7B64C05791}"/>
    <cellStyle name="Normal 46 8 4" xfId="39464" xr:uid="{1DD878F0-BC69-480E-BCF5-15BEC9C1C384}"/>
    <cellStyle name="Normal 46 9" xfId="39465" xr:uid="{AB6486AC-C0F4-4CFB-896B-7BFAB620BE47}"/>
    <cellStyle name="Normal 46 9 2" xfId="39466" xr:uid="{27DAD72C-169D-4775-8586-C29E7249DDA3}"/>
    <cellStyle name="Normal 47" xfId="39467" xr:uid="{79169F04-6AE7-4C06-95CC-D6D2D44E92F4}"/>
    <cellStyle name="Normal 47 2" xfId="39468" xr:uid="{60D5BD9D-A144-4E84-8C7F-51D56F43C683}"/>
    <cellStyle name="Normal 48" xfId="39469" xr:uid="{9CB0630C-BF3C-4111-A699-DBDBE649399D}"/>
    <cellStyle name="Normal 48 2" xfId="39470" xr:uid="{092E4921-763A-4AA4-AE79-2E6B91B3F270}"/>
    <cellStyle name="Normal 49" xfId="39471" xr:uid="{C8C97F6A-8266-4219-9FDA-AD8D4A9AE0C5}"/>
    <cellStyle name="Normal 49 2" xfId="39472" xr:uid="{1740A7B1-D03A-4F02-A7DC-8423C4B2C1FB}"/>
    <cellStyle name="Normal 5" xfId="15" xr:uid="{5881730A-6710-4BDC-A3A2-51046CC22C1A}"/>
    <cellStyle name="Normal 5 10" xfId="60" xr:uid="{E2C29CE2-5024-4CE3-B8DF-7AE4BF676C9A}"/>
    <cellStyle name="Normal 5 2" xfId="67" xr:uid="{5DBBD667-925E-4F32-8148-8BBA71B4560F}"/>
    <cellStyle name="Normal 5 2 2" xfId="1098" xr:uid="{BBC623EB-2BB9-4324-A583-2BEC78D5B817}"/>
    <cellStyle name="Normal 5 2 2 2" xfId="47248" xr:uid="{963ADA0C-46C6-4370-877C-92A2A5D42FF4}"/>
    <cellStyle name="Normal 5 2 2 2 2" xfId="47260" xr:uid="{A3E2F099-B40C-4A4C-9D59-1797F58C4BC0}"/>
    <cellStyle name="Normal 5 2 2 2 3" xfId="47257" xr:uid="{7285851F-3865-42BF-AB3D-C667126C27EC}"/>
    <cellStyle name="Normal 5 3" xfId="821" xr:uid="{FB673180-3355-45CF-ABA9-F58BBF72EE24}"/>
    <cellStyle name="Normal 5 3 2" xfId="39473" xr:uid="{DE87C928-CE79-484B-9B8F-144CFD0ED3CF}"/>
    <cellStyle name="Normal 5 3 3" xfId="39474" xr:uid="{1A0CE4DE-F0EF-4F67-BEA7-FDE4614D5ADE}"/>
    <cellStyle name="Normal 5 3 4" xfId="39475" xr:uid="{F21A4AAB-7C2A-47AF-9C1F-8E6781E40DE3}"/>
    <cellStyle name="Normal 5 4" xfId="39476" xr:uid="{B24333AA-B537-48AF-A842-CCC6A2EA9D13}"/>
    <cellStyle name="Normal 5 4 10" xfId="39477" xr:uid="{F2EB34EE-3818-44E8-85FE-1552F0689A0A}"/>
    <cellStyle name="Normal 5 4 10 2" xfId="39478" xr:uid="{CF34FB8F-A918-454E-A014-F6A3439BA730}"/>
    <cellStyle name="Normal 5 4 11" xfId="39479" xr:uid="{0C637F12-1598-47E8-8DE9-64EB79C097F7}"/>
    <cellStyle name="Normal 5 4 2" xfId="39480" xr:uid="{C8F307A4-3DE8-4981-AB3C-73BD2C2604A2}"/>
    <cellStyle name="Normal 5 4 2 10" xfId="39481" xr:uid="{8F3CE881-C6CF-4A3E-A4CF-CBE6A3A0F2D5}"/>
    <cellStyle name="Normal 5 4 2 2" xfId="39482" xr:uid="{8343FBF6-EBE0-446B-AFB2-B5B44F2A11E5}"/>
    <cellStyle name="Normal 5 4 2 2 2" xfId="39483" xr:uid="{DC6AF33A-E559-47E8-B411-EA7C8D5E295D}"/>
    <cellStyle name="Normal 5 4 2 2 2 2" xfId="39484" xr:uid="{83E70F16-442D-4C65-A799-B8EAD98765D5}"/>
    <cellStyle name="Normal 5 4 2 2 2 2 2" xfId="39485" xr:uid="{04E216D4-CB0E-45B7-BEBF-200A3D3CE25D}"/>
    <cellStyle name="Normal 5 4 2 2 2 2 2 2" xfId="39486" xr:uid="{BACA591C-43F7-4779-AA49-9DC408F9834E}"/>
    <cellStyle name="Normal 5 4 2 2 2 2 2 2 2" xfId="39487" xr:uid="{358085AD-464C-4440-85BC-023243545010}"/>
    <cellStyle name="Normal 5 4 2 2 2 2 2 3" xfId="39488" xr:uid="{66334D00-A2D7-4414-8576-A8D840D83E6F}"/>
    <cellStyle name="Normal 5 4 2 2 2 2 3" xfId="39489" xr:uid="{2B0DFC0D-86A8-45C0-9E11-62AA302DC967}"/>
    <cellStyle name="Normal 5 4 2 2 2 2 3 2" xfId="39490" xr:uid="{8F24B66B-23DF-4DCE-8232-770D85CDBA40}"/>
    <cellStyle name="Normal 5 4 2 2 2 2 4" xfId="39491" xr:uid="{01F17667-3D4D-4B7A-BEFF-9C713DF33322}"/>
    <cellStyle name="Normal 5 4 2 2 2 2 5" xfId="39492" xr:uid="{C5819615-754C-404F-AE2A-C375607F7C7C}"/>
    <cellStyle name="Normal 5 4 2 2 2 3" xfId="39493" xr:uid="{D63A3B35-811F-4192-A805-3B660804052B}"/>
    <cellStyle name="Normal 5 4 2 2 2 3 2" xfId="39494" xr:uid="{BFF949FC-80C4-4BA5-9A6E-41C97F21CEF4}"/>
    <cellStyle name="Normal 5 4 2 2 2 3 2 2" xfId="39495" xr:uid="{48694604-3112-4936-A6AE-412F84C0CDF3}"/>
    <cellStyle name="Normal 5 4 2 2 2 3 3" xfId="39496" xr:uid="{D01DF8E0-681B-4864-9905-F593E3DC6A40}"/>
    <cellStyle name="Normal 5 4 2 2 2 4" xfId="39497" xr:uid="{9B0F2E27-735F-44A8-BC5F-0FEF56781D57}"/>
    <cellStyle name="Normal 5 4 2 2 2 4 2" xfId="39498" xr:uid="{75F17DFA-65A8-4DA6-BDD4-A17EEE613A59}"/>
    <cellStyle name="Normal 5 4 2 2 2 5" xfId="39499" xr:uid="{5DAC7D16-1983-4435-9494-EF2EAFB7543D}"/>
    <cellStyle name="Normal 5 4 2 2 2 6" xfId="39500" xr:uid="{AF80086E-1236-4288-A6BB-B5EF0058D2F9}"/>
    <cellStyle name="Normal 5 4 2 2 3" xfId="39501" xr:uid="{C10BDCCB-F05A-4642-97CA-EBA4C47C2006}"/>
    <cellStyle name="Normal 5 4 2 2 3 2" xfId="39502" xr:uid="{7BAAF103-EABA-43DE-928A-956D75C2DB6D}"/>
    <cellStyle name="Normal 5 4 2 2 3 2 2" xfId="39503" xr:uid="{13EB5623-2F69-46B0-83DA-1646E4BA4C00}"/>
    <cellStyle name="Normal 5 4 2 2 3 2 2 2" xfId="39504" xr:uid="{826AF7BD-F4AF-46A6-B05C-C7A4F726EF4A}"/>
    <cellStyle name="Normal 5 4 2 2 3 2 3" xfId="39505" xr:uid="{A60A6820-97D1-41DD-9553-83DAA01D07E6}"/>
    <cellStyle name="Normal 5 4 2 2 3 3" xfId="39506" xr:uid="{9672438C-FE55-41C6-8FDA-17BEFD9F6BE6}"/>
    <cellStyle name="Normal 5 4 2 2 3 3 2" xfId="39507" xr:uid="{42DB1CCB-E42C-4370-89E7-7650D101C971}"/>
    <cellStyle name="Normal 5 4 2 2 3 4" xfId="39508" xr:uid="{37DD7720-DCFB-4E26-99EF-89BF68966235}"/>
    <cellStyle name="Normal 5 4 2 2 3 5" xfId="39509" xr:uid="{47B914EB-ED8A-4232-9221-2F40AF5567B0}"/>
    <cellStyle name="Normal 5 4 2 2 4" xfId="39510" xr:uid="{E67ED9A8-6A61-4C3F-AE94-29264E830AB0}"/>
    <cellStyle name="Normal 5 4 2 2 4 2" xfId="39511" xr:uid="{339FF003-60C8-40EB-8D1D-D183AF3E9000}"/>
    <cellStyle name="Normal 5 4 2 2 4 2 2" xfId="39512" xr:uid="{C6647603-7E42-407B-8F12-CB70CF62BCF7}"/>
    <cellStyle name="Normal 5 4 2 2 4 3" xfId="39513" xr:uid="{6FDE9A8C-C947-4B8A-9B55-C20E9B6CA204}"/>
    <cellStyle name="Normal 5 4 2 2 4 4" xfId="39514" xr:uid="{4BC4B0AB-2C84-4FFD-8610-DC91D6AE9A56}"/>
    <cellStyle name="Normal 5 4 2 2 5" xfId="39515" xr:uid="{BC74303A-EA13-47F2-B100-1F5C74C2B977}"/>
    <cellStyle name="Normal 5 4 2 2 5 2" xfId="39516" xr:uid="{1CB36DBA-73B3-4B8B-AB55-DE0755F029A0}"/>
    <cellStyle name="Normal 5 4 2 2 6" xfId="39517" xr:uid="{47F13BE5-B868-4728-91B3-30E58731CCDE}"/>
    <cellStyle name="Normal 5 4 2 2 6 2" xfId="39518" xr:uid="{BEB4BA3A-D62E-49C8-B595-00500215D477}"/>
    <cellStyle name="Normal 5 4 2 2 7" xfId="39519" xr:uid="{5C803142-DA36-4A3C-9BC8-6E038EFD0DC1}"/>
    <cellStyle name="Normal 5 4 2 3" xfId="39520" xr:uid="{46F300F7-327E-427D-8F3A-A68E6AAC7AF4}"/>
    <cellStyle name="Normal 5 4 2 3 2" xfId="39521" xr:uid="{BE1F29B6-0285-4F81-8846-934BE448C265}"/>
    <cellStyle name="Normal 5 4 2 3 2 2" xfId="39522" xr:uid="{F316C27F-EA31-4B27-B19E-53738651F768}"/>
    <cellStyle name="Normal 5 4 2 3 2 2 2" xfId="39523" xr:uid="{BBF6277C-4A68-4A84-BDE4-D2C97F6B511C}"/>
    <cellStyle name="Normal 5 4 2 3 2 2 2 2" xfId="39524" xr:uid="{830FAAA4-BDF4-43BA-B035-008B92BD5A7E}"/>
    <cellStyle name="Normal 5 4 2 3 2 2 2 2 2" xfId="39525" xr:uid="{48B2D63A-E753-4B1F-9A6C-78D31A9106BD}"/>
    <cellStyle name="Normal 5 4 2 3 2 2 2 3" xfId="39526" xr:uid="{92C5D147-8AF8-48E5-A09D-8627092ACA04}"/>
    <cellStyle name="Normal 5 4 2 3 2 2 3" xfId="39527" xr:uid="{9A39A948-4E49-4B1B-826E-D4C5C08070C5}"/>
    <cellStyle name="Normal 5 4 2 3 2 2 3 2" xfId="39528" xr:uid="{D83666D1-BEB0-470B-A006-D7BEC3BC4BAA}"/>
    <cellStyle name="Normal 5 4 2 3 2 2 4" xfId="39529" xr:uid="{95111000-E7BC-41CC-A880-D9501714433E}"/>
    <cellStyle name="Normal 5 4 2 3 2 2 5" xfId="39530" xr:uid="{B986EBAB-CD8D-4A95-91AF-33BD25095A36}"/>
    <cellStyle name="Normal 5 4 2 3 2 3" xfId="39531" xr:uid="{AB2927A5-C5DD-4801-BCFB-84C1AB610897}"/>
    <cellStyle name="Normal 5 4 2 3 2 3 2" xfId="39532" xr:uid="{D3C42F9A-92E9-4D2C-B44B-87350E16E37B}"/>
    <cellStyle name="Normal 5 4 2 3 2 3 2 2" xfId="39533" xr:uid="{B578972E-5DB4-4F8E-9A86-7C44683BDE44}"/>
    <cellStyle name="Normal 5 4 2 3 2 3 3" xfId="39534" xr:uid="{46518299-180F-43D9-A178-971E7293AD98}"/>
    <cellStyle name="Normal 5 4 2 3 2 4" xfId="39535" xr:uid="{4F13645C-5B90-4B37-A50D-D926EA119311}"/>
    <cellStyle name="Normal 5 4 2 3 2 4 2" xfId="39536" xr:uid="{2ECA829D-2DA6-4AD5-88C9-3085CA2584E5}"/>
    <cellStyle name="Normal 5 4 2 3 2 5" xfId="39537" xr:uid="{288DE3F5-1CD7-4FC2-8EE8-59748FA0F94E}"/>
    <cellStyle name="Normal 5 4 2 3 2 6" xfId="39538" xr:uid="{7960E7D9-A136-4A34-8C53-867A0BF18C1D}"/>
    <cellStyle name="Normal 5 4 2 3 3" xfId="39539" xr:uid="{A7FE8940-FCA1-443E-8144-DF2A95CFDFE1}"/>
    <cellStyle name="Normal 5 4 2 3 3 2" xfId="39540" xr:uid="{0CEEB095-BB40-4443-ADB9-41CEDA420D0D}"/>
    <cellStyle name="Normal 5 4 2 3 3 2 2" xfId="39541" xr:uid="{8F1E56C2-8634-4B84-9766-883A8BC24C7E}"/>
    <cellStyle name="Normal 5 4 2 3 3 2 2 2" xfId="39542" xr:uid="{7317B5E5-49EF-4C4E-B4A4-AF6C2AD6464F}"/>
    <cellStyle name="Normal 5 4 2 3 3 2 3" xfId="39543" xr:uid="{0BD0ECC2-DE85-4F29-AAE0-062345A0A7E1}"/>
    <cellStyle name="Normal 5 4 2 3 3 3" xfId="39544" xr:uid="{5FDEC8C6-CE82-4447-A276-5CCDFDB10626}"/>
    <cellStyle name="Normal 5 4 2 3 3 3 2" xfId="39545" xr:uid="{2579031D-6CF5-4151-9087-643F859F7C45}"/>
    <cellStyle name="Normal 5 4 2 3 3 4" xfId="39546" xr:uid="{05760BB3-9226-411A-9A71-E5BC3F5F5FB6}"/>
    <cellStyle name="Normal 5 4 2 3 3 5" xfId="39547" xr:uid="{4F26D4D8-8319-492D-9109-3A25EF91FEA4}"/>
    <cellStyle name="Normal 5 4 2 3 4" xfId="39548" xr:uid="{494A154A-57B9-4459-8246-E796D71124D6}"/>
    <cellStyle name="Normal 5 4 2 3 4 2" xfId="39549" xr:uid="{14A6F15B-0AF0-4D5C-A8F3-85D99AA439F7}"/>
    <cellStyle name="Normal 5 4 2 3 4 2 2" xfId="39550" xr:uid="{E2E7E61A-70B6-4F3A-A011-77054D3367E2}"/>
    <cellStyle name="Normal 5 4 2 3 4 3" xfId="39551" xr:uid="{A8C983DE-A556-4D6D-9BA8-D67100160FA7}"/>
    <cellStyle name="Normal 5 4 2 3 4 4" xfId="39552" xr:uid="{924FEEF3-194D-4854-A654-C976E8EEE6B7}"/>
    <cellStyle name="Normal 5 4 2 3 5" xfId="39553" xr:uid="{F4A1519C-E8FE-4D46-92DA-CB37B9ADB758}"/>
    <cellStyle name="Normal 5 4 2 3 5 2" xfId="39554" xr:uid="{123F67A6-E61D-4CBB-9D4F-AC7CFEF4F5B1}"/>
    <cellStyle name="Normal 5 4 2 3 6" xfId="39555" xr:uid="{8B6CE215-48AA-4DED-9C95-4E0CD5571583}"/>
    <cellStyle name="Normal 5 4 2 3 6 2" xfId="39556" xr:uid="{F2DED3CF-8DB6-46CB-A311-0C53B90FF409}"/>
    <cellStyle name="Normal 5 4 2 3 7" xfId="39557" xr:uid="{AF3B78D0-846B-446A-A2A7-C371BD015B3B}"/>
    <cellStyle name="Normal 5 4 2 4" xfId="39558" xr:uid="{ED1233A4-B106-454C-BBDD-EA23EA06BA54}"/>
    <cellStyle name="Normal 5 4 2 4 2" xfId="39559" xr:uid="{42D64184-118A-4CA1-A745-CC699FF7F018}"/>
    <cellStyle name="Normal 5 4 2 4 2 2" xfId="39560" xr:uid="{F85986B7-A477-45D0-8F22-DA2BB72006C9}"/>
    <cellStyle name="Normal 5 4 2 4 2 2 2" xfId="39561" xr:uid="{2605B193-F348-4F43-B55B-4BA03E356407}"/>
    <cellStyle name="Normal 5 4 2 4 2 2 2 2" xfId="39562" xr:uid="{A084C985-4E37-4EEC-B262-A481ADCFE66C}"/>
    <cellStyle name="Normal 5 4 2 4 2 2 3" xfId="39563" xr:uid="{6DB50F0A-70B5-4AC0-94B0-B4C0F93EC522}"/>
    <cellStyle name="Normal 5 4 2 4 2 3" xfId="39564" xr:uid="{E00EAB9B-61C5-430C-B921-8ABEBBE137ED}"/>
    <cellStyle name="Normal 5 4 2 4 2 3 2" xfId="39565" xr:uid="{CADBB3DC-3859-4FB5-A78F-E33B21A45A9F}"/>
    <cellStyle name="Normal 5 4 2 4 2 4" xfId="39566" xr:uid="{4EC93DB0-770D-4347-A431-5734127DB58E}"/>
    <cellStyle name="Normal 5 4 2 4 2 5" xfId="39567" xr:uid="{C04AFF2F-5EBE-42A2-AA75-24D90A7A9BDF}"/>
    <cellStyle name="Normal 5 4 2 4 3" xfId="39568" xr:uid="{08FAB99B-68EC-4567-BB12-AB66E253257F}"/>
    <cellStyle name="Normal 5 4 2 4 3 2" xfId="39569" xr:uid="{813A44B1-A9C0-410E-976E-E41526AC01C3}"/>
    <cellStyle name="Normal 5 4 2 4 3 2 2" xfId="39570" xr:uid="{0151F11F-22CB-4F13-B6C9-1F78D36021EB}"/>
    <cellStyle name="Normal 5 4 2 4 3 3" xfId="39571" xr:uid="{F8962F0B-0A01-43B0-82D4-C4F4CF48B081}"/>
    <cellStyle name="Normal 5 4 2 4 4" xfId="39572" xr:uid="{45495672-65A3-49E2-B7AF-F01C1710245E}"/>
    <cellStyle name="Normal 5 4 2 4 4 2" xfId="39573" xr:uid="{47B91D6B-D029-4AF7-BCC5-F46C0910B82B}"/>
    <cellStyle name="Normal 5 4 2 4 5" xfId="39574" xr:uid="{75C821EB-F056-4C1C-B8DA-3B82F882C2BC}"/>
    <cellStyle name="Normal 5 4 2 4 6" xfId="39575" xr:uid="{DA5CDE4E-C91B-4EFA-8384-5F1D062DC2A1}"/>
    <cellStyle name="Normal 5 4 2 5" xfId="39576" xr:uid="{19B1D1E3-2B1E-4D22-AB28-2E988F4D372C}"/>
    <cellStyle name="Normal 5 4 2 5 2" xfId="39577" xr:uid="{6EB76F28-3940-45C5-A0EB-5CC211967105}"/>
    <cellStyle name="Normal 5 4 2 5 2 2" xfId="39578" xr:uid="{8A2CF0C7-F4D6-4C11-BE25-6B198B29D036}"/>
    <cellStyle name="Normal 5 4 2 5 2 2 2" xfId="39579" xr:uid="{A7898F2E-6026-43A3-95A1-28BA3E5FED2C}"/>
    <cellStyle name="Normal 5 4 2 5 2 3" xfId="39580" xr:uid="{EE490D07-FAA7-486A-956C-98BF791D495C}"/>
    <cellStyle name="Normal 5 4 2 5 3" xfId="39581" xr:uid="{00C523D2-38D8-4AA3-A5FE-ED564C37555A}"/>
    <cellStyle name="Normal 5 4 2 5 3 2" xfId="39582" xr:uid="{6FF5E332-DBA5-4EA4-A468-80541B6D8564}"/>
    <cellStyle name="Normal 5 4 2 5 4" xfId="39583" xr:uid="{E9F708E5-FF8B-4720-9544-ECE2DF304395}"/>
    <cellStyle name="Normal 5 4 2 5 5" xfId="39584" xr:uid="{15FA7569-51AE-4CD4-90CB-93126F9FF540}"/>
    <cellStyle name="Normal 5 4 2 6" xfId="39585" xr:uid="{41EC0732-0B89-4852-9949-5751466ECD85}"/>
    <cellStyle name="Normal 5 4 2 6 2" xfId="39586" xr:uid="{F61821DE-C094-45EA-B629-F0CD831E6DFE}"/>
    <cellStyle name="Normal 5 4 2 6 2 2" xfId="39587" xr:uid="{B99C5A81-255A-43B7-85C7-2888F8024738}"/>
    <cellStyle name="Normal 5 4 2 6 2 2 2" xfId="39588" xr:uid="{583D0956-9921-416A-9B85-A486DC4F3271}"/>
    <cellStyle name="Normal 5 4 2 6 2 3" xfId="39589" xr:uid="{170A67EF-2D07-418A-946F-32D1FD648E6E}"/>
    <cellStyle name="Normal 5 4 2 6 3" xfId="39590" xr:uid="{50FC28A3-E42C-4EB1-A5D4-A515AE62BCB0}"/>
    <cellStyle name="Normal 5 4 2 6 3 2" xfId="39591" xr:uid="{A5E93AFD-FB26-46A1-98BC-DD8A9D0364BE}"/>
    <cellStyle name="Normal 5 4 2 6 4" xfId="39592" xr:uid="{534C91FA-E967-4963-8CD5-B3977148C752}"/>
    <cellStyle name="Normal 5 4 2 6 5" xfId="39593" xr:uid="{68F43973-370F-42E0-BFAD-802C8C137B2C}"/>
    <cellStyle name="Normal 5 4 2 7" xfId="39594" xr:uid="{8728CF81-A809-4520-B0F8-7F0FEC6553D6}"/>
    <cellStyle name="Normal 5 4 2 7 2" xfId="39595" xr:uid="{DFB58AC7-5949-4583-8C06-A73F2BD735BC}"/>
    <cellStyle name="Normal 5 4 2 7 2 2" xfId="39596" xr:uid="{65B613BA-7B35-4E56-9527-CC2469CCCB1B}"/>
    <cellStyle name="Normal 5 4 2 7 3" xfId="39597" xr:uid="{993BB8B2-B51A-4410-B132-B42DF931C7DB}"/>
    <cellStyle name="Normal 5 4 2 7 4" xfId="39598" xr:uid="{86D2FA5E-D92A-4011-87EA-874629B69F15}"/>
    <cellStyle name="Normal 5 4 2 8" xfId="39599" xr:uid="{F1CC352D-912F-4853-8B26-CA4A71C57DC6}"/>
    <cellStyle name="Normal 5 4 2 8 2" xfId="39600" xr:uid="{0C67F9E1-3A84-470C-A4B2-6848ECC12249}"/>
    <cellStyle name="Normal 5 4 2 9" xfId="39601" xr:uid="{6808D10A-D87E-439C-936A-763418138306}"/>
    <cellStyle name="Normal 5 4 2 9 2" xfId="39602" xr:uid="{46B4CF2E-B593-402D-9ED4-0D9F4C8617C0}"/>
    <cellStyle name="Normal 5 4 3" xfId="39603" xr:uid="{8B6BCCF2-374A-465A-B597-CA261197B1DE}"/>
    <cellStyle name="Normal 5 4 3 2" xfId="39604" xr:uid="{5DC87247-AE1D-4D8C-837F-61A5F5B32085}"/>
    <cellStyle name="Normal 5 4 3 2 2" xfId="39605" xr:uid="{E193F39A-E398-40EE-8F2A-1136B9A7B841}"/>
    <cellStyle name="Normal 5 4 3 2 2 2" xfId="39606" xr:uid="{074D21DE-87CD-41FF-BE30-D5D7C64178E8}"/>
    <cellStyle name="Normal 5 4 3 2 2 2 2" xfId="39607" xr:uid="{A43B5A80-1363-4C30-B683-6F76C069A1A6}"/>
    <cellStyle name="Normal 5 4 3 2 2 2 2 2" xfId="39608" xr:uid="{D6A8E029-31A1-4730-8C43-AE9F1FAD9B72}"/>
    <cellStyle name="Normal 5 4 3 2 2 2 3" xfId="39609" xr:uid="{1C8F2634-179D-4DC2-991D-48AC30D0B5B0}"/>
    <cellStyle name="Normal 5 4 3 2 2 3" xfId="39610" xr:uid="{5A3B862E-EFE3-4117-B799-E76F365B0169}"/>
    <cellStyle name="Normal 5 4 3 2 2 3 2" xfId="39611" xr:uid="{A6EC5E8E-3A92-4269-AC1F-D506F9C5D84E}"/>
    <cellStyle name="Normal 5 4 3 2 2 4" xfId="39612" xr:uid="{BB916250-13D5-457C-AF1F-457DE1BA1CB4}"/>
    <cellStyle name="Normal 5 4 3 2 2 5" xfId="39613" xr:uid="{69DBDE89-79F6-4316-B8A2-3A56649C20DF}"/>
    <cellStyle name="Normal 5 4 3 2 3" xfId="39614" xr:uid="{6CDEB993-6DAE-442F-9473-C5990CC3943C}"/>
    <cellStyle name="Normal 5 4 3 2 3 2" xfId="39615" xr:uid="{243F2BC0-5AD1-47DD-BE0C-770C35CD477C}"/>
    <cellStyle name="Normal 5 4 3 2 3 2 2" xfId="39616" xr:uid="{29F5EA7D-047A-4974-AC00-59154EF6FDFC}"/>
    <cellStyle name="Normal 5 4 3 2 3 3" xfId="39617" xr:uid="{38DB78F6-D1C1-4962-BFBD-54A69BE4D0AE}"/>
    <cellStyle name="Normal 5 4 3 2 4" xfId="39618" xr:uid="{BF6D4C15-C32E-4308-8D64-897EA1BCA6B9}"/>
    <cellStyle name="Normal 5 4 3 2 4 2" xfId="39619" xr:uid="{608BA334-DB20-4507-ABFB-BD42A294007A}"/>
    <cellStyle name="Normal 5 4 3 2 5" xfId="39620" xr:uid="{BEF7E81A-4DB9-40D8-A674-5AAA2C994272}"/>
    <cellStyle name="Normal 5 4 3 2 6" xfId="39621" xr:uid="{7EED2CD8-2DDA-4F78-A091-07C8623101F6}"/>
    <cellStyle name="Normal 5 4 3 3" xfId="39622" xr:uid="{D10F5555-FF5A-4C27-9562-16851D5C840F}"/>
    <cellStyle name="Normal 5 4 3 3 2" xfId="39623" xr:uid="{1853A04E-8AF6-424B-B006-6748E103B2F0}"/>
    <cellStyle name="Normal 5 4 3 3 2 2" xfId="39624" xr:uid="{5DC24440-D6B4-4ACF-A761-9208ED11ECC7}"/>
    <cellStyle name="Normal 5 4 3 3 2 2 2" xfId="39625" xr:uid="{2F4BC89B-D861-4C27-8299-7E48DA122A21}"/>
    <cellStyle name="Normal 5 4 3 3 2 3" xfId="39626" xr:uid="{D1D660F8-239C-4687-9CD8-62F96B56D1AB}"/>
    <cellStyle name="Normal 5 4 3 3 3" xfId="39627" xr:uid="{474457B0-650F-42EA-A507-F7326460553D}"/>
    <cellStyle name="Normal 5 4 3 3 3 2" xfId="39628" xr:uid="{72BFF5A3-91F4-4B47-918D-2B48F21FF30D}"/>
    <cellStyle name="Normal 5 4 3 3 4" xfId="39629" xr:uid="{9125C145-0F38-4F10-A07F-330E8E2573FF}"/>
    <cellStyle name="Normal 5 4 3 3 5" xfId="39630" xr:uid="{46B72F91-8C70-4A1D-A7BD-8A67942F5685}"/>
    <cellStyle name="Normal 5 4 3 4" xfId="39631" xr:uid="{088BAEE9-2B7B-436A-B766-24C40AC5CF1F}"/>
    <cellStyle name="Normal 5 4 3 4 2" xfId="39632" xr:uid="{E78A2E1F-87F2-4ED0-ACFB-24F1257CC1B7}"/>
    <cellStyle name="Normal 5 4 3 4 2 2" xfId="39633" xr:uid="{5CABF39C-3704-4E94-880F-A95763ED9BA8}"/>
    <cellStyle name="Normal 5 4 3 4 3" xfId="39634" xr:uid="{1DCAB381-C167-495B-B228-A358DF987223}"/>
    <cellStyle name="Normal 5 4 3 4 4" xfId="39635" xr:uid="{42AA39C9-8243-4886-897B-DE6341E9FFE6}"/>
    <cellStyle name="Normal 5 4 3 5" xfId="39636" xr:uid="{9CE05ACC-CB1B-444A-A835-97EFA9D9EE0A}"/>
    <cellStyle name="Normal 5 4 3 5 2" xfId="39637" xr:uid="{F87EE378-9E66-402F-85FD-27E77CA5E931}"/>
    <cellStyle name="Normal 5 4 3 6" xfId="39638" xr:uid="{0526710E-9E00-4F03-8A0E-AC4AEC02AC8D}"/>
    <cellStyle name="Normal 5 4 3 6 2" xfId="39639" xr:uid="{5EC44354-98F9-420A-B1FF-5A6CE9FCC8A4}"/>
    <cellStyle name="Normal 5 4 3 7" xfId="39640" xr:uid="{C4A4854E-C07B-4F84-AFB4-ED10FCFA03D4}"/>
    <cellStyle name="Normal 5 4 4" xfId="39641" xr:uid="{A8F68625-070C-424B-A540-C2EAFD357A22}"/>
    <cellStyle name="Normal 5 4 4 2" xfId="39642" xr:uid="{7BD3F229-E29D-4FF8-BA2D-26C2C6B6CDFE}"/>
    <cellStyle name="Normal 5 4 4 2 2" xfId="39643" xr:uid="{13A79A55-5635-46E7-9713-82F5F001B0FD}"/>
    <cellStyle name="Normal 5 4 4 2 2 2" xfId="39644" xr:uid="{631999D6-5B2F-4B09-B08B-FCD169FD1526}"/>
    <cellStyle name="Normal 5 4 4 2 2 2 2" xfId="39645" xr:uid="{7700C54A-779D-4FFC-9724-F38AFEBFC9C0}"/>
    <cellStyle name="Normal 5 4 4 2 2 2 2 2" xfId="39646" xr:uid="{2A73BD80-FB71-4652-A600-AA53EF716AE7}"/>
    <cellStyle name="Normal 5 4 4 2 2 2 3" xfId="39647" xr:uid="{10798436-672B-4756-87D9-1FDDFCB5967C}"/>
    <cellStyle name="Normal 5 4 4 2 2 3" xfId="39648" xr:uid="{30D28728-FED6-422F-BBFC-FD9B79733688}"/>
    <cellStyle name="Normal 5 4 4 2 2 3 2" xfId="39649" xr:uid="{3A13E43C-EE63-46D4-B547-40479BC69C6C}"/>
    <cellStyle name="Normal 5 4 4 2 2 4" xfId="39650" xr:uid="{3AC37899-524D-48C7-A82D-1F053782765C}"/>
    <cellStyle name="Normal 5 4 4 2 2 5" xfId="39651" xr:uid="{06F335F4-13D2-4B4C-891E-B938C53734B0}"/>
    <cellStyle name="Normal 5 4 4 2 3" xfId="39652" xr:uid="{9AFDB26C-F360-4D8C-A8FF-1B712090AEC8}"/>
    <cellStyle name="Normal 5 4 4 2 3 2" xfId="39653" xr:uid="{F550B886-F694-4BE5-AEB3-FFF2B1EB319A}"/>
    <cellStyle name="Normal 5 4 4 2 3 2 2" xfId="39654" xr:uid="{3A6B49F4-3160-40D0-AF4F-1029A060D471}"/>
    <cellStyle name="Normal 5 4 4 2 3 3" xfId="39655" xr:uid="{89662CD0-3F1B-4636-9828-023CCD5A3BD6}"/>
    <cellStyle name="Normal 5 4 4 2 4" xfId="39656" xr:uid="{265A171F-0990-4B4A-A93C-2A739FD2BE0E}"/>
    <cellStyle name="Normal 5 4 4 2 4 2" xfId="39657" xr:uid="{B736F4A3-8D69-4A43-A0CA-89485943683B}"/>
    <cellStyle name="Normal 5 4 4 2 5" xfId="39658" xr:uid="{5348F3D5-F019-4554-BA85-E6D64901763D}"/>
    <cellStyle name="Normal 5 4 4 2 6" xfId="39659" xr:uid="{553E7C39-54ED-45FD-99AD-DC2C4AF04722}"/>
    <cellStyle name="Normal 5 4 4 3" xfId="39660" xr:uid="{335B4025-6008-427D-8DF8-05FAB92C8D3E}"/>
    <cellStyle name="Normal 5 4 4 3 2" xfId="39661" xr:uid="{C7625FB3-E817-4A82-931B-6D2627D38FD6}"/>
    <cellStyle name="Normal 5 4 4 3 2 2" xfId="39662" xr:uid="{C3D5E175-8398-4AFA-BDE9-F6C8BCF88C0D}"/>
    <cellStyle name="Normal 5 4 4 3 2 2 2" xfId="39663" xr:uid="{2400CDFD-FBAB-4AFD-AA99-7A27A55BB4CF}"/>
    <cellStyle name="Normal 5 4 4 3 2 3" xfId="39664" xr:uid="{90108254-6761-49A8-87FE-503C800ABA5B}"/>
    <cellStyle name="Normal 5 4 4 3 3" xfId="39665" xr:uid="{30A619B5-67DE-4CAD-8DDA-CBDE220B1761}"/>
    <cellStyle name="Normal 5 4 4 3 3 2" xfId="39666" xr:uid="{BA8CC398-2D06-472E-ABB1-5FDB7B01ED3E}"/>
    <cellStyle name="Normal 5 4 4 3 4" xfId="39667" xr:uid="{92D10D45-9648-4319-8346-3A9C426456FC}"/>
    <cellStyle name="Normal 5 4 4 3 5" xfId="39668" xr:uid="{F3D8A123-5547-4939-8826-61A8EB2D9897}"/>
    <cellStyle name="Normal 5 4 4 4" xfId="39669" xr:uid="{A418F033-19C9-43A0-AD1B-1425E4CD5F93}"/>
    <cellStyle name="Normal 5 4 4 4 2" xfId="39670" xr:uid="{85502F04-E8DC-42AE-9295-394E014A69C5}"/>
    <cellStyle name="Normal 5 4 4 4 2 2" xfId="39671" xr:uid="{E9DAA848-137A-48A0-90BF-939448E01B42}"/>
    <cellStyle name="Normal 5 4 4 4 3" xfId="39672" xr:uid="{BBC07DE5-96F0-4AA0-82E6-D7A66EF83DED}"/>
    <cellStyle name="Normal 5 4 4 4 4" xfId="39673" xr:uid="{0CC01907-DFBB-4348-8D2C-AE79A5D470F0}"/>
    <cellStyle name="Normal 5 4 4 5" xfId="39674" xr:uid="{1646F04C-A6C5-4C9E-86B2-937BD987B432}"/>
    <cellStyle name="Normal 5 4 4 5 2" xfId="39675" xr:uid="{F6232FC0-3B83-44DD-BD38-518BE7242E52}"/>
    <cellStyle name="Normal 5 4 4 6" xfId="39676" xr:uid="{8048EDCD-7207-450E-AAA5-EAEF016BE723}"/>
    <cellStyle name="Normal 5 4 4 6 2" xfId="39677" xr:uid="{8F22FE86-4B03-4720-ACF9-65077DE93E65}"/>
    <cellStyle name="Normal 5 4 4 7" xfId="39678" xr:uid="{6E02B709-C389-4B9F-8D23-82A39A0CA78F}"/>
    <cellStyle name="Normal 5 4 5" xfId="39679" xr:uid="{89734448-8137-494A-921E-F9B8D3120F99}"/>
    <cellStyle name="Normal 5 4 5 2" xfId="39680" xr:uid="{0599A315-413C-4CFF-9AD5-447C09973CAF}"/>
    <cellStyle name="Normal 5 4 5 2 2" xfId="39681" xr:uid="{56227070-C5C0-475B-A679-89FE64E3B509}"/>
    <cellStyle name="Normal 5 4 5 2 2 2" xfId="39682" xr:uid="{3868F9E6-5DCD-4130-9C6B-18DFA89F53F1}"/>
    <cellStyle name="Normal 5 4 5 2 2 2 2" xfId="39683" xr:uid="{C083BAF7-0C2F-4BBD-9D45-94493C3A0F88}"/>
    <cellStyle name="Normal 5 4 5 2 2 3" xfId="39684" xr:uid="{55D67BA4-BD3A-4B81-AFD3-EA6E2E84E01B}"/>
    <cellStyle name="Normal 5 4 5 2 3" xfId="39685" xr:uid="{28296D1D-0840-41E8-AE0C-46FA0E6431A2}"/>
    <cellStyle name="Normal 5 4 5 2 3 2" xfId="39686" xr:uid="{7C70C887-C30C-48FD-B143-2C559E840FB4}"/>
    <cellStyle name="Normal 5 4 5 2 4" xfId="39687" xr:uid="{F9C3F1C4-E0F9-46B3-A761-7CFB99C909AF}"/>
    <cellStyle name="Normal 5 4 5 2 5" xfId="39688" xr:uid="{0C94F800-DD1D-4E10-9B74-5273703C9145}"/>
    <cellStyle name="Normal 5 4 5 3" xfId="39689" xr:uid="{90FF59CF-8352-4576-9CC9-972D9D5CD842}"/>
    <cellStyle name="Normal 5 4 5 3 2" xfId="39690" xr:uid="{8BFFCC3A-CC3F-47F8-A406-C6CCE7BB7905}"/>
    <cellStyle name="Normal 5 4 5 3 2 2" xfId="39691" xr:uid="{488E72C0-F86D-4640-82BE-B8D5B24FF48A}"/>
    <cellStyle name="Normal 5 4 5 3 3" xfId="39692" xr:uid="{9A2D2BB6-44E0-4362-93F1-402558E17D95}"/>
    <cellStyle name="Normal 5 4 5 4" xfId="39693" xr:uid="{1AA1E395-C8E2-45AC-A9F4-A047523E7300}"/>
    <cellStyle name="Normal 5 4 5 4 2" xfId="39694" xr:uid="{9F8D4532-A324-4DA4-BA26-F048A3329392}"/>
    <cellStyle name="Normal 5 4 5 5" xfId="39695" xr:uid="{416F60B8-FE82-44A7-9BDD-F93AFAB3DD15}"/>
    <cellStyle name="Normal 5 4 5 6" xfId="39696" xr:uid="{420D8F1E-5172-42EC-8F2D-8D6EFF09412C}"/>
    <cellStyle name="Normal 5 4 6" xfId="39697" xr:uid="{B6233C93-B29E-4C90-9C47-485AC7DEA5F9}"/>
    <cellStyle name="Normal 5 4 6 2" xfId="39698" xr:uid="{C5F1D679-FBD7-4981-95D7-4FCDC59CFA44}"/>
    <cellStyle name="Normal 5 4 6 2 2" xfId="39699" xr:uid="{90A08DCC-0535-4BF9-B5A3-9F4637D829D3}"/>
    <cellStyle name="Normal 5 4 6 2 2 2" xfId="39700" xr:uid="{1354822F-50D1-49E4-AF00-9AEFF88D7DEA}"/>
    <cellStyle name="Normal 5 4 6 2 3" xfId="39701" xr:uid="{774E01A8-D64E-48A4-86A4-8F7D04519F94}"/>
    <cellStyle name="Normal 5 4 6 3" xfId="39702" xr:uid="{FD0A330F-6AF0-4EEB-A0E5-F380B2B39D41}"/>
    <cellStyle name="Normal 5 4 6 3 2" xfId="39703" xr:uid="{7AE13A2E-8749-47B7-9DF6-1C862E28B124}"/>
    <cellStyle name="Normal 5 4 6 4" xfId="39704" xr:uid="{B60C8E6F-3739-4393-B4F2-C2C22E1F3230}"/>
    <cellStyle name="Normal 5 4 6 5" xfId="39705" xr:uid="{F7AC295D-5C26-423E-9D45-E107C63DDBFE}"/>
    <cellStyle name="Normal 5 4 7" xfId="39706" xr:uid="{65A7AE37-8C83-43CF-9D49-58B9DF2BA4B8}"/>
    <cellStyle name="Normal 5 4 7 2" xfId="39707" xr:uid="{A9D9F74C-D9DF-43C2-AA82-F18E44C8F23F}"/>
    <cellStyle name="Normal 5 4 7 2 2" xfId="39708" xr:uid="{6B2D5D14-F7F8-4A49-B81F-23BC9D8C505D}"/>
    <cellStyle name="Normal 5 4 7 2 2 2" xfId="39709" xr:uid="{30AB405F-E33A-4692-9F0C-BFD00FFAADE6}"/>
    <cellStyle name="Normal 5 4 7 2 3" xfId="39710" xr:uid="{CB5DE318-4EDD-4F6F-A421-DF61CAFC2898}"/>
    <cellStyle name="Normal 5 4 7 3" xfId="39711" xr:uid="{95013F1C-7ADD-42D1-B5AB-008EF7366A66}"/>
    <cellStyle name="Normal 5 4 7 3 2" xfId="39712" xr:uid="{EC53FD58-2C3C-4A6B-A1A3-37ACA87370A7}"/>
    <cellStyle name="Normal 5 4 7 4" xfId="39713" xr:uid="{BA7C32E4-3514-41F1-9D3C-0DB8A874F340}"/>
    <cellStyle name="Normal 5 4 7 5" xfId="39714" xr:uid="{D4733F29-1D62-4578-9D5D-577479F5A572}"/>
    <cellStyle name="Normal 5 4 8" xfId="39715" xr:uid="{4D5850D5-A754-4A14-987C-F1A4BCBB9614}"/>
    <cellStyle name="Normal 5 4 8 2" xfId="39716" xr:uid="{04F45F48-1447-4093-99CE-3BD882288D6C}"/>
    <cellStyle name="Normal 5 4 8 2 2" xfId="39717" xr:uid="{BBD8031B-4F27-48D4-A9F2-1D67A430DBAD}"/>
    <cellStyle name="Normal 5 4 8 3" xfId="39718" xr:uid="{A6F8A3A0-3269-453E-B713-E3FBFCD64B97}"/>
    <cellStyle name="Normal 5 4 8 4" xfId="39719" xr:uid="{2F74E1AE-0046-466E-9C06-804FB4412035}"/>
    <cellStyle name="Normal 5 4 9" xfId="39720" xr:uid="{26098310-688A-4890-AF38-54E69129FD26}"/>
    <cellStyle name="Normal 5 4 9 2" xfId="39721" xr:uid="{B122F281-5D76-4EAC-BBAC-E18DF84AA8DF}"/>
    <cellStyle name="Normal 5 5" xfId="39722" xr:uid="{A3BF32DC-2B11-4FE3-92E1-E31BABC32BAA}"/>
    <cellStyle name="Normal 5 5 10" xfId="39723" xr:uid="{E392FBFD-2B24-411D-8283-608B60C173B8}"/>
    <cellStyle name="Normal 5 5 10 2" xfId="39724" xr:uid="{C065D794-2A6F-44B0-A812-AE89A4BFD4C4}"/>
    <cellStyle name="Normal 5 5 11" xfId="39725" xr:uid="{0BF79396-A63F-4905-B8AC-0CE747779550}"/>
    <cellStyle name="Normal 5 5 2" xfId="39726" xr:uid="{8386D9A4-8A7B-4DED-AA9D-931F0B9F4F31}"/>
    <cellStyle name="Normal 5 5 2 10" xfId="39727" xr:uid="{EF6FA624-2A8B-4576-82C6-B3B41EED63ED}"/>
    <cellStyle name="Normal 5 5 2 2" xfId="39728" xr:uid="{F66547FD-69D0-4B12-B678-571DFB5A88BF}"/>
    <cellStyle name="Normal 5 5 2 2 2" xfId="39729" xr:uid="{33E07158-44EB-4DC4-8344-F51367042B99}"/>
    <cellStyle name="Normal 5 5 2 2 2 2" xfId="39730" xr:uid="{9DB6A4EA-FA6E-423F-A7C1-7E601D046C05}"/>
    <cellStyle name="Normal 5 5 2 2 2 2 2" xfId="39731" xr:uid="{FC390D65-D40D-4163-9A3D-C3915B81DEFA}"/>
    <cellStyle name="Normal 5 5 2 2 2 2 2 2" xfId="39732" xr:uid="{BC4D86B0-B3F7-45D8-AEF5-AB46F40C9A30}"/>
    <cellStyle name="Normal 5 5 2 2 2 2 2 2 2" xfId="39733" xr:uid="{3D02F170-F47E-4F76-9550-1DBFCDCB0E6B}"/>
    <cellStyle name="Normal 5 5 2 2 2 2 2 3" xfId="39734" xr:uid="{AACE6555-05C4-45B3-9722-278C9EAA2F8D}"/>
    <cellStyle name="Normal 5 5 2 2 2 2 3" xfId="39735" xr:uid="{7AE80150-212E-4B3F-9CE6-3ED06F332A67}"/>
    <cellStyle name="Normal 5 5 2 2 2 2 3 2" xfId="39736" xr:uid="{2B2C1BD3-4EE9-4E6A-85DF-55161CB84065}"/>
    <cellStyle name="Normal 5 5 2 2 2 2 4" xfId="39737" xr:uid="{6105E9B3-2856-4C2B-B72C-B300AD538E81}"/>
    <cellStyle name="Normal 5 5 2 2 2 2 5" xfId="39738" xr:uid="{45F57A35-7B1B-4F4A-B1ED-2921C0F93201}"/>
    <cellStyle name="Normal 5 5 2 2 2 3" xfId="39739" xr:uid="{FDC00A18-2381-4948-BC57-25BCADA40047}"/>
    <cellStyle name="Normal 5 5 2 2 2 3 2" xfId="39740" xr:uid="{9DF31BFB-F813-49EA-82E2-BA32CA69A249}"/>
    <cellStyle name="Normal 5 5 2 2 2 3 2 2" xfId="39741" xr:uid="{F299CE66-804B-462C-A7AA-56CCB2253458}"/>
    <cellStyle name="Normal 5 5 2 2 2 3 3" xfId="39742" xr:uid="{47CE94A4-6831-470F-A1ED-8CC99AC6C356}"/>
    <cellStyle name="Normal 5 5 2 2 2 4" xfId="39743" xr:uid="{112AB06A-5390-4003-BF00-6CD05F10C891}"/>
    <cellStyle name="Normal 5 5 2 2 2 4 2" xfId="39744" xr:uid="{67D5358A-AA15-4E49-B564-75BD0A6F5B98}"/>
    <cellStyle name="Normal 5 5 2 2 2 5" xfId="39745" xr:uid="{997DC8BB-5FF3-4B71-B9ED-BF34636D3C7A}"/>
    <cellStyle name="Normal 5 5 2 2 2 6" xfId="39746" xr:uid="{8972DE07-5297-44ED-BF67-BD541648CFCB}"/>
    <cellStyle name="Normal 5 5 2 2 3" xfId="39747" xr:uid="{84FFE3D5-3B55-41F0-9F65-F9447287156A}"/>
    <cellStyle name="Normal 5 5 2 2 3 2" xfId="39748" xr:uid="{9104D165-2F26-43C6-ABC6-A548D1BFEACF}"/>
    <cellStyle name="Normal 5 5 2 2 3 2 2" xfId="39749" xr:uid="{A65C5A10-376D-45B9-8566-901B32712D4A}"/>
    <cellStyle name="Normal 5 5 2 2 3 2 2 2" xfId="39750" xr:uid="{BA3C2C82-A070-48BF-8536-334957C4BAD5}"/>
    <cellStyle name="Normal 5 5 2 2 3 2 3" xfId="39751" xr:uid="{3A764369-E3A1-4F27-B69B-BBDC260D3612}"/>
    <cellStyle name="Normal 5 5 2 2 3 3" xfId="39752" xr:uid="{D8A8DC14-EF4F-4FA1-99EE-94BA0835DA2E}"/>
    <cellStyle name="Normal 5 5 2 2 3 3 2" xfId="39753" xr:uid="{9AA60BC2-B0F4-46EE-BEC9-C44B2A37339A}"/>
    <cellStyle name="Normal 5 5 2 2 3 4" xfId="39754" xr:uid="{FBBB128A-1126-4965-89DC-83523CC20F86}"/>
    <cellStyle name="Normal 5 5 2 2 3 5" xfId="39755" xr:uid="{36BDB0E8-84D9-48F5-9554-24713338B879}"/>
    <cellStyle name="Normal 5 5 2 2 4" xfId="39756" xr:uid="{BDD24324-48CF-454D-9654-639F64052D6F}"/>
    <cellStyle name="Normal 5 5 2 2 4 2" xfId="39757" xr:uid="{6AA9CFB9-916A-432C-9F63-6E03D0BE21FE}"/>
    <cellStyle name="Normal 5 5 2 2 4 2 2" xfId="39758" xr:uid="{3FDD99A8-3CFD-451A-BD58-1203FC55B6FB}"/>
    <cellStyle name="Normal 5 5 2 2 4 3" xfId="39759" xr:uid="{0E640703-6EE3-4F53-A3B1-D8D35835B7C6}"/>
    <cellStyle name="Normal 5 5 2 2 4 4" xfId="39760" xr:uid="{A48C373B-965E-496A-9FAE-F1F218C78759}"/>
    <cellStyle name="Normal 5 5 2 2 5" xfId="39761" xr:uid="{F205EF90-5E38-440D-A8A2-404F27108401}"/>
    <cellStyle name="Normal 5 5 2 2 5 2" xfId="39762" xr:uid="{F8A63B67-049E-460A-BFF8-A1033FCF21B8}"/>
    <cellStyle name="Normal 5 5 2 2 6" xfId="39763" xr:uid="{B527FF66-7920-49F1-B96F-B27B9C7F0605}"/>
    <cellStyle name="Normal 5 5 2 2 6 2" xfId="39764" xr:uid="{160C70BC-1281-4638-8616-3AD2A56A7169}"/>
    <cellStyle name="Normal 5 5 2 2 7" xfId="39765" xr:uid="{7BE8C08F-4529-49D3-A1AD-CBA987006610}"/>
    <cellStyle name="Normal 5 5 2 3" xfId="39766" xr:uid="{E2A3D1A2-7B75-4B32-897C-682D2DE3D31B}"/>
    <cellStyle name="Normal 5 5 2 3 2" xfId="39767" xr:uid="{6BCEBA50-F5FC-4B42-90B0-1C91449D807D}"/>
    <cellStyle name="Normal 5 5 2 3 2 2" xfId="39768" xr:uid="{14160D55-2428-472E-B459-11F48C25C208}"/>
    <cellStyle name="Normal 5 5 2 3 2 2 2" xfId="39769" xr:uid="{CE8A008B-8A8A-4A88-83B9-96098485EDBD}"/>
    <cellStyle name="Normal 5 5 2 3 2 2 2 2" xfId="39770" xr:uid="{98D3D237-0055-4D12-B55B-8B44A822F09D}"/>
    <cellStyle name="Normal 5 5 2 3 2 2 2 2 2" xfId="39771" xr:uid="{B562B5FF-6A3C-4737-BDAE-427B120D853C}"/>
    <cellStyle name="Normal 5 5 2 3 2 2 2 3" xfId="39772" xr:uid="{618C72D2-17D1-4435-AB0C-F2D3E06D9AB7}"/>
    <cellStyle name="Normal 5 5 2 3 2 2 3" xfId="39773" xr:uid="{82DFCC73-4C24-403C-BCA1-B891FB83E93A}"/>
    <cellStyle name="Normal 5 5 2 3 2 2 3 2" xfId="39774" xr:uid="{18F6A563-A436-485A-A3E8-E3BDDDB141FF}"/>
    <cellStyle name="Normal 5 5 2 3 2 2 4" xfId="39775" xr:uid="{616C70E2-E95F-4527-9841-3BB54D000872}"/>
    <cellStyle name="Normal 5 5 2 3 2 2 5" xfId="39776" xr:uid="{3EC81777-9B73-4DD8-9839-6874C76DC4D2}"/>
    <cellStyle name="Normal 5 5 2 3 2 3" xfId="39777" xr:uid="{DDC8273D-6DAB-49F8-AE0E-0E90DD8D15B5}"/>
    <cellStyle name="Normal 5 5 2 3 2 3 2" xfId="39778" xr:uid="{8912D335-F556-4022-B42E-2DF8C2F88491}"/>
    <cellStyle name="Normal 5 5 2 3 2 3 2 2" xfId="39779" xr:uid="{CFFACC90-A35E-457D-B3FB-C3BD6CBB8A12}"/>
    <cellStyle name="Normal 5 5 2 3 2 3 3" xfId="39780" xr:uid="{E0E9ADDD-9C03-4316-A704-7A63C0CDFB58}"/>
    <cellStyle name="Normal 5 5 2 3 2 4" xfId="39781" xr:uid="{BA444857-2DB5-43BB-A726-E45257D0FE6C}"/>
    <cellStyle name="Normal 5 5 2 3 2 4 2" xfId="39782" xr:uid="{2D262BAB-D06F-460F-8448-4FB9DBFB441F}"/>
    <cellStyle name="Normal 5 5 2 3 2 5" xfId="39783" xr:uid="{3989B4BE-6DD7-4EB8-99FF-693865AD263B}"/>
    <cellStyle name="Normal 5 5 2 3 2 6" xfId="39784" xr:uid="{F4EE6861-AF84-4CA8-B7DE-EE87B2CB83B3}"/>
    <cellStyle name="Normal 5 5 2 3 3" xfId="39785" xr:uid="{D36C6FF6-1471-4894-B6E0-117456CEE60D}"/>
    <cellStyle name="Normal 5 5 2 3 3 2" xfId="39786" xr:uid="{406FA1B1-B9E4-4FEB-8A58-57E2691EA10A}"/>
    <cellStyle name="Normal 5 5 2 3 3 2 2" xfId="39787" xr:uid="{1FFA63FC-3C6F-4F96-921B-AE35A276CDD3}"/>
    <cellStyle name="Normal 5 5 2 3 3 2 2 2" xfId="39788" xr:uid="{722D0842-7F05-4D39-81F6-4E7A8167F3DC}"/>
    <cellStyle name="Normal 5 5 2 3 3 2 3" xfId="39789" xr:uid="{2C56234D-512A-4BBF-A27F-5414E89AF66A}"/>
    <cellStyle name="Normal 5 5 2 3 3 3" xfId="39790" xr:uid="{B34B1C50-BA70-4180-B787-8F035D3C4081}"/>
    <cellStyle name="Normal 5 5 2 3 3 3 2" xfId="39791" xr:uid="{45418533-14A4-4D59-86DE-AA311C548FB0}"/>
    <cellStyle name="Normal 5 5 2 3 3 4" xfId="39792" xr:uid="{4B73E378-4295-43A2-96B0-AF11F65EF491}"/>
    <cellStyle name="Normal 5 5 2 3 3 5" xfId="39793" xr:uid="{C1974780-84FC-4432-9264-70AC75309131}"/>
    <cellStyle name="Normal 5 5 2 3 4" xfId="39794" xr:uid="{0A0C1D70-4866-4754-9937-DDDFF43F3C08}"/>
    <cellStyle name="Normal 5 5 2 3 4 2" xfId="39795" xr:uid="{D6870AC8-A3DC-4BFE-AB93-15C146B834D2}"/>
    <cellStyle name="Normal 5 5 2 3 4 2 2" xfId="39796" xr:uid="{0FF354E4-7F38-4E8D-9A12-393E25406BA0}"/>
    <cellStyle name="Normal 5 5 2 3 4 3" xfId="39797" xr:uid="{1702B3F9-9448-45A7-8350-0DEDF0396636}"/>
    <cellStyle name="Normal 5 5 2 3 4 4" xfId="39798" xr:uid="{5437FAED-8C24-4CD3-B467-D518DD520001}"/>
    <cellStyle name="Normal 5 5 2 3 5" xfId="39799" xr:uid="{BB281F57-1202-47B8-8844-15461451A389}"/>
    <cellStyle name="Normal 5 5 2 3 5 2" xfId="39800" xr:uid="{4616FF4A-91BB-4486-9C37-670A628260C4}"/>
    <cellStyle name="Normal 5 5 2 3 6" xfId="39801" xr:uid="{40AE8BC4-018C-4523-BFCC-7F132659A1AA}"/>
    <cellStyle name="Normal 5 5 2 3 6 2" xfId="39802" xr:uid="{4067C003-F048-4F39-82F3-2D5EF3261C68}"/>
    <cellStyle name="Normal 5 5 2 3 7" xfId="39803" xr:uid="{5D88A946-966A-42C7-82C4-A3DA0DDB8174}"/>
    <cellStyle name="Normal 5 5 2 4" xfId="39804" xr:uid="{CAB1DB38-26E3-4C5B-BF96-B49638DB7BFD}"/>
    <cellStyle name="Normal 5 5 2 4 2" xfId="39805" xr:uid="{3CBCA1DA-505D-4520-9ADD-A7A805B8FA8D}"/>
    <cellStyle name="Normal 5 5 2 4 2 2" xfId="39806" xr:uid="{B1B59662-2A1E-4CF9-8623-B346C38CF7FF}"/>
    <cellStyle name="Normal 5 5 2 4 2 2 2" xfId="39807" xr:uid="{37EC1909-BCDD-4C5D-9E64-B200844E1804}"/>
    <cellStyle name="Normal 5 5 2 4 2 2 2 2" xfId="39808" xr:uid="{FBA9F74E-E0E2-4C18-A42C-DC9D150F7AD6}"/>
    <cellStyle name="Normal 5 5 2 4 2 2 3" xfId="39809" xr:uid="{E28195E4-4474-445E-ADDD-0FC0192D59C4}"/>
    <cellStyle name="Normal 5 5 2 4 2 3" xfId="39810" xr:uid="{44B89580-1C44-469E-B6AE-1A2075F940CA}"/>
    <cellStyle name="Normal 5 5 2 4 2 3 2" xfId="39811" xr:uid="{600F6FF5-2DC6-440D-B0AF-6F629F0112DB}"/>
    <cellStyle name="Normal 5 5 2 4 2 4" xfId="39812" xr:uid="{C9A73EDD-F675-49EB-BA6C-436250FBA5AA}"/>
    <cellStyle name="Normal 5 5 2 4 2 5" xfId="39813" xr:uid="{AFF1A82D-6C43-4D3F-9CC5-2FFC7AB50B37}"/>
    <cellStyle name="Normal 5 5 2 4 3" xfId="39814" xr:uid="{4212BDE9-02A2-4E28-BA17-AC08B28A0FC2}"/>
    <cellStyle name="Normal 5 5 2 4 3 2" xfId="39815" xr:uid="{69219C74-0845-4AC7-B555-D90491A8B19B}"/>
    <cellStyle name="Normal 5 5 2 4 3 2 2" xfId="39816" xr:uid="{0F61B02E-2D50-434D-BBDC-E0F82AA2F0F9}"/>
    <cellStyle name="Normal 5 5 2 4 3 3" xfId="39817" xr:uid="{F051034B-018B-4D39-BB75-B1D26A10446C}"/>
    <cellStyle name="Normal 5 5 2 4 4" xfId="39818" xr:uid="{2405AB3B-DF63-423F-B045-BE949AD20BFD}"/>
    <cellStyle name="Normal 5 5 2 4 4 2" xfId="39819" xr:uid="{2D4FFD94-A7D0-4354-A9CB-290A47019C4D}"/>
    <cellStyle name="Normal 5 5 2 4 5" xfId="39820" xr:uid="{82F75AFC-E411-48C9-844B-6FF8D4EAA654}"/>
    <cellStyle name="Normal 5 5 2 4 6" xfId="39821" xr:uid="{DB5DB3BB-C55C-43B3-88CC-90DFEAFBE3F6}"/>
    <cellStyle name="Normal 5 5 2 5" xfId="39822" xr:uid="{C4C5861B-E372-4269-9562-74921895480B}"/>
    <cellStyle name="Normal 5 5 2 5 2" xfId="39823" xr:uid="{30686B57-1D02-45A9-A5F2-F30D3E131328}"/>
    <cellStyle name="Normal 5 5 2 5 2 2" xfId="39824" xr:uid="{9F2F987B-B5B7-4866-AEB5-9F31A24B56EF}"/>
    <cellStyle name="Normal 5 5 2 5 2 2 2" xfId="39825" xr:uid="{A10D69CE-DFEB-49CB-A03E-76F9EF0861B3}"/>
    <cellStyle name="Normal 5 5 2 5 2 3" xfId="39826" xr:uid="{47F8B16A-4D49-4F47-AE1C-703271109D37}"/>
    <cellStyle name="Normal 5 5 2 5 3" xfId="39827" xr:uid="{50ADB593-4F6C-4D12-A355-8193CD21E283}"/>
    <cellStyle name="Normal 5 5 2 5 3 2" xfId="39828" xr:uid="{0A1F78B8-6C13-4206-9900-3928FD12A97A}"/>
    <cellStyle name="Normal 5 5 2 5 4" xfId="39829" xr:uid="{35AE885A-3E15-4AA9-9766-DAF9AEAA40F4}"/>
    <cellStyle name="Normal 5 5 2 5 5" xfId="39830" xr:uid="{A0F42CAB-D84A-48FF-B9D8-C705505CF8CB}"/>
    <cellStyle name="Normal 5 5 2 6" xfId="39831" xr:uid="{3A90C3D9-D98C-47BC-A66B-681CF37EDB5A}"/>
    <cellStyle name="Normal 5 5 2 6 2" xfId="39832" xr:uid="{2ABF9D7B-8CFD-4270-A4C9-45CDBB173BA9}"/>
    <cellStyle name="Normal 5 5 2 6 2 2" xfId="39833" xr:uid="{0E41ACB9-89E1-4C62-80B3-619779274A26}"/>
    <cellStyle name="Normal 5 5 2 6 2 2 2" xfId="39834" xr:uid="{163AC1F1-BE68-4D00-9C28-9CA9AD1E42A9}"/>
    <cellStyle name="Normal 5 5 2 6 2 3" xfId="39835" xr:uid="{C2A710F4-CFE0-4D19-A1BF-6AF2DAF279C6}"/>
    <cellStyle name="Normal 5 5 2 6 3" xfId="39836" xr:uid="{A10E6F14-7603-465E-A6E3-533E000B8049}"/>
    <cellStyle name="Normal 5 5 2 6 3 2" xfId="39837" xr:uid="{57EA8C92-2294-4487-8F9A-03E3E4D33211}"/>
    <cellStyle name="Normal 5 5 2 6 4" xfId="39838" xr:uid="{5B0C2A76-0DFB-41C3-8815-A7BBB240550E}"/>
    <cellStyle name="Normal 5 5 2 6 5" xfId="39839" xr:uid="{044294AC-804E-4282-A52E-7D1A898D895C}"/>
    <cellStyle name="Normal 5 5 2 7" xfId="39840" xr:uid="{2E2839DD-C10A-4861-96A5-A0BBD3F3332D}"/>
    <cellStyle name="Normal 5 5 2 7 2" xfId="39841" xr:uid="{BA2E7CA4-AEED-4EB1-A77A-7B3186506545}"/>
    <cellStyle name="Normal 5 5 2 7 2 2" xfId="39842" xr:uid="{0E8483D3-9205-4DD0-AFD3-71C215767997}"/>
    <cellStyle name="Normal 5 5 2 7 3" xfId="39843" xr:uid="{38044ACD-4A13-4354-B95D-07637160F4B0}"/>
    <cellStyle name="Normal 5 5 2 7 4" xfId="39844" xr:uid="{EE3FFE2F-0718-470F-A7EF-515F72D0E7CC}"/>
    <cellStyle name="Normal 5 5 2 8" xfId="39845" xr:uid="{F681AE1F-2EAD-4A89-841F-F8A5AD96C6F7}"/>
    <cellStyle name="Normal 5 5 2 8 2" xfId="39846" xr:uid="{DA9206D2-1085-4E60-93F0-4789166C9213}"/>
    <cellStyle name="Normal 5 5 2 9" xfId="39847" xr:uid="{BC02EC94-C027-478E-B902-2C1C22985832}"/>
    <cellStyle name="Normal 5 5 2 9 2" xfId="39848" xr:uid="{5D511594-F492-4A7B-B71C-E2E162728399}"/>
    <cellStyle name="Normal 5 5 3" xfId="39849" xr:uid="{ADDFD48C-8767-411A-96BE-E7C95269D5F7}"/>
    <cellStyle name="Normal 5 5 3 2" xfId="39850" xr:uid="{EE96924C-4A99-4D5E-A031-B0C12580EFB1}"/>
    <cellStyle name="Normal 5 5 3 2 2" xfId="39851" xr:uid="{81CDC127-1CF5-4EFE-B24A-4104D939CAFF}"/>
    <cellStyle name="Normal 5 5 3 2 2 2" xfId="39852" xr:uid="{393A787C-8C0A-442A-9A28-9929FE9BD548}"/>
    <cellStyle name="Normal 5 5 3 2 2 2 2" xfId="39853" xr:uid="{3EC16E87-6043-4B47-B8D4-EB3E00ACC581}"/>
    <cellStyle name="Normal 5 5 3 2 2 2 2 2" xfId="39854" xr:uid="{5D8583FE-3715-49B9-B62A-C23F094B567C}"/>
    <cellStyle name="Normal 5 5 3 2 2 2 3" xfId="39855" xr:uid="{181A68F7-13DF-4E7E-9A26-310E1CBF669F}"/>
    <cellStyle name="Normal 5 5 3 2 2 3" xfId="39856" xr:uid="{97AA3C51-1E91-4991-AEA8-1263AE1E16AB}"/>
    <cellStyle name="Normal 5 5 3 2 2 3 2" xfId="39857" xr:uid="{698D92E9-CC18-449D-9B2A-7525A74A973F}"/>
    <cellStyle name="Normal 5 5 3 2 2 4" xfId="39858" xr:uid="{2112DA47-2526-48D2-BF1A-A291DCB6B24B}"/>
    <cellStyle name="Normal 5 5 3 2 2 5" xfId="39859" xr:uid="{58302B9C-9462-44F6-8045-70C8FCA4F742}"/>
    <cellStyle name="Normal 5 5 3 2 3" xfId="39860" xr:uid="{E8A69936-C61B-4E1B-AC92-B8987151890D}"/>
    <cellStyle name="Normal 5 5 3 2 3 2" xfId="39861" xr:uid="{D1D2069A-F242-483E-AE5D-8C40DC894834}"/>
    <cellStyle name="Normal 5 5 3 2 3 2 2" xfId="39862" xr:uid="{C2040C46-6749-4A01-B85F-8A605F29B267}"/>
    <cellStyle name="Normal 5 5 3 2 3 3" xfId="39863" xr:uid="{9F5FC7A8-44F0-4188-A2F3-1627C6A9836A}"/>
    <cellStyle name="Normal 5 5 3 2 4" xfId="39864" xr:uid="{E8FF8888-4DFA-4DD8-8576-15B3783ED551}"/>
    <cellStyle name="Normal 5 5 3 2 4 2" xfId="39865" xr:uid="{9BCCB8BB-4055-464D-B221-2E8491EB5381}"/>
    <cellStyle name="Normal 5 5 3 2 5" xfId="39866" xr:uid="{03D5992B-3CAB-47EE-91AA-84A953E65C9F}"/>
    <cellStyle name="Normal 5 5 3 2 6" xfId="39867" xr:uid="{D7B9390C-009F-469A-A9A4-FC24CE8D5DF3}"/>
    <cellStyle name="Normal 5 5 3 3" xfId="39868" xr:uid="{B9BA9528-EF0A-4C62-9E10-70A36E2B7A81}"/>
    <cellStyle name="Normal 5 5 3 3 2" xfId="39869" xr:uid="{11FA55F7-6C91-4B7E-B35D-9AF8BF81EA2C}"/>
    <cellStyle name="Normal 5 5 3 3 2 2" xfId="39870" xr:uid="{7B6E8ECF-5932-4680-9627-CBD8E7CE61C5}"/>
    <cellStyle name="Normal 5 5 3 3 2 2 2" xfId="39871" xr:uid="{9FF6D9DF-2CA6-4BAC-A0AF-DC6E4F7C5E17}"/>
    <cellStyle name="Normal 5 5 3 3 2 3" xfId="39872" xr:uid="{9B1FE3E1-69AB-46F4-974C-8352964D91ED}"/>
    <cellStyle name="Normal 5 5 3 3 3" xfId="39873" xr:uid="{32088E60-3412-429A-BE10-1371CDEDC30E}"/>
    <cellStyle name="Normal 5 5 3 3 3 2" xfId="39874" xr:uid="{D26CB6B7-1136-4C71-A7A1-487C3A82AAA6}"/>
    <cellStyle name="Normal 5 5 3 3 4" xfId="39875" xr:uid="{34733E18-427D-41AF-8815-5690F570DA87}"/>
    <cellStyle name="Normal 5 5 3 3 5" xfId="39876" xr:uid="{41144157-3B5F-4317-980A-66DB2D42E36E}"/>
    <cellStyle name="Normal 5 5 3 4" xfId="39877" xr:uid="{559E5EA5-2BD1-441F-9080-E646DF1FD95B}"/>
    <cellStyle name="Normal 5 5 3 4 2" xfId="39878" xr:uid="{5C7ACB46-25D1-431F-AF4A-BD5A68643609}"/>
    <cellStyle name="Normal 5 5 3 4 2 2" xfId="39879" xr:uid="{AAF85A57-A4CE-49A8-96A0-ADADB9A79846}"/>
    <cellStyle name="Normal 5 5 3 4 3" xfId="39880" xr:uid="{BF99198C-2F9C-4618-B3B8-E6E6DEF7446E}"/>
    <cellStyle name="Normal 5 5 3 4 4" xfId="39881" xr:uid="{5208AD84-3C4E-4910-A1C1-F5BF6C2ED62B}"/>
    <cellStyle name="Normal 5 5 3 5" xfId="39882" xr:uid="{69320A48-B9A8-4F60-812F-8A7D0A018062}"/>
    <cellStyle name="Normal 5 5 3 5 2" xfId="39883" xr:uid="{8CEC6BEF-8187-4132-AD42-D39F95F78D9F}"/>
    <cellStyle name="Normal 5 5 3 6" xfId="39884" xr:uid="{9B3D9327-9865-4528-900B-B3C17ADE9F09}"/>
    <cellStyle name="Normal 5 5 3 6 2" xfId="39885" xr:uid="{35A913C4-9E73-4C49-B827-3CC1BC50B5ED}"/>
    <cellStyle name="Normal 5 5 3 7" xfId="39886" xr:uid="{B4698ABE-DC4C-43A9-85D7-2C9B3A18D1BD}"/>
    <cellStyle name="Normal 5 5 4" xfId="39887" xr:uid="{0C0D350D-C196-4D08-AAC1-9C7BE58FC495}"/>
    <cellStyle name="Normal 5 5 4 2" xfId="39888" xr:uid="{960D4291-9916-428D-9754-550F77A66F01}"/>
    <cellStyle name="Normal 5 5 4 2 2" xfId="39889" xr:uid="{E1AAA170-5CAC-47A8-9ED9-1326405D9788}"/>
    <cellStyle name="Normal 5 5 4 2 2 2" xfId="39890" xr:uid="{0E4C5997-B981-4E2A-A2DB-DB11A093894D}"/>
    <cellStyle name="Normal 5 5 4 2 2 2 2" xfId="39891" xr:uid="{6664543D-692A-4853-8893-3F531D5573B9}"/>
    <cellStyle name="Normal 5 5 4 2 2 2 2 2" xfId="39892" xr:uid="{8808C0D4-EDCE-41A6-AACA-747246E712BC}"/>
    <cellStyle name="Normal 5 5 4 2 2 2 3" xfId="39893" xr:uid="{F856DFAC-60F1-4EC3-8895-1FFDC61BE8F0}"/>
    <cellStyle name="Normal 5 5 4 2 2 3" xfId="39894" xr:uid="{2BD16386-7CDB-412F-A3A1-8CD653F90C3C}"/>
    <cellStyle name="Normal 5 5 4 2 2 3 2" xfId="39895" xr:uid="{CB75D846-BA13-468D-96D6-FF3B6D4507E9}"/>
    <cellStyle name="Normal 5 5 4 2 2 4" xfId="39896" xr:uid="{590EB7CC-09D5-4D71-B79A-E75F4E203A5F}"/>
    <cellStyle name="Normal 5 5 4 2 2 5" xfId="39897" xr:uid="{1BE42FCD-FF46-4EB0-9137-D67735B50C92}"/>
    <cellStyle name="Normal 5 5 4 2 3" xfId="39898" xr:uid="{C9130914-0F71-46FA-9DBD-E16BB3F609C5}"/>
    <cellStyle name="Normal 5 5 4 2 3 2" xfId="39899" xr:uid="{E1AF9B52-C608-49FE-8E77-410EC7BC94ED}"/>
    <cellStyle name="Normal 5 5 4 2 3 2 2" xfId="39900" xr:uid="{0340BEEE-0EA4-4FCD-BFCE-1B246AE95620}"/>
    <cellStyle name="Normal 5 5 4 2 3 3" xfId="39901" xr:uid="{BA74909D-CD79-465A-BBA7-D58346802BB6}"/>
    <cellStyle name="Normal 5 5 4 2 4" xfId="39902" xr:uid="{650111ED-2FB3-499A-8964-EF13531ADBCF}"/>
    <cellStyle name="Normal 5 5 4 2 4 2" xfId="39903" xr:uid="{DB99141C-8EF5-4AF4-8AC2-FD30422CBFA2}"/>
    <cellStyle name="Normal 5 5 4 2 5" xfId="39904" xr:uid="{602A857B-9FCA-4A05-8B0B-AD686AED6FD7}"/>
    <cellStyle name="Normal 5 5 4 2 6" xfId="39905" xr:uid="{61EEF730-E447-4D46-9036-2FEDDFBD1541}"/>
    <cellStyle name="Normal 5 5 4 3" xfId="39906" xr:uid="{63AF1EF9-B773-4CB8-93E0-5D9082A79A51}"/>
    <cellStyle name="Normal 5 5 4 3 2" xfId="39907" xr:uid="{C158665F-8A22-44B3-8A80-876B5938D094}"/>
    <cellStyle name="Normal 5 5 4 3 2 2" xfId="39908" xr:uid="{340A9BFF-C8CE-4961-BDA9-B76EA3121019}"/>
    <cellStyle name="Normal 5 5 4 3 2 2 2" xfId="39909" xr:uid="{5CDFCF1E-082D-455C-86AD-E4D19FFEE20F}"/>
    <cellStyle name="Normal 5 5 4 3 2 3" xfId="39910" xr:uid="{1CB36C7F-9C48-42B9-9D5D-13FB4C7418F3}"/>
    <cellStyle name="Normal 5 5 4 3 3" xfId="39911" xr:uid="{D7CED79E-05BC-4E15-A82A-2418D1D61DA3}"/>
    <cellStyle name="Normal 5 5 4 3 3 2" xfId="39912" xr:uid="{AACB9A12-8B46-472F-B128-AC9A90B1B717}"/>
    <cellStyle name="Normal 5 5 4 3 4" xfId="39913" xr:uid="{8CAD2415-63CF-4498-AB91-5F2971B4BC35}"/>
    <cellStyle name="Normal 5 5 4 3 5" xfId="39914" xr:uid="{2AE0E481-257F-41DA-9F32-DFE641E5CA92}"/>
    <cellStyle name="Normal 5 5 4 4" xfId="39915" xr:uid="{B1A6E445-555C-482A-9AB6-43A6B7AD4332}"/>
    <cellStyle name="Normal 5 5 4 4 2" xfId="39916" xr:uid="{5A4F7F06-B1D8-4174-8C62-403300B2FD16}"/>
    <cellStyle name="Normal 5 5 4 4 2 2" xfId="39917" xr:uid="{02D9A709-D77D-4369-BEB1-C2132CB1DABC}"/>
    <cellStyle name="Normal 5 5 4 4 3" xfId="39918" xr:uid="{4795F2B8-4B87-4D1F-96B6-683D7752BCFB}"/>
    <cellStyle name="Normal 5 5 4 4 4" xfId="39919" xr:uid="{A4C6B581-DEAE-4A41-8A73-24357D906AE4}"/>
    <cellStyle name="Normal 5 5 4 5" xfId="39920" xr:uid="{FA4195DD-5CD4-4035-89B3-C36BB6D08271}"/>
    <cellStyle name="Normal 5 5 4 5 2" xfId="39921" xr:uid="{FA386A7F-B453-45B4-9DAC-80CCC71E2144}"/>
    <cellStyle name="Normal 5 5 4 6" xfId="39922" xr:uid="{9BC01D52-D19A-4C9A-A3EF-F3F29D3E5296}"/>
    <cellStyle name="Normal 5 5 4 6 2" xfId="39923" xr:uid="{44300D53-C7A7-4D12-86F7-936E70435219}"/>
    <cellStyle name="Normal 5 5 4 7" xfId="39924" xr:uid="{602EDE1F-D190-4F61-BFB1-9D7E816A38D5}"/>
    <cellStyle name="Normal 5 5 5" xfId="39925" xr:uid="{40BA890F-2AD4-44DF-968E-6B086D5128BC}"/>
    <cellStyle name="Normal 5 5 5 2" xfId="39926" xr:uid="{E7A7C102-6E57-4DB2-AFB4-CCC8ABF891F4}"/>
    <cellStyle name="Normal 5 5 5 2 2" xfId="39927" xr:uid="{565641A9-2094-42CB-942E-F4B4FC3832B1}"/>
    <cellStyle name="Normal 5 5 5 2 2 2" xfId="39928" xr:uid="{FE3DAD53-E3EA-47C3-A07A-40B40CACD38C}"/>
    <cellStyle name="Normal 5 5 5 2 2 2 2" xfId="39929" xr:uid="{E460570F-134A-415E-8884-AE7F472B5274}"/>
    <cellStyle name="Normal 5 5 5 2 2 3" xfId="39930" xr:uid="{0EE93CE6-653E-450A-9DE4-DCA3C38E00A6}"/>
    <cellStyle name="Normal 5 5 5 2 3" xfId="39931" xr:uid="{E5A96E32-43A5-45E7-ACCB-EBECAB978EBF}"/>
    <cellStyle name="Normal 5 5 5 2 3 2" xfId="39932" xr:uid="{5B7877C1-D5BC-4FDD-B367-1CD4CD1E9112}"/>
    <cellStyle name="Normal 5 5 5 2 4" xfId="39933" xr:uid="{A6757122-87A2-47D5-824B-85BBF3520BE5}"/>
    <cellStyle name="Normal 5 5 5 2 5" xfId="39934" xr:uid="{7507ABC8-CEB3-47F5-AFE3-C13186C91D51}"/>
    <cellStyle name="Normal 5 5 5 3" xfId="39935" xr:uid="{340DD8C4-8FC8-4DEC-8E25-2E93EF24F241}"/>
    <cellStyle name="Normal 5 5 5 3 2" xfId="39936" xr:uid="{EAB554C6-9152-414A-BA57-4AA844D548A4}"/>
    <cellStyle name="Normal 5 5 5 3 2 2" xfId="39937" xr:uid="{16C06B5B-382D-44AD-A154-72C5710DDCD0}"/>
    <cellStyle name="Normal 5 5 5 3 3" xfId="39938" xr:uid="{55B9549E-DB97-4856-A4B8-446BF1B3F9F0}"/>
    <cellStyle name="Normal 5 5 5 4" xfId="39939" xr:uid="{821308B6-62E7-49F7-8E0E-A12DB9EE1CAF}"/>
    <cellStyle name="Normal 5 5 5 4 2" xfId="39940" xr:uid="{ED6F5782-D7A6-445E-AAB4-7CF22341C4EA}"/>
    <cellStyle name="Normal 5 5 5 5" xfId="39941" xr:uid="{F5A48C90-55B0-48CA-B149-11C6C3593370}"/>
    <cellStyle name="Normal 5 5 5 6" xfId="39942" xr:uid="{2F984FE8-28D1-4BEB-BEBE-D9EE89376D53}"/>
    <cellStyle name="Normal 5 5 6" xfId="39943" xr:uid="{82476123-6B0C-40C6-8361-C82E886C3382}"/>
    <cellStyle name="Normal 5 5 6 2" xfId="39944" xr:uid="{C26737EB-EC44-46DF-A340-F445670D4C1D}"/>
    <cellStyle name="Normal 5 5 6 2 2" xfId="39945" xr:uid="{EFD5B710-3DC6-436C-8766-8D67F4084268}"/>
    <cellStyle name="Normal 5 5 6 2 2 2" xfId="39946" xr:uid="{22AF57A6-EBEB-47E0-88B1-88EB81F863BA}"/>
    <cellStyle name="Normal 5 5 6 2 3" xfId="39947" xr:uid="{73994A56-46CB-4D33-9E16-94B8B8ED0177}"/>
    <cellStyle name="Normal 5 5 6 3" xfId="39948" xr:uid="{BC43D787-21B0-4CE3-8756-66EABBC6D040}"/>
    <cellStyle name="Normal 5 5 6 3 2" xfId="39949" xr:uid="{328AAF68-D8E1-42FE-BEA6-8B383F48048A}"/>
    <cellStyle name="Normal 5 5 6 4" xfId="39950" xr:uid="{7DB59E9D-C0F3-4DB0-A04A-866BB39E2C5B}"/>
    <cellStyle name="Normal 5 5 6 5" xfId="39951" xr:uid="{11C5E199-7397-4F16-95A9-3D7116E3EADE}"/>
    <cellStyle name="Normal 5 5 7" xfId="39952" xr:uid="{451FC688-C599-4BD8-9248-49CE5D7F02FB}"/>
    <cellStyle name="Normal 5 5 7 2" xfId="39953" xr:uid="{8D83D185-3B35-4A13-956F-1BC694D822D1}"/>
    <cellStyle name="Normal 5 5 7 2 2" xfId="39954" xr:uid="{ABFBCA69-20BD-4DAC-A9AB-A91A5C27556D}"/>
    <cellStyle name="Normal 5 5 7 2 2 2" xfId="39955" xr:uid="{71F70CBD-445A-4CD2-A80A-9824D1BC5C1F}"/>
    <cellStyle name="Normal 5 5 7 2 3" xfId="39956" xr:uid="{8ABF5562-6A4A-4490-89EB-050D80A9D317}"/>
    <cellStyle name="Normal 5 5 7 3" xfId="39957" xr:uid="{18107167-6035-4ABA-BFED-6C102A4DA1AE}"/>
    <cellStyle name="Normal 5 5 7 3 2" xfId="39958" xr:uid="{192BC64D-ECA7-4CCA-B007-CB0697F97CEF}"/>
    <cellStyle name="Normal 5 5 7 4" xfId="39959" xr:uid="{03CEA245-A059-4DD2-B3BD-7CFCF2AF8FCA}"/>
    <cellStyle name="Normal 5 5 7 5" xfId="39960" xr:uid="{2B6045FC-F54C-4410-A52D-D08A5F0804E0}"/>
    <cellStyle name="Normal 5 5 8" xfId="39961" xr:uid="{6F12450F-2CD6-476D-B5FD-3F554AE7D5F7}"/>
    <cellStyle name="Normal 5 5 8 2" xfId="39962" xr:uid="{860DD634-BEF4-439D-96B3-47170BEBDB00}"/>
    <cellStyle name="Normal 5 5 8 2 2" xfId="39963" xr:uid="{6753C396-641A-4524-A215-32C30F831517}"/>
    <cellStyle name="Normal 5 5 8 3" xfId="39964" xr:uid="{CB504ACE-48DA-4D40-996C-E1536769D362}"/>
    <cellStyle name="Normal 5 5 8 4" xfId="39965" xr:uid="{81401144-6F7B-4135-9778-6E005DF843C7}"/>
    <cellStyle name="Normal 5 5 9" xfId="39966" xr:uid="{E5382485-69E4-4174-93C9-4A48D72CE6C2}"/>
    <cellStyle name="Normal 5 5 9 2" xfId="39967" xr:uid="{D21FB1D5-819B-4F96-A983-7E20C584FABC}"/>
    <cellStyle name="Normal 5 6" xfId="39968" xr:uid="{501EE9CD-0E4F-4E61-A851-BDB326014AEE}"/>
    <cellStyle name="Normal 5 60" xfId="19" xr:uid="{62778D9B-F796-4030-A949-4E548BEEF49C}"/>
    <cellStyle name="Normal 5 7" xfId="39969" xr:uid="{95F87E82-DC7A-44E6-8870-BDD81EB85078}"/>
    <cellStyle name="Normal 5 7 2" xfId="39970" xr:uid="{EF2E0545-B880-43D5-A96E-DB3061DE580C}"/>
    <cellStyle name="Normal 5 7 2 2" xfId="39971" xr:uid="{7F83EA5A-B1C6-446A-B7C5-CD71ADF60813}"/>
    <cellStyle name="Normal 5 7 2 2 2" xfId="39972" xr:uid="{A7B487BF-9945-4439-82B6-667F54596A19}"/>
    <cellStyle name="Normal 5 7 2 2 2 2" xfId="39973" xr:uid="{7DEA5ADF-CC73-4BF8-A602-24B7436D4546}"/>
    <cellStyle name="Normal 5 7 2 2 2 2 2" xfId="39974" xr:uid="{479DE1FF-9D46-4872-A898-BFBBD106083F}"/>
    <cellStyle name="Normal 5 7 2 2 2 3" xfId="39975" xr:uid="{4C6EF21A-7117-4CB2-B939-8CE1B29078D9}"/>
    <cellStyle name="Normal 5 7 2 2 3" xfId="39976" xr:uid="{0F928EFC-E824-41F1-8D7C-F5CC2EBF0F3D}"/>
    <cellStyle name="Normal 5 7 2 2 3 2" xfId="39977" xr:uid="{ADDCA090-3A48-478C-9578-00B4E5522320}"/>
    <cellStyle name="Normal 5 7 2 2 4" xfId="39978" xr:uid="{315F6D31-13CD-4457-96B1-F99F884E5195}"/>
    <cellStyle name="Normal 5 7 2 2 5" xfId="39979" xr:uid="{F0EE8322-A63A-46CA-A4E5-568A747429B0}"/>
    <cellStyle name="Normal 5 7 2 3" xfId="39980" xr:uid="{76DDE9CB-B50F-42E2-8AA6-509F384E1EED}"/>
    <cellStyle name="Normal 5 7 2 3 2" xfId="39981" xr:uid="{DF3FB669-5AC0-4458-A724-C01431E653F4}"/>
    <cellStyle name="Normal 5 7 2 3 2 2" xfId="39982" xr:uid="{3F69618C-1261-41BB-AFEF-47979C42FB0F}"/>
    <cellStyle name="Normal 5 7 2 3 3" xfId="39983" xr:uid="{FB8766F0-BFD4-4E66-87B0-1592AA07D483}"/>
    <cellStyle name="Normal 5 7 2 4" xfId="39984" xr:uid="{79AD8871-5ED1-4803-A530-04809AA55745}"/>
    <cellStyle name="Normal 5 7 2 4 2" xfId="39985" xr:uid="{95CC0298-6324-4A15-A52B-60143DCA09DF}"/>
    <cellStyle name="Normal 5 7 2 5" xfId="39986" xr:uid="{60F70820-724E-4304-A7C5-333C32FE8E39}"/>
    <cellStyle name="Normal 5 7 2 6" xfId="39987" xr:uid="{3F7FE31B-B965-4623-B9C5-C7BD67CE41A3}"/>
    <cellStyle name="Normal 5 7 3" xfId="39988" xr:uid="{F2ED2FC4-7250-4BFB-A5AC-3A279D9B0950}"/>
    <cellStyle name="Normal 5 7 3 2" xfId="39989" xr:uid="{25E3886B-7F37-4C40-9926-7AF3B8093AB7}"/>
    <cellStyle name="Normal 5 7 3 2 2" xfId="39990" xr:uid="{DBC4F805-BF0D-4EA3-8E5B-735E60C93956}"/>
    <cellStyle name="Normal 5 7 3 2 2 2" xfId="39991" xr:uid="{6323A0AE-9671-47AA-B7C8-9E18ADE42B4C}"/>
    <cellStyle name="Normal 5 7 3 2 3" xfId="39992" xr:uid="{F15A2080-9220-453E-9FCB-837989E7674E}"/>
    <cellStyle name="Normal 5 7 3 3" xfId="39993" xr:uid="{626CD8D3-769A-453A-9C03-67781F4DEE2F}"/>
    <cellStyle name="Normal 5 7 3 3 2" xfId="39994" xr:uid="{361F69E0-9FA7-499C-A4BC-1F3605D73149}"/>
    <cellStyle name="Normal 5 7 3 4" xfId="39995" xr:uid="{4BFE27A7-A810-4AD6-A0A5-A426B463FF3C}"/>
    <cellStyle name="Normal 5 7 3 5" xfId="39996" xr:uid="{C9B81F9C-C3FA-46FF-9E77-75AD8DCECA39}"/>
    <cellStyle name="Normal 5 7 4" xfId="39997" xr:uid="{30B12EF7-2BF4-4A60-8147-AF2262C1BAF7}"/>
    <cellStyle name="Normal 5 7 4 2" xfId="39998" xr:uid="{D0C877EE-3376-4DC7-9B75-0D66D4A2827C}"/>
    <cellStyle name="Normal 5 7 4 2 2" xfId="39999" xr:uid="{B650DB3F-5888-418E-9660-5D77578065EF}"/>
    <cellStyle name="Normal 5 7 4 3" xfId="40000" xr:uid="{1A2C2F20-1A0F-4F87-93C7-D68DEEB15220}"/>
    <cellStyle name="Normal 5 7 4 4" xfId="40001" xr:uid="{BC27FBA1-46BA-48DE-81E5-F1AD293102D2}"/>
    <cellStyle name="Normal 5 7 5" xfId="40002" xr:uid="{E37E504C-51D5-44AC-96BF-68A930C181D3}"/>
    <cellStyle name="Normal 5 7 5 2" xfId="40003" xr:uid="{620B7F18-1FFF-4851-84AB-32898D335C9A}"/>
    <cellStyle name="Normal 5 7 6" xfId="40004" xr:uid="{AFD7759F-B544-40D9-902E-83524294193A}"/>
    <cellStyle name="Normal 5 7 6 2" xfId="40005" xr:uid="{F4424731-FFAA-480F-A825-4FEB6984DCFB}"/>
    <cellStyle name="Normal 5 7 7" xfId="40006" xr:uid="{552B3E28-1538-40D7-B567-19959538DDEB}"/>
    <cellStyle name="Normal 5 8" xfId="40007" xr:uid="{8C621497-7F06-41E6-9F82-3F6D337EFFB1}"/>
    <cellStyle name="Normal 5 8 2" xfId="40008" xr:uid="{6912498B-A59A-4E11-80EB-F34E9733A9FF}"/>
    <cellStyle name="Normal 5 8 2 2" xfId="40009" xr:uid="{5316AF3D-B934-4CDD-A17B-36BDE71158A1}"/>
    <cellStyle name="Normal 5 8 2 2 2" xfId="40010" xr:uid="{BD3E71D3-9B1F-4D77-BE78-CF0FAE225FF0}"/>
    <cellStyle name="Normal 5 8 2 3" xfId="40011" xr:uid="{A62F475F-DBA7-4E91-8294-F2B50E52D9D7}"/>
    <cellStyle name="Normal 5 8 3" xfId="40012" xr:uid="{9D125071-9AC7-46B0-8180-2B329382847F}"/>
    <cellStyle name="Normal 5 8 3 2" xfId="40013" xr:uid="{13DBA08A-C6BA-46A3-A572-DAB136DE1F78}"/>
    <cellStyle name="Normal 5 8 4" xfId="40014" xr:uid="{1F883DAC-6CD3-44A4-9962-5B21D9877A59}"/>
    <cellStyle name="Normal 5 8 5" xfId="40015" xr:uid="{DD1DD832-3EE1-44F3-8E38-E80F58EEFB6C}"/>
    <cellStyle name="Normal 5 9" xfId="40016" xr:uid="{35B5C9C8-91F2-4E0C-9BFD-AF04C07655FB}"/>
    <cellStyle name="Normal 50" xfId="40017" xr:uid="{1FAAEE1B-EEB7-474E-A77F-27EFFFEC3BB9}"/>
    <cellStyle name="Normal 50 2" xfId="40018" xr:uid="{747ADE6F-85C8-44C7-BD8F-FC552A736ADA}"/>
    <cellStyle name="Normal 51" xfId="40019" xr:uid="{ED0228F5-AEC4-4E89-8D6B-984AACE3718C}"/>
    <cellStyle name="Normal 51 10" xfId="40020" xr:uid="{46C60D3A-8DF6-4364-A7CA-6CE5A950AC2F}"/>
    <cellStyle name="Normal 51 10 2" xfId="40021" xr:uid="{706E0931-B827-4769-81AC-CF9F1861105F}"/>
    <cellStyle name="Normal 51 11" xfId="40022" xr:uid="{3D0EFA2E-6FA6-4D32-B2A8-E988DE02D511}"/>
    <cellStyle name="Normal 51 2" xfId="40023" xr:uid="{799812D4-17FC-4B12-B5B4-AE9A537E7D12}"/>
    <cellStyle name="Normal 51 2 10" xfId="40024" xr:uid="{C0607876-B4B7-4EDA-B262-12E782B2B593}"/>
    <cellStyle name="Normal 51 2 2" xfId="40025" xr:uid="{0A1718B3-65EB-45C4-969A-82A432F7BE4E}"/>
    <cellStyle name="Normal 51 2 2 2" xfId="40026" xr:uid="{532B9093-9BE8-48C5-8CC4-8ADF067091EE}"/>
    <cellStyle name="Normal 51 2 2 2 2" xfId="40027" xr:uid="{B9A8436A-BF3D-41E7-9432-717E44561DBD}"/>
    <cellStyle name="Normal 51 2 2 2 2 2" xfId="40028" xr:uid="{D69F6CC6-0BFE-4436-B2EB-543A31344297}"/>
    <cellStyle name="Normal 51 2 2 2 2 2 2" xfId="40029" xr:uid="{9B344536-C699-48F1-89E5-F8A12D9CCA88}"/>
    <cellStyle name="Normal 51 2 2 2 2 2 2 2" xfId="40030" xr:uid="{7154D34D-8142-4558-BB3E-BBE900369AEF}"/>
    <cellStyle name="Normal 51 2 2 2 2 2 3" xfId="40031" xr:uid="{FBACA62C-7272-4ACC-86FD-BEE55E05337E}"/>
    <cellStyle name="Normal 51 2 2 2 2 3" xfId="40032" xr:uid="{F97CB643-D625-4BED-A801-768D2452ACDF}"/>
    <cellStyle name="Normal 51 2 2 2 2 3 2" xfId="40033" xr:uid="{769B75C0-7D7A-4326-8C3A-D8067CF31D4A}"/>
    <cellStyle name="Normal 51 2 2 2 2 4" xfId="40034" xr:uid="{113DD665-867F-4CA6-A8A4-06B4DD0FB307}"/>
    <cellStyle name="Normal 51 2 2 2 2 5" xfId="40035" xr:uid="{75ABEC8E-C4B1-42DF-91A6-B830AE72C321}"/>
    <cellStyle name="Normal 51 2 2 2 3" xfId="40036" xr:uid="{A5D36163-07D0-43EC-97AD-CCAD27641F2B}"/>
    <cellStyle name="Normal 51 2 2 2 3 2" xfId="40037" xr:uid="{B487D8C5-C780-4C97-A07F-1E8AD53D7049}"/>
    <cellStyle name="Normal 51 2 2 2 3 2 2" xfId="40038" xr:uid="{B057A057-16ED-437B-BBCE-650CBEFBEA27}"/>
    <cellStyle name="Normal 51 2 2 2 3 3" xfId="40039" xr:uid="{E6BB7D9C-39B4-480E-9292-4508A74FECC8}"/>
    <cellStyle name="Normal 51 2 2 2 4" xfId="40040" xr:uid="{4D0AB388-8F4A-4522-BC5F-F3C681E5A2E2}"/>
    <cellStyle name="Normal 51 2 2 2 4 2" xfId="40041" xr:uid="{1CAE6EE7-D9DF-4F37-81AD-48AACCA6893A}"/>
    <cellStyle name="Normal 51 2 2 2 5" xfId="40042" xr:uid="{86BB0777-6B79-4ADF-B9F3-17BF36541C34}"/>
    <cellStyle name="Normal 51 2 2 2 6" xfId="40043" xr:uid="{DE875CA4-E843-4F8A-8B78-44F5926BA067}"/>
    <cellStyle name="Normal 51 2 2 3" xfId="40044" xr:uid="{321F0F28-5B12-4574-BEB5-12B3B66BC96A}"/>
    <cellStyle name="Normal 51 2 2 3 2" xfId="40045" xr:uid="{26EF0665-02F7-43C9-8554-1B45C642DA46}"/>
    <cellStyle name="Normal 51 2 2 3 2 2" xfId="40046" xr:uid="{62F0120A-FC68-4E0F-B993-00A38BD7CA32}"/>
    <cellStyle name="Normal 51 2 2 3 2 2 2" xfId="40047" xr:uid="{EEF661FE-3BB0-4909-A4A0-AFE3FCCE51B1}"/>
    <cellStyle name="Normal 51 2 2 3 2 3" xfId="40048" xr:uid="{525B4489-C385-44B9-BB3D-72DF7FBBB40C}"/>
    <cellStyle name="Normal 51 2 2 3 3" xfId="40049" xr:uid="{D8E67376-BB5F-4A6A-B3EC-B7E296FAE946}"/>
    <cellStyle name="Normal 51 2 2 3 3 2" xfId="40050" xr:uid="{3145E854-5805-4408-827B-BB8DBEAF2847}"/>
    <cellStyle name="Normal 51 2 2 3 4" xfId="40051" xr:uid="{8A272B8D-0E45-4EBF-B410-E99F4B78E695}"/>
    <cellStyle name="Normal 51 2 2 3 5" xfId="40052" xr:uid="{2215555C-9BF1-4849-B8AF-953C954EA263}"/>
    <cellStyle name="Normal 51 2 2 4" xfId="40053" xr:uid="{5744E551-D429-49E6-AC59-CDA45452F1D6}"/>
    <cellStyle name="Normal 51 2 2 4 2" xfId="40054" xr:uid="{1D6F54D0-6A61-45A8-AC1C-CDDBC78599D4}"/>
    <cellStyle name="Normal 51 2 2 4 2 2" xfId="40055" xr:uid="{BB1FCE68-5C97-4DB8-B979-001D567C2C3A}"/>
    <cellStyle name="Normal 51 2 2 4 3" xfId="40056" xr:uid="{92BC38C3-897B-42F7-9204-6B20397B6C2B}"/>
    <cellStyle name="Normal 51 2 2 4 4" xfId="40057" xr:uid="{41F509AF-7BDE-4AB8-8D41-FE46A5FDE26B}"/>
    <cellStyle name="Normal 51 2 2 5" xfId="40058" xr:uid="{380D23ED-6277-4A56-BD05-ABE6141B6B05}"/>
    <cellStyle name="Normal 51 2 2 5 2" xfId="40059" xr:uid="{1107F913-5E9D-46E0-B48F-48F69D7DA366}"/>
    <cellStyle name="Normal 51 2 2 6" xfId="40060" xr:uid="{B353A9E1-32B4-4B56-AA8E-31AA5B00F839}"/>
    <cellStyle name="Normal 51 2 2 6 2" xfId="40061" xr:uid="{AAED71E1-0978-4B71-A9DE-088C3B64564A}"/>
    <cellStyle name="Normal 51 2 2 7" xfId="40062" xr:uid="{702E35AE-2759-4270-882C-E3B96D4CDF05}"/>
    <cellStyle name="Normal 51 2 3" xfId="40063" xr:uid="{4F22C3B1-A506-4363-8326-01BF1471C8A3}"/>
    <cellStyle name="Normal 51 2 3 2" xfId="40064" xr:uid="{E08FA599-3A0D-4931-AFA8-E8C4D7E5730F}"/>
    <cellStyle name="Normal 51 2 3 2 2" xfId="40065" xr:uid="{E0DB3C9B-9D0F-4D4F-9762-566C8CDAAC69}"/>
    <cellStyle name="Normal 51 2 3 2 2 2" xfId="40066" xr:uid="{05C4B56B-1C79-4171-B78C-C497006065EA}"/>
    <cellStyle name="Normal 51 2 3 2 2 2 2" xfId="40067" xr:uid="{1B6EB4B0-D3F7-4A7A-B75A-DC648CD04F09}"/>
    <cellStyle name="Normal 51 2 3 2 2 2 2 2" xfId="40068" xr:uid="{FE4F8F90-7273-4B77-85A5-E0951BA9AEF8}"/>
    <cellStyle name="Normal 51 2 3 2 2 2 3" xfId="40069" xr:uid="{06209E13-D951-475D-91AA-6B40F4C77033}"/>
    <cellStyle name="Normal 51 2 3 2 2 3" xfId="40070" xr:uid="{7BE3FE6F-F783-4A87-85FF-F667C8A13EBF}"/>
    <cellStyle name="Normal 51 2 3 2 2 3 2" xfId="40071" xr:uid="{67A757A6-6A59-4FD8-A53F-A82F4824013B}"/>
    <cellStyle name="Normal 51 2 3 2 2 4" xfId="40072" xr:uid="{8D9ED38B-9613-47B0-820C-14FC272C4B32}"/>
    <cellStyle name="Normal 51 2 3 2 2 5" xfId="40073" xr:uid="{A89C0111-5940-457E-BDEB-69FF81CBE7BE}"/>
    <cellStyle name="Normal 51 2 3 2 3" xfId="40074" xr:uid="{690F60B8-F5E3-4887-8C62-0E0705535C77}"/>
    <cellStyle name="Normal 51 2 3 2 3 2" xfId="40075" xr:uid="{BC095F70-39E2-415E-9163-FA724D8F0D21}"/>
    <cellStyle name="Normal 51 2 3 2 3 2 2" xfId="40076" xr:uid="{19CCFD22-3D90-46EA-8CE9-6ACC8A7B91A6}"/>
    <cellStyle name="Normal 51 2 3 2 3 3" xfId="40077" xr:uid="{3343043B-7B4B-4E12-B7E5-3AF6B30F20FD}"/>
    <cellStyle name="Normal 51 2 3 2 4" xfId="40078" xr:uid="{16F2AB3F-256C-4FF1-89A0-B133B5781FBC}"/>
    <cellStyle name="Normal 51 2 3 2 4 2" xfId="40079" xr:uid="{8FF9C921-A5CB-4A86-A60E-CEF3F582B20F}"/>
    <cellStyle name="Normal 51 2 3 2 5" xfId="40080" xr:uid="{8A0604F1-AD74-4418-B800-EE9084CC685F}"/>
    <cellStyle name="Normal 51 2 3 2 6" xfId="40081" xr:uid="{7B713819-568E-48E1-A295-179F151C83B3}"/>
    <cellStyle name="Normal 51 2 3 3" xfId="40082" xr:uid="{681DD862-5EAC-430D-8433-92B001D19AE2}"/>
    <cellStyle name="Normal 51 2 3 3 2" xfId="40083" xr:uid="{442A2749-D453-410A-AE2A-14C9497CC09D}"/>
    <cellStyle name="Normal 51 2 3 3 2 2" xfId="40084" xr:uid="{C0D77B26-C2AC-40BE-81BD-4A821CB2FF01}"/>
    <cellStyle name="Normal 51 2 3 3 2 2 2" xfId="40085" xr:uid="{61F6F623-3A3A-4FD0-A710-35122FF5A07B}"/>
    <cellStyle name="Normal 51 2 3 3 2 3" xfId="40086" xr:uid="{223AFA8C-FDA7-4BBC-908C-3932391B6CAD}"/>
    <cellStyle name="Normal 51 2 3 3 3" xfId="40087" xr:uid="{CC7323BC-A875-43E1-85A4-B9E0E0CD8313}"/>
    <cellStyle name="Normal 51 2 3 3 3 2" xfId="40088" xr:uid="{CA2B1754-02FF-4224-8BD1-975DFB9585F4}"/>
    <cellStyle name="Normal 51 2 3 3 4" xfId="40089" xr:uid="{8DC30EA1-4F24-4822-96D2-1E98E0679162}"/>
    <cellStyle name="Normal 51 2 3 3 5" xfId="40090" xr:uid="{CD2EAF46-9AC7-4B34-8549-369CFFEF6AE9}"/>
    <cellStyle name="Normal 51 2 3 4" xfId="40091" xr:uid="{CC9756E5-BDF0-4E49-A5CE-B99BB2478BE5}"/>
    <cellStyle name="Normal 51 2 3 4 2" xfId="40092" xr:uid="{49A4FE91-BFE4-45A2-BDC3-B5949ACB5C0A}"/>
    <cellStyle name="Normal 51 2 3 4 2 2" xfId="40093" xr:uid="{8CD1985D-1D2A-4519-85BE-11D556097D86}"/>
    <cellStyle name="Normal 51 2 3 4 3" xfId="40094" xr:uid="{22CEC170-38C0-4B4D-8FDE-26840E246351}"/>
    <cellStyle name="Normal 51 2 3 4 4" xfId="40095" xr:uid="{7AD50E7C-B284-40E9-B07A-ECEAC41D159D}"/>
    <cellStyle name="Normal 51 2 3 5" xfId="40096" xr:uid="{BEA9D216-13E2-465C-81AA-2436F1D41808}"/>
    <cellStyle name="Normal 51 2 3 5 2" xfId="40097" xr:uid="{4F417720-5230-4C42-97DC-FD583DD86FC5}"/>
    <cellStyle name="Normal 51 2 3 6" xfId="40098" xr:uid="{A5A9B48D-A641-4068-A641-C00F822A0A83}"/>
    <cellStyle name="Normal 51 2 3 6 2" xfId="40099" xr:uid="{43AAE023-1216-4CA0-83A9-FE988DCF619E}"/>
    <cellStyle name="Normal 51 2 3 7" xfId="40100" xr:uid="{4AF14D4B-7A84-4E23-9AF9-7F2753B61B56}"/>
    <cellStyle name="Normal 51 2 4" xfId="40101" xr:uid="{872BB97E-BD07-4B68-A7D6-420658B427C4}"/>
    <cellStyle name="Normal 51 2 4 2" xfId="40102" xr:uid="{903A5F5A-326E-413B-B639-C5B221F5FC84}"/>
    <cellStyle name="Normal 51 2 4 2 2" xfId="40103" xr:uid="{90F97228-F7AD-4ECF-A215-7E4CEFD16B1D}"/>
    <cellStyle name="Normal 51 2 4 2 2 2" xfId="40104" xr:uid="{7B54F1B8-06AE-4FC5-A6DA-B047C97EBAFD}"/>
    <cellStyle name="Normal 51 2 4 2 2 2 2" xfId="40105" xr:uid="{A6599E5D-311F-4E48-BC0F-EFADFB753BF1}"/>
    <cellStyle name="Normal 51 2 4 2 2 3" xfId="40106" xr:uid="{529E9A97-5644-4403-BAE9-0B0445115D14}"/>
    <cellStyle name="Normal 51 2 4 2 3" xfId="40107" xr:uid="{68A3AA57-13B4-4E44-8CDC-4EF58C7BE73A}"/>
    <cellStyle name="Normal 51 2 4 2 3 2" xfId="40108" xr:uid="{D5D76A41-FAD5-48A0-9701-60E22E6EBFAE}"/>
    <cellStyle name="Normal 51 2 4 2 4" xfId="40109" xr:uid="{4EA7600D-6C47-4672-A361-BD770F2F4408}"/>
    <cellStyle name="Normal 51 2 4 2 5" xfId="40110" xr:uid="{DB9EDC0C-ABE1-4A83-A24F-429E757BA56B}"/>
    <cellStyle name="Normal 51 2 4 3" xfId="40111" xr:uid="{C771ADCD-45D6-4CB6-A170-A3142E82CB54}"/>
    <cellStyle name="Normal 51 2 4 3 2" xfId="40112" xr:uid="{FBFD49FA-7580-4671-A67B-73CE11FB985B}"/>
    <cellStyle name="Normal 51 2 4 3 2 2" xfId="40113" xr:uid="{6A940D0F-C746-47EB-8458-B172D916E450}"/>
    <cellStyle name="Normal 51 2 4 3 3" xfId="40114" xr:uid="{91BC40F2-CFE7-4B62-ADF8-658D3A8C025F}"/>
    <cellStyle name="Normal 51 2 4 4" xfId="40115" xr:uid="{F6616510-C587-43FF-B101-322F8BEFD35B}"/>
    <cellStyle name="Normal 51 2 4 4 2" xfId="40116" xr:uid="{2A9AD6E6-78BD-41DB-B86D-C1601E19D2C5}"/>
    <cellStyle name="Normal 51 2 4 5" xfId="40117" xr:uid="{91858E8F-0D5A-4DD8-85FC-D76F3F0B0E50}"/>
    <cellStyle name="Normal 51 2 4 6" xfId="40118" xr:uid="{AEC6A187-736C-42EB-B4B8-3BB0FFF1B09F}"/>
    <cellStyle name="Normal 51 2 5" xfId="40119" xr:uid="{D38E9B42-9E98-484D-BCA1-437AC01221CE}"/>
    <cellStyle name="Normal 51 2 5 2" xfId="40120" xr:uid="{82A15FB7-5B85-4A14-8183-1ED8E9F1F1A9}"/>
    <cellStyle name="Normal 51 2 5 2 2" xfId="40121" xr:uid="{A93053A4-48E3-46E5-8313-A661DF10AC7A}"/>
    <cellStyle name="Normal 51 2 5 2 2 2" xfId="40122" xr:uid="{5BA45EDE-31F4-4270-9534-3C956A945864}"/>
    <cellStyle name="Normal 51 2 5 2 3" xfId="40123" xr:uid="{DD29D406-1ABA-4776-A36A-11CA98B0C202}"/>
    <cellStyle name="Normal 51 2 5 3" xfId="40124" xr:uid="{8CC08A67-9CC0-485A-851F-2CFDFF3D043C}"/>
    <cellStyle name="Normal 51 2 5 3 2" xfId="40125" xr:uid="{F86FF8BA-394F-4B6A-B677-B5E1BFE59B86}"/>
    <cellStyle name="Normal 51 2 5 4" xfId="40126" xr:uid="{26945930-E1B0-47A4-8DCF-2FC51F5F0271}"/>
    <cellStyle name="Normal 51 2 5 5" xfId="40127" xr:uid="{C581D600-87F2-482A-BD14-896DB423473A}"/>
    <cellStyle name="Normal 51 2 6" xfId="40128" xr:uid="{457A384B-F570-4569-93A2-17B91C3A4C03}"/>
    <cellStyle name="Normal 51 2 6 2" xfId="40129" xr:uid="{77CA9EF8-A4F2-42B7-8D53-5033405C21AB}"/>
    <cellStyle name="Normal 51 2 6 2 2" xfId="40130" xr:uid="{3528A5E7-008C-4F7B-8399-D81A3B213CA1}"/>
    <cellStyle name="Normal 51 2 6 2 2 2" xfId="40131" xr:uid="{313ED055-A576-4054-9391-024BEB388C87}"/>
    <cellStyle name="Normal 51 2 6 2 3" xfId="40132" xr:uid="{03AD4E09-0AB6-4920-BFDF-6A59A08FE3D3}"/>
    <cellStyle name="Normal 51 2 6 3" xfId="40133" xr:uid="{A472369E-AAE0-44E2-9D38-78FA30A66133}"/>
    <cellStyle name="Normal 51 2 6 3 2" xfId="40134" xr:uid="{48698A63-EC24-4A86-BF33-94DD37559599}"/>
    <cellStyle name="Normal 51 2 6 4" xfId="40135" xr:uid="{AF437DD2-ABBC-4240-9F98-46EF4311FA80}"/>
    <cellStyle name="Normal 51 2 6 5" xfId="40136" xr:uid="{078043E4-7E65-48E0-B619-CF5DF394B876}"/>
    <cellStyle name="Normal 51 2 7" xfId="40137" xr:uid="{34925436-0818-4D0E-B651-D3ADEFE59AA8}"/>
    <cellStyle name="Normal 51 2 7 2" xfId="40138" xr:uid="{56B56957-1197-4F80-8F52-B7F7CFF19BD2}"/>
    <cellStyle name="Normal 51 2 7 2 2" xfId="40139" xr:uid="{A8EA845B-32CE-46E4-99B0-A93EA9C67E74}"/>
    <cellStyle name="Normal 51 2 7 3" xfId="40140" xr:uid="{4A0A137E-103F-4641-93B9-20745A0C9540}"/>
    <cellStyle name="Normal 51 2 7 4" xfId="40141" xr:uid="{9B3AA50A-1380-47E5-B168-7DEFCBC6369F}"/>
    <cellStyle name="Normal 51 2 8" xfId="40142" xr:uid="{2FF44B9E-2D06-46BB-8796-77B5438D54E6}"/>
    <cellStyle name="Normal 51 2 8 2" xfId="40143" xr:uid="{DE45BEC3-75FB-4074-9DC3-D5A1F5F5C9FE}"/>
    <cellStyle name="Normal 51 2 9" xfId="40144" xr:uid="{B2FFFE7E-FA79-4908-9978-69A6EB01AB66}"/>
    <cellStyle name="Normal 51 2 9 2" xfId="40145" xr:uid="{17837E99-4DE3-4448-B100-29CF9B33434F}"/>
    <cellStyle name="Normal 51 3" xfId="40146" xr:uid="{3CD5B48B-D9EC-4C58-B516-437FE8BD21D1}"/>
    <cellStyle name="Normal 51 3 2" xfId="40147" xr:uid="{5180F456-46CD-4354-9182-7A6AA9A24A77}"/>
    <cellStyle name="Normal 51 3 2 2" xfId="40148" xr:uid="{5CF6F57D-9546-4797-B8FA-2B10371309F8}"/>
    <cellStyle name="Normal 51 3 2 2 2" xfId="40149" xr:uid="{46D37CC1-B8C0-41DB-B6A6-72CEE6F9F674}"/>
    <cellStyle name="Normal 51 3 2 2 2 2" xfId="40150" xr:uid="{03F2BFB5-7B48-48D4-AE62-DB08F204C9B4}"/>
    <cellStyle name="Normal 51 3 2 2 2 2 2" xfId="40151" xr:uid="{84D17738-3C7D-42D5-B20A-E04608687BF2}"/>
    <cellStyle name="Normal 51 3 2 2 2 3" xfId="40152" xr:uid="{769B6770-0119-4D5C-BC4B-CBBC4768FE53}"/>
    <cellStyle name="Normal 51 3 2 2 3" xfId="40153" xr:uid="{D5BA8D93-1D16-4D1D-822B-2860C85C30EA}"/>
    <cellStyle name="Normal 51 3 2 2 3 2" xfId="40154" xr:uid="{B30503D9-B21F-405C-A92B-1A98AC334498}"/>
    <cellStyle name="Normal 51 3 2 2 4" xfId="40155" xr:uid="{B2BA9521-4C1C-4B56-971B-590BD42C97F9}"/>
    <cellStyle name="Normal 51 3 2 2 5" xfId="40156" xr:uid="{1EE7991D-BCD3-4423-A57F-8203713A50DC}"/>
    <cellStyle name="Normal 51 3 2 3" xfId="40157" xr:uid="{4F405A70-8618-49A5-B34A-75276131B9DD}"/>
    <cellStyle name="Normal 51 3 2 3 2" xfId="40158" xr:uid="{9A8C4225-4249-4BEA-812D-A8B337347F2A}"/>
    <cellStyle name="Normal 51 3 2 3 2 2" xfId="40159" xr:uid="{EE534EAB-1C1E-44FF-B94A-2F9FDF779723}"/>
    <cellStyle name="Normal 51 3 2 3 3" xfId="40160" xr:uid="{51A4C3B6-CF1D-4137-9A12-C2E80F41E719}"/>
    <cellStyle name="Normal 51 3 2 4" xfId="40161" xr:uid="{87BA2343-0592-447B-B02A-BEE76A2887B5}"/>
    <cellStyle name="Normal 51 3 2 4 2" xfId="40162" xr:uid="{F6A1DEB8-F6BC-4375-96C8-C42DF10323B6}"/>
    <cellStyle name="Normal 51 3 2 5" xfId="40163" xr:uid="{FB11C20D-CD27-4721-8195-0B92E999B373}"/>
    <cellStyle name="Normal 51 3 2 6" xfId="40164" xr:uid="{66EC06E5-05D4-421B-9232-7F0857419CC7}"/>
    <cellStyle name="Normal 51 3 3" xfId="40165" xr:uid="{2417DDA7-CBD0-4402-9384-159FA74F2BC5}"/>
    <cellStyle name="Normal 51 3 3 2" xfId="40166" xr:uid="{095AD6BC-134D-497E-9391-5FE524EE4897}"/>
    <cellStyle name="Normal 51 3 3 2 2" xfId="40167" xr:uid="{8E46B6DF-1A1E-4EEF-B3D0-9C5F9C07502C}"/>
    <cellStyle name="Normal 51 3 3 2 2 2" xfId="40168" xr:uid="{91F06E70-04B0-4EE9-83AA-4E21FA9B4B85}"/>
    <cellStyle name="Normal 51 3 3 2 3" xfId="40169" xr:uid="{884E9417-881D-4AFD-ABA1-CE39CD21AEB8}"/>
    <cellStyle name="Normal 51 3 3 3" xfId="40170" xr:uid="{3473B95E-D6A8-41A8-9A37-0370BD2C6A0D}"/>
    <cellStyle name="Normal 51 3 3 3 2" xfId="40171" xr:uid="{8E75A8D7-14E2-4D86-897E-375AA5F633CA}"/>
    <cellStyle name="Normal 51 3 3 4" xfId="40172" xr:uid="{85B8A060-F34E-4277-9D80-EA76CF3F19E1}"/>
    <cellStyle name="Normal 51 3 3 5" xfId="40173" xr:uid="{F6545681-CB79-45B1-9B7B-9DD748325A3D}"/>
    <cellStyle name="Normal 51 3 4" xfId="40174" xr:uid="{AA4CDF07-968A-45E5-BB70-F66B7B10ABC8}"/>
    <cellStyle name="Normal 51 3 4 2" xfId="40175" xr:uid="{A2739C27-81FE-46DF-B998-9676016A6FF8}"/>
    <cellStyle name="Normal 51 3 4 2 2" xfId="40176" xr:uid="{38B19410-2462-497A-8FE1-5879B98DB5FD}"/>
    <cellStyle name="Normal 51 3 4 3" xfId="40177" xr:uid="{FDF16BF8-7BCB-4AB7-8862-45D08A63AFFC}"/>
    <cellStyle name="Normal 51 3 4 4" xfId="40178" xr:uid="{7E883A30-92CC-4A41-935B-3687538FDA88}"/>
    <cellStyle name="Normal 51 3 5" xfId="40179" xr:uid="{6A56F8D6-36A3-48CB-9C58-FA57597B02C4}"/>
    <cellStyle name="Normal 51 3 5 2" xfId="40180" xr:uid="{3B2BAA38-671F-437B-B3E5-7A2A207F931D}"/>
    <cellStyle name="Normal 51 3 6" xfId="40181" xr:uid="{77F2A52F-556B-404A-95DA-80EDBB0E62C4}"/>
    <cellStyle name="Normal 51 3 6 2" xfId="40182" xr:uid="{557126A3-C094-48CA-8CB1-C62B1C1D9ED6}"/>
    <cellStyle name="Normal 51 3 7" xfId="40183" xr:uid="{6092E28D-23B1-40FC-9376-C0CE57974D38}"/>
    <cellStyle name="Normal 51 4" xfId="40184" xr:uid="{197E7C85-D658-49B7-B31D-3EC87470D521}"/>
    <cellStyle name="Normal 51 4 2" xfId="40185" xr:uid="{C1B9B91F-03FB-4504-8D06-DF982397C9F1}"/>
    <cellStyle name="Normal 51 4 2 2" xfId="40186" xr:uid="{E546C4C1-61B5-4A58-BD62-2EAF946832C0}"/>
    <cellStyle name="Normal 51 4 2 2 2" xfId="40187" xr:uid="{EDECC879-853F-4ED3-BC9D-85525D1AE93C}"/>
    <cellStyle name="Normal 51 4 2 2 2 2" xfId="40188" xr:uid="{0FBFB53F-6D32-4FC5-BC15-F1F583E55561}"/>
    <cellStyle name="Normal 51 4 2 2 2 2 2" xfId="40189" xr:uid="{2CB9462D-0E83-4AEF-8305-4F6511095980}"/>
    <cellStyle name="Normal 51 4 2 2 2 3" xfId="40190" xr:uid="{AB4CD7CA-5BE1-4ABE-9111-FE455C0211B9}"/>
    <cellStyle name="Normal 51 4 2 2 3" xfId="40191" xr:uid="{3122747D-895C-4217-87D5-2D7BE823FEE5}"/>
    <cellStyle name="Normal 51 4 2 2 3 2" xfId="40192" xr:uid="{9C0B527E-B871-4950-B534-01BD6B64DCC0}"/>
    <cellStyle name="Normal 51 4 2 2 4" xfId="40193" xr:uid="{B68EE509-341A-4D13-8313-9D3A536272D6}"/>
    <cellStyle name="Normal 51 4 2 2 5" xfId="40194" xr:uid="{EC3B5A59-93AD-4C8A-8B51-058B59928488}"/>
    <cellStyle name="Normal 51 4 2 3" xfId="40195" xr:uid="{385946DC-C77F-464A-9F82-BF3ABCED82BC}"/>
    <cellStyle name="Normal 51 4 2 3 2" xfId="40196" xr:uid="{968167F8-DE53-4D01-910A-74EB219F6451}"/>
    <cellStyle name="Normal 51 4 2 3 2 2" xfId="40197" xr:uid="{6BCDB090-103E-41CB-93C5-7C773FAE02A2}"/>
    <cellStyle name="Normal 51 4 2 3 3" xfId="40198" xr:uid="{E7CCDE88-DE6E-4A4E-92C2-9B0BD6937769}"/>
    <cellStyle name="Normal 51 4 2 4" xfId="40199" xr:uid="{A61F0289-B181-4BC0-9D4D-A5E5C035C4F4}"/>
    <cellStyle name="Normal 51 4 2 4 2" xfId="40200" xr:uid="{80B2C3D9-BBF7-4D3D-89E6-2DF50ACC562A}"/>
    <cellStyle name="Normal 51 4 2 5" xfId="40201" xr:uid="{8346EA22-80AE-462D-908A-465431B5815D}"/>
    <cellStyle name="Normal 51 4 2 6" xfId="40202" xr:uid="{1DDFC52D-176D-4971-A3E0-845A45BCE906}"/>
    <cellStyle name="Normal 51 4 3" xfId="40203" xr:uid="{4606BFD1-624F-4DB9-9A11-3B2C04DBB6DD}"/>
    <cellStyle name="Normal 51 4 3 2" xfId="40204" xr:uid="{6D51A177-AB11-4B17-B30C-4507F976B1DD}"/>
    <cellStyle name="Normal 51 4 3 2 2" xfId="40205" xr:uid="{49D6103A-D560-4ABE-92BA-F2AC51B7651A}"/>
    <cellStyle name="Normal 51 4 3 2 2 2" xfId="40206" xr:uid="{E9DD6B1B-3E6E-4399-8243-98076A25E804}"/>
    <cellStyle name="Normal 51 4 3 2 3" xfId="40207" xr:uid="{8C6C9C10-25A9-40BB-8CBB-C6D1548DE8E3}"/>
    <cellStyle name="Normal 51 4 3 3" xfId="40208" xr:uid="{F8984BA7-AA34-4904-9FEB-CE55722CC7A8}"/>
    <cellStyle name="Normal 51 4 3 3 2" xfId="40209" xr:uid="{2817A6DD-9159-4D0B-8132-3B0C31FEAB1A}"/>
    <cellStyle name="Normal 51 4 3 4" xfId="40210" xr:uid="{6C6958C4-136D-4C6F-88C4-44F23D965705}"/>
    <cellStyle name="Normal 51 4 3 5" xfId="40211" xr:uid="{2E2D1BBF-3EC2-4FFB-9425-4C94F8F67DC0}"/>
    <cellStyle name="Normal 51 4 4" xfId="40212" xr:uid="{6E0B641D-25D3-444B-9043-20C25912F4DC}"/>
    <cellStyle name="Normal 51 4 4 2" xfId="40213" xr:uid="{51B08E92-ACF7-48C8-B4F6-9E363042DEDC}"/>
    <cellStyle name="Normal 51 4 4 2 2" xfId="40214" xr:uid="{83A6B308-1EE2-4BF9-926E-1C83CE9B2ADC}"/>
    <cellStyle name="Normal 51 4 4 3" xfId="40215" xr:uid="{9A0D7CCE-8AB1-4FF6-A51F-DF43A6D5991B}"/>
    <cellStyle name="Normal 51 4 4 4" xfId="40216" xr:uid="{8B6F6C81-4F1E-4AE5-8AEA-8F3BE1E75755}"/>
    <cellStyle name="Normal 51 4 5" xfId="40217" xr:uid="{947DB64F-0873-421E-B472-1E689ED75896}"/>
    <cellStyle name="Normal 51 4 5 2" xfId="40218" xr:uid="{7F242C60-2CDF-4D71-8B7F-0D90683F0792}"/>
    <cellStyle name="Normal 51 4 6" xfId="40219" xr:uid="{8E1B9285-AD3B-46DA-A72C-0322733558DF}"/>
    <cellStyle name="Normal 51 4 6 2" xfId="40220" xr:uid="{168FB1CC-F55C-4EC3-8845-75B918221E80}"/>
    <cellStyle name="Normal 51 4 7" xfId="40221" xr:uid="{4CEC4EB9-C925-4CD7-9A56-73C188402224}"/>
    <cellStyle name="Normal 51 5" xfId="40222" xr:uid="{0C10E807-C71D-480C-90E1-CBBDD9AA3268}"/>
    <cellStyle name="Normal 51 5 2" xfId="40223" xr:uid="{14F7D1A1-FEA0-40D8-97B0-C44ABD0D7F87}"/>
    <cellStyle name="Normal 51 5 2 2" xfId="40224" xr:uid="{D8F32415-DC9A-4A70-AA9A-4AFF06DC130C}"/>
    <cellStyle name="Normal 51 5 2 2 2" xfId="40225" xr:uid="{457A465D-68AB-4917-B601-66EC400EBEC8}"/>
    <cellStyle name="Normal 51 5 2 2 2 2" xfId="40226" xr:uid="{5AD0E721-6F99-454C-B283-F8977061FD2C}"/>
    <cellStyle name="Normal 51 5 2 2 3" xfId="40227" xr:uid="{12C37ED5-259A-4B1B-BFB1-3CC786C68433}"/>
    <cellStyle name="Normal 51 5 2 3" xfId="40228" xr:uid="{B6EA667A-B788-4D2A-8C33-762A9E72239C}"/>
    <cellStyle name="Normal 51 5 2 3 2" xfId="40229" xr:uid="{32D739EA-DD1C-46F9-A1BD-CE4B8EBA6FD3}"/>
    <cellStyle name="Normal 51 5 2 4" xfId="40230" xr:uid="{9EAD1999-F7D4-43AB-B9A7-7428FA2151B3}"/>
    <cellStyle name="Normal 51 5 2 5" xfId="40231" xr:uid="{DFE01EF5-D0DE-4AD7-8226-8ECF6FF131B5}"/>
    <cellStyle name="Normal 51 5 3" xfId="40232" xr:uid="{E9989D95-5216-47DD-AC91-1B10F94B6F58}"/>
    <cellStyle name="Normal 51 5 3 2" xfId="40233" xr:uid="{D6D5FCFE-2B43-4D90-9366-EB467D2FDF50}"/>
    <cellStyle name="Normal 51 5 3 2 2" xfId="40234" xr:uid="{DEE7EE35-1D75-401F-BD44-0458E1A66DEB}"/>
    <cellStyle name="Normal 51 5 3 3" xfId="40235" xr:uid="{26072390-44A4-4B22-A012-FBAB06A0E028}"/>
    <cellStyle name="Normal 51 5 4" xfId="40236" xr:uid="{024D3393-8A19-4F81-B571-8A6BDB9DE90B}"/>
    <cellStyle name="Normal 51 5 4 2" xfId="40237" xr:uid="{3D307198-9A2D-4B5E-8AAE-30D1E6A7B935}"/>
    <cellStyle name="Normal 51 5 5" xfId="40238" xr:uid="{FE1EF62F-B955-4EFB-95EA-768BB456BA22}"/>
    <cellStyle name="Normal 51 5 6" xfId="40239" xr:uid="{B4E75385-A66A-4FA4-AB02-A9E400D47BED}"/>
    <cellStyle name="Normal 51 6" xfId="40240" xr:uid="{530987E9-DA40-40B4-98D6-28454B120766}"/>
    <cellStyle name="Normal 51 6 2" xfId="40241" xr:uid="{BAB0E712-FF80-42B7-84A1-084A3255D177}"/>
    <cellStyle name="Normal 51 6 2 2" xfId="40242" xr:uid="{60DB0DC6-7072-4017-95E5-7520A6E5D883}"/>
    <cellStyle name="Normal 51 6 2 2 2" xfId="40243" xr:uid="{9AC06508-20F3-4AAF-9281-AE46E160B8ED}"/>
    <cellStyle name="Normal 51 6 2 3" xfId="40244" xr:uid="{BAE0635A-7960-43BE-8E6D-97BAA5ED6D60}"/>
    <cellStyle name="Normal 51 6 3" xfId="40245" xr:uid="{A16C163D-CB03-4EB2-A0B2-8498E6BD0F57}"/>
    <cellStyle name="Normal 51 6 3 2" xfId="40246" xr:uid="{59C0A7CB-080B-43A3-9060-2722CABE2D01}"/>
    <cellStyle name="Normal 51 6 4" xfId="40247" xr:uid="{459BD84D-6C62-40EB-846B-7966B6DB074A}"/>
    <cellStyle name="Normal 51 6 5" xfId="40248" xr:uid="{B126D06B-4F23-4F0E-AF2C-377B7B04DAB4}"/>
    <cellStyle name="Normal 51 7" xfId="40249" xr:uid="{D892A3A2-15DE-464D-BEBB-FE65830647DD}"/>
    <cellStyle name="Normal 51 7 2" xfId="40250" xr:uid="{8D02D528-DF81-4960-8B8F-3BE9AD4DB6E7}"/>
    <cellStyle name="Normal 51 7 2 2" xfId="40251" xr:uid="{5B9BB47C-FCCB-4B1C-BF30-17B48588FC9A}"/>
    <cellStyle name="Normal 51 7 2 2 2" xfId="40252" xr:uid="{3D1D7849-280E-4CD3-9948-CFECFFEEDD45}"/>
    <cellStyle name="Normal 51 7 2 3" xfId="40253" xr:uid="{3704B7DD-D70F-4C24-8134-09D4DF65F29A}"/>
    <cellStyle name="Normal 51 7 3" xfId="40254" xr:uid="{8613F7C5-B9B1-4930-B3F0-3B88293B6249}"/>
    <cellStyle name="Normal 51 7 3 2" xfId="40255" xr:uid="{B8122DFD-B8E8-4213-B937-3B7F1A46B6B7}"/>
    <cellStyle name="Normal 51 7 4" xfId="40256" xr:uid="{410E75C8-5853-4F38-B2A9-26ADD434795B}"/>
    <cellStyle name="Normal 51 7 5" xfId="40257" xr:uid="{00E706B8-790C-45EC-941D-D94B5FA9463C}"/>
    <cellStyle name="Normal 51 8" xfId="40258" xr:uid="{712A5619-0F1E-4ED6-B1D0-24BAE4E273E6}"/>
    <cellStyle name="Normal 51 8 2" xfId="40259" xr:uid="{9B0977AA-CB97-42C9-B143-74067FD5657F}"/>
    <cellStyle name="Normal 51 8 2 2" xfId="40260" xr:uid="{DB4F3BFA-2647-4FB9-BCD7-234F62AC7841}"/>
    <cellStyle name="Normal 51 8 3" xfId="40261" xr:uid="{C39F6B21-0F72-46C3-BFC4-097BFEDF2FF5}"/>
    <cellStyle name="Normal 51 8 4" xfId="40262" xr:uid="{89FD541E-B5D8-46FC-8B8F-ABC4BDC428D3}"/>
    <cellStyle name="Normal 51 9" xfId="40263" xr:uid="{9B1E8895-312A-4D3F-BFEC-C3775D57EFDD}"/>
    <cellStyle name="Normal 51 9 2" xfId="40264" xr:uid="{E954E434-493B-41F4-8E1B-19D7D1B29D2E}"/>
    <cellStyle name="Normal 52" xfId="40265" xr:uid="{545683C1-B3C1-4873-8788-439789D5E089}"/>
    <cellStyle name="Normal 52 10" xfId="40266" xr:uid="{31D63553-F0E7-4DD2-90F4-9FAB618AC6C5}"/>
    <cellStyle name="Normal 52 2" xfId="40267" xr:uid="{4337E07C-3E01-4E4E-95ED-0407CD4133C8}"/>
    <cellStyle name="Normal 52 2 2" xfId="40268" xr:uid="{FBEC4C77-634F-4F7A-8A1D-33529A2632AE}"/>
    <cellStyle name="Normal 52 2 2 2" xfId="40269" xr:uid="{4CAFBC06-243B-4695-A7B4-85AE5E6DA8B4}"/>
    <cellStyle name="Normal 52 2 2 2 2" xfId="40270" xr:uid="{71B38AB0-B714-468F-8360-1B33075B8DFE}"/>
    <cellStyle name="Normal 52 2 2 2 2 2" xfId="40271" xr:uid="{9E021B0A-921E-421C-A847-AF34BA3F723A}"/>
    <cellStyle name="Normal 52 2 2 2 2 2 2" xfId="40272" xr:uid="{7EF40347-E649-4626-A1B6-D7849E9402DE}"/>
    <cellStyle name="Normal 52 2 2 2 2 3" xfId="40273" xr:uid="{9CD31B6C-176F-46B2-A634-91DDBE1A92FF}"/>
    <cellStyle name="Normal 52 2 2 2 3" xfId="40274" xr:uid="{C954B2D5-FFC6-4CCB-B4AF-1DB6638678C6}"/>
    <cellStyle name="Normal 52 2 2 2 3 2" xfId="40275" xr:uid="{E8677E10-8173-44BB-A71B-789892CDCD94}"/>
    <cellStyle name="Normal 52 2 2 2 4" xfId="40276" xr:uid="{E3F93A05-AB6E-4FF2-8DE3-149A825C0EA1}"/>
    <cellStyle name="Normal 52 2 2 2 5" xfId="40277" xr:uid="{F42A947D-6020-4E33-9B47-60FE8BD44DC6}"/>
    <cellStyle name="Normal 52 2 2 3" xfId="40278" xr:uid="{7045DD3A-0D34-49B8-93CB-F8A7463B4F5C}"/>
    <cellStyle name="Normal 52 2 2 3 2" xfId="40279" xr:uid="{0A612618-1B99-4637-8F58-C1A63DDBAA5E}"/>
    <cellStyle name="Normal 52 2 2 3 2 2" xfId="40280" xr:uid="{7073E817-7703-409E-BBBC-4E24CB660BB5}"/>
    <cellStyle name="Normal 52 2 2 3 3" xfId="40281" xr:uid="{CEC2DF1D-32CA-4177-962C-A7538C7780FA}"/>
    <cellStyle name="Normal 52 2 2 4" xfId="40282" xr:uid="{F89E0C8A-A2E7-436A-9C66-B8898C890A08}"/>
    <cellStyle name="Normal 52 2 2 4 2" xfId="40283" xr:uid="{B52065DB-32C7-42AD-A253-96A338B2F7A5}"/>
    <cellStyle name="Normal 52 2 2 5" xfId="40284" xr:uid="{D09EAEB1-9A90-480B-9C22-EF00AF0514D4}"/>
    <cellStyle name="Normal 52 2 2 6" xfId="40285" xr:uid="{4E2D5CA9-FDAA-41C8-B6B7-5FCDA29055DB}"/>
    <cellStyle name="Normal 52 2 3" xfId="40286" xr:uid="{564925B8-12F6-4B88-8930-B7A4DA201C4C}"/>
    <cellStyle name="Normal 52 2 3 2" xfId="40287" xr:uid="{B49F21F4-AC03-4D86-942F-47C7EEAC8F4B}"/>
    <cellStyle name="Normal 52 2 3 2 2" xfId="40288" xr:uid="{FF42CAA7-F3C6-47D8-A2AC-1DAB9F534E0F}"/>
    <cellStyle name="Normal 52 2 3 2 2 2" xfId="40289" xr:uid="{55BF9082-8498-40A7-80B0-05758225979A}"/>
    <cellStyle name="Normal 52 2 3 2 3" xfId="40290" xr:uid="{E8B65E66-9411-4EEB-B1B8-A4FAB2486DC8}"/>
    <cellStyle name="Normal 52 2 3 3" xfId="40291" xr:uid="{FB34D3D5-0218-461B-8425-75AB6E283A5D}"/>
    <cellStyle name="Normal 52 2 3 3 2" xfId="40292" xr:uid="{097FC2EC-6A58-4B03-B309-329F365B5031}"/>
    <cellStyle name="Normal 52 2 3 4" xfId="40293" xr:uid="{C7600F5E-E437-4AFB-AB3E-CA6E2C9E4E1A}"/>
    <cellStyle name="Normal 52 2 3 5" xfId="40294" xr:uid="{70B4F153-16DA-4903-B461-D9A7B319BEAD}"/>
    <cellStyle name="Normal 52 2 4" xfId="40295" xr:uid="{1D044104-A7B2-4000-970A-0FF3F162C884}"/>
    <cellStyle name="Normal 52 2 4 2" xfId="40296" xr:uid="{17EABF28-0608-44FD-B597-AFE363E7A818}"/>
    <cellStyle name="Normal 52 2 4 2 2" xfId="40297" xr:uid="{257FABCA-62BB-49C8-8555-EB1E4D7F0188}"/>
    <cellStyle name="Normal 52 2 4 3" xfId="40298" xr:uid="{FD34EA90-B059-4E8E-B735-212F014C159F}"/>
    <cellStyle name="Normal 52 2 4 4" xfId="40299" xr:uid="{50A8C718-4453-42DD-A9E5-975726A63AEB}"/>
    <cellStyle name="Normal 52 2 5" xfId="40300" xr:uid="{BFA53B05-14D3-4DC7-A29A-18B266546C70}"/>
    <cellStyle name="Normal 52 2 5 2" xfId="40301" xr:uid="{1B7FD3CE-2048-4A04-8456-80F166E64D09}"/>
    <cellStyle name="Normal 52 2 6" xfId="40302" xr:uid="{3A1663AC-7D80-45AD-B22A-3F7AC706BFD1}"/>
    <cellStyle name="Normal 52 2 6 2" xfId="40303" xr:uid="{41C08435-2A76-4181-923E-581689E63CB3}"/>
    <cellStyle name="Normal 52 2 7" xfId="40304" xr:uid="{33038153-C9ED-4268-87F8-6976233D8DBE}"/>
    <cellStyle name="Normal 52 3" xfId="40305" xr:uid="{A1BCBED9-C79E-4539-81C5-B58DDF079F47}"/>
    <cellStyle name="Normal 52 3 2" xfId="40306" xr:uid="{DE95749B-D9CE-4002-BEE3-74610312781C}"/>
    <cellStyle name="Normal 52 3 2 2" xfId="40307" xr:uid="{F0F222A6-A5DC-4DE3-AA3B-E495FAF7E64A}"/>
    <cellStyle name="Normal 52 3 2 2 2" xfId="40308" xr:uid="{05D888DD-B03F-49A3-A23F-4778CFFD3542}"/>
    <cellStyle name="Normal 52 3 2 2 2 2" xfId="40309" xr:uid="{A231C02F-F28D-4E02-8D28-DE6E8A0FC27D}"/>
    <cellStyle name="Normal 52 3 2 2 2 2 2" xfId="40310" xr:uid="{61836FE0-7F34-41DE-9B84-77447FE38E23}"/>
    <cellStyle name="Normal 52 3 2 2 2 3" xfId="40311" xr:uid="{931509B7-F125-4D40-8607-B2A939CAA9E3}"/>
    <cellStyle name="Normal 52 3 2 2 3" xfId="40312" xr:uid="{E013047E-4432-448F-B398-81E727602B14}"/>
    <cellStyle name="Normal 52 3 2 2 3 2" xfId="40313" xr:uid="{BB69C2C1-BF48-43C6-BA87-CAAD09C62D3A}"/>
    <cellStyle name="Normal 52 3 2 2 4" xfId="40314" xr:uid="{78E8841A-77AC-4DBF-9012-C3E0ED0A9D46}"/>
    <cellStyle name="Normal 52 3 2 2 5" xfId="40315" xr:uid="{B2877D72-C076-4D9A-A23A-4486996C1CFC}"/>
    <cellStyle name="Normal 52 3 2 3" xfId="40316" xr:uid="{316C07DB-4D4B-4568-B38A-29B24BC881D8}"/>
    <cellStyle name="Normal 52 3 2 3 2" xfId="40317" xr:uid="{C334B271-1F19-4596-83C3-DF453D8E27C5}"/>
    <cellStyle name="Normal 52 3 2 3 2 2" xfId="40318" xr:uid="{2CF0A51C-DE40-4099-8DAC-06655F10D96D}"/>
    <cellStyle name="Normal 52 3 2 3 3" xfId="40319" xr:uid="{CBCE91D8-132A-4AF3-BE87-D7F77E24D415}"/>
    <cellStyle name="Normal 52 3 2 4" xfId="40320" xr:uid="{D1299332-78B8-4CF9-8316-4EADC1AC9E35}"/>
    <cellStyle name="Normal 52 3 2 4 2" xfId="40321" xr:uid="{8F9418D7-67FB-48A7-9805-4AA4A2EA86AC}"/>
    <cellStyle name="Normal 52 3 2 5" xfId="40322" xr:uid="{85C95695-E170-4894-98F4-E6BF8A3925F5}"/>
    <cellStyle name="Normal 52 3 2 6" xfId="40323" xr:uid="{7EC84B72-BEFB-4A3F-B451-8B08E0996FCA}"/>
    <cellStyle name="Normal 52 3 3" xfId="40324" xr:uid="{8B759D0D-2FC5-40F6-A4E0-1284E9AFD173}"/>
    <cellStyle name="Normal 52 3 3 2" xfId="40325" xr:uid="{17D7A8F4-7CED-4FC9-98FF-6C447B844FB1}"/>
    <cellStyle name="Normal 52 3 3 2 2" xfId="40326" xr:uid="{0416EA5B-06AA-433F-837A-4B38C9021FAF}"/>
    <cellStyle name="Normal 52 3 3 2 2 2" xfId="40327" xr:uid="{6BACE9CA-567A-418B-90FD-567B34DE0CC8}"/>
    <cellStyle name="Normal 52 3 3 2 3" xfId="40328" xr:uid="{7D974403-D924-4781-8AB1-D9FB21942AE5}"/>
    <cellStyle name="Normal 52 3 3 3" xfId="40329" xr:uid="{A6A454AC-9D1E-451B-9EF7-AE74759BB1ED}"/>
    <cellStyle name="Normal 52 3 3 3 2" xfId="40330" xr:uid="{32499E01-45A3-4A0D-8A67-EB2AACAE1F27}"/>
    <cellStyle name="Normal 52 3 3 4" xfId="40331" xr:uid="{09DA84EE-25B7-4606-82C0-B7729908227D}"/>
    <cellStyle name="Normal 52 3 3 5" xfId="40332" xr:uid="{5B044F74-5A29-4662-BF62-736558349D6A}"/>
    <cellStyle name="Normal 52 3 4" xfId="40333" xr:uid="{D35B792E-355C-4076-B468-D950156638C2}"/>
    <cellStyle name="Normal 52 3 4 2" xfId="40334" xr:uid="{06D91416-B272-4FCD-BCF2-59D0A1227713}"/>
    <cellStyle name="Normal 52 3 4 2 2" xfId="40335" xr:uid="{40704EB8-1A71-44DD-9380-8BC66F885189}"/>
    <cellStyle name="Normal 52 3 4 3" xfId="40336" xr:uid="{33148CFA-8BFF-4BCB-9D24-F9ABFC8F1A79}"/>
    <cellStyle name="Normal 52 3 4 4" xfId="40337" xr:uid="{E7AB5591-83C3-456E-8AB0-5902FF980EBE}"/>
    <cellStyle name="Normal 52 3 5" xfId="40338" xr:uid="{F8CB5399-2A4C-4EE1-A442-90252B728F8E}"/>
    <cellStyle name="Normal 52 3 5 2" xfId="40339" xr:uid="{510E2047-B77B-4125-AE09-BC7AC2AC8451}"/>
    <cellStyle name="Normal 52 3 6" xfId="40340" xr:uid="{D8FDD402-7FA8-47DC-876E-685E60A58A5B}"/>
    <cellStyle name="Normal 52 3 6 2" xfId="40341" xr:uid="{BE985F2A-139C-49BE-9593-534DDE2AE04C}"/>
    <cellStyle name="Normal 52 3 7" xfId="40342" xr:uid="{2EBC7B77-5980-4FC8-AEE8-61180BB8F384}"/>
    <cellStyle name="Normal 52 4" xfId="40343" xr:uid="{321600E1-3185-4271-9355-1908D168759A}"/>
    <cellStyle name="Normal 52 4 2" xfId="40344" xr:uid="{7256731C-BFBC-410D-9DF8-8D3756340728}"/>
    <cellStyle name="Normal 52 4 2 2" xfId="40345" xr:uid="{DC38150B-33AA-4FAB-8EC8-48DD88F9C555}"/>
    <cellStyle name="Normal 52 4 2 2 2" xfId="40346" xr:uid="{298ADE94-95B2-43EE-93CC-07806056C34A}"/>
    <cellStyle name="Normal 52 4 2 2 2 2" xfId="40347" xr:uid="{F6600568-F63D-4462-B824-F20AA1B370E1}"/>
    <cellStyle name="Normal 52 4 2 2 3" xfId="40348" xr:uid="{BFDA9032-2224-448E-8A59-7DCB7DA7B6DA}"/>
    <cellStyle name="Normal 52 4 2 3" xfId="40349" xr:uid="{7B2D0BE3-FCEB-4EC9-86CE-60019E71DC96}"/>
    <cellStyle name="Normal 52 4 2 3 2" xfId="40350" xr:uid="{015F2C33-EC27-4DC3-B5A7-E8224777A1AC}"/>
    <cellStyle name="Normal 52 4 2 4" xfId="40351" xr:uid="{7E68D7C5-4A70-4C31-86AD-BF7583BE8D7E}"/>
    <cellStyle name="Normal 52 4 2 5" xfId="40352" xr:uid="{D6D21009-0B6F-4783-BF2A-11D3407111D6}"/>
    <cellStyle name="Normal 52 4 3" xfId="40353" xr:uid="{81B22C0F-B398-49AD-A714-E93F5DFCD25E}"/>
    <cellStyle name="Normal 52 4 3 2" xfId="40354" xr:uid="{F87AB9FD-C570-4956-B22F-95878866224C}"/>
    <cellStyle name="Normal 52 4 3 2 2" xfId="40355" xr:uid="{C410A8B6-887A-4C1D-8DDE-DF4C0F440E8B}"/>
    <cellStyle name="Normal 52 4 3 3" xfId="40356" xr:uid="{05DB6A14-E8CF-4B90-BA6F-A9A7BE28A0DE}"/>
    <cellStyle name="Normal 52 4 4" xfId="40357" xr:uid="{AEA5CC89-FC2D-4102-B198-A45F8AB495A7}"/>
    <cellStyle name="Normal 52 4 4 2" xfId="40358" xr:uid="{E9EFC537-9782-427D-8FA8-5C33855F71E1}"/>
    <cellStyle name="Normal 52 4 5" xfId="40359" xr:uid="{CCDD293F-AFEA-4CF8-8CBB-F3902716283D}"/>
    <cellStyle name="Normal 52 4 6" xfId="40360" xr:uid="{277B4855-D595-468D-8A0A-E8D83E32E320}"/>
    <cellStyle name="Normal 52 5" xfId="40361" xr:uid="{B64B56EF-A605-4195-9D27-DB0245EAE693}"/>
    <cellStyle name="Normal 52 5 2" xfId="40362" xr:uid="{0682E254-17C4-47CC-92AE-D93C55B84488}"/>
    <cellStyle name="Normal 52 5 2 2" xfId="40363" xr:uid="{DD5A2DDF-9F3C-44AF-9F64-D84C63C0BC3E}"/>
    <cellStyle name="Normal 52 5 2 2 2" xfId="40364" xr:uid="{B5F284DD-F0EC-4E1E-A7E8-EA12669C02A9}"/>
    <cellStyle name="Normal 52 5 2 3" xfId="40365" xr:uid="{070C0AE0-908C-4AF0-88D1-1EF7E485D2D9}"/>
    <cellStyle name="Normal 52 5 3" xfId="40366" xr:uid="{8E2C3112-1C8A-40D0-A530-1F44FA8D33AD}"/>
    <cellStyle name="Normal 52 5 3 2" xfId="40367" xr:uid="{F8315A8B-8A67-43F2-9F9F-1B0AC3ED6614}"/>
    <cellStyle name="Normal 52 5 4" xfId="40368" xr:uid="{8370466E-B2F6-47D8-8C6B-83BB71479CA5}"/>
    <cellStyle name="Normal 52 5 5" xfId="40369" xr:uid="{533C4BBB-AC40-4F40-BE3A-BF063B242F3B}"/>
    <cellStyle name="Normal 52 6" xfId="40370" xr:uid="{77F674A3-EDE9-40DD-A347-20FC80589AC9}"/>
    <cellStyle name="Normal 52 6 2" xfId="40371" xr:uid="{98CBABA9-690C-42C5-B5F5-B4443A048968}"/>
    <cellStyle name="Normal 52 6 2 2" xfId="40372" xr:uid="{1F1ECF4A-A882-40C3-8731-0A9FF8ECB072}"/>
    <cellStyle name="Normal 52 6 2 2 2" xfId="40373" xr:uid="{A3C381B5-11E4-45D4-8B50-72C80338B1D7}"/>
    <cellStyle name="Normal 52 6 2 3" xfId="40374" xr:uid="{D8439989-0F82-4E09-A573-C336DFBE41E2}"/>
    <cellStyle name="Normal 52 6 3" xfId="40375" xr:uid="{5CC85D41-4036-4702-B5DE-8BB4A72A3B67}"/>
    <cellStyle name="Normal 52 6 3 2" xfId="40376" xr:uid="{6AE48B79-E327-42D0-987A-C22C5C8EBA48}"/>
    <cellStyle name="Normal 52 6 4" xfId="40377" xr:uid="{C79ED12C-2DE0-4BAD-B63D-A0726A5AE9A9}"/>
    <cellStyle name="Normal 52 6 5" xfId="40378" xr:uid="{3869329A-F6DB-4E0A-9FF2-748E4E9C8533}"/>
    <cellStyle name="Normal 52 7" xfId="40379" xr:uid="{5CE8445D-DA82-4BDE-8570-0364C67F1148}"/>
    <cellStyle name="Normal 52 7 2" xfId="40380" xr:uid="{AC2946FE-1BA6-4C26-977E-EAB5F2323CCC}"/>
    <cellStyle name="Normal 52 7 2 2" xfId="40381" xr:uid="{371263D3-6454-40E8-BBFB-6AC123C3EB9C}"/>
    <cellStyle name="Normal 52 7 3" xfId="40382" xr:uid="{D1865BA4-AB95-41C6-9925-2C3C37AE3BB0}"/>
    <cellStyle name="Normal 52 7 4" xfId="40383" xr:uid="{3B1879D0-29F2-4D3E-AEB9-84CA11D0430E}"/>
    <cellStyle name="Normal 52 8" xfId="40384" xr:uid="{347AC536-390B-48EB-B26E-0679639F804F}"/>
    <cellStyle name="Normal 52 8 2" xfId="40385" xr:uid="{E18254B2-0DC5-418A-B815-B1DB6A2854CF}"/>
    <cellStyle name="Normal 52 9" xfId="40386" xr:uid="{2C391F80-6AE4-48E7-BF68-9A4367998388}"/>
    <cellStyle name="Normal 52 9 2" xfId="40387" xr:uid="{B19EEF35-5B1B-4FE1-8F48-59AC3248395B}"/>
    <cellStyle name="Normal 53" xfId="40388" xr:uid="{B6516617-4C85-45CE-97BA-C60EFC7DBE38}"/>
    <cellStyle name="Normal 53 10" xfId="40389" xr:uid="{29588383-3A60-4B90-BCF6-1D46B1975545}"/>
    <cellStyle name="Normal 53 2" xfId="40390" xr:uid="{A0C93349-11C1-4B9C-B5CB-3AC2B7B15AE8}"/>
    <cellStyle name="Normal 53 2 2" xfId="40391" xr:uid="{EC503808-47BB-4735-B490-1616D7D9B3AA}"/>
    <cellStyle name="Normal 53 2 2 2" xfId="40392" xr:uid="{DA37356D-551E-4A96-A26A-E167EF3927A7}"/>
    <cellStyle name="Normal 53 2 2 2 2" xfId="40393" xr:uid="{DBA0E5F7-A20C-48CD-905D-E573E007944C}"/>
    <cellStyle name="Normal 53 2 2 2 2 2" xfId="40394" xr:uid="{634A5C0B-7FA5-4F53-9202-1745EC477DE5}"/>
    <cellStyle name="Normal 53 2 2 2 2 2 2" xfId="40395" xr:uid="{36A47AB6-2206-4CB2-A2BA-FA451C1185FA}"/>
    <cellStyle name="Normal 53 2 2 2 2 3" xfId="40396" xr:uid="{38CB0E0D-738A-4F83-B3D0-B1E4EE926F76}"/>
    <cellStyle name="Normal 53 2 2 2 3" xfId="40397" xr:uid="{EF183464-88E6-4C9F-B9B1-C20D8A957C76}"/>
    <cellStyle name="Normal 53 2 2 2 3 2" xfId="40398" xr:uid="{D5AB9EE4-90E5-4EBA-A214-27130EB3EA61}"/>
    <cellStyle name="Normal 53 2 2 2 4" xfId="40399" xr:uid="{B589EA14-2BC9-4F20-9BB3-CD2A8982883E}"/>
    <cellStyle name="Normal 53 2 2 2 5" xfId="40400" xr:uid="{7AB6A5E4-1FED-4ABB-B342-0D2C6E83CE71}"/>
    <cellStyle name="Normal 53 2 2 3" xfId="40401" xr:uid="{22622058-C23F-40B0-AFF2-A186858DEE02}"/>
    <cellStyle name="Normal 53 2 2 3 2" xfId="40402" xr:uid="{BF741E68-15CE-4450-A3A1-6ECFD57E41A9}"/>
    <cellStyle name="Normal 53 2 2 3 2 2" xfId="40403" xr:uid="{C2AA1C3F-6869-4FD4-ABEE-8E230FDF249A}"/>
    <cellStyle name="Normal 53 2 2 3 3" xfId="40404" xr:uid="{2113FA75-8103-4B49-BF33-84F597ADEFC5}"/>
    <cellStyle name="Normal 53 2 2 4" xfId="40405" xr:uid="{E02619DC-1792-44A2-BB16-35D61B683C6A}"/>
    <cellStyle name="Normal 53 2 2 4 2" xfId="40406" xr:uid="{194E3F81-213A-48EF-9D38-3AFAE26D47C0}"/>
    <cellStyle name="Normal 53 2 2 5" xfId="40407" xr:uid="{329FF109-3DAF-4204-9012-CF5D6B091358}"/>
    <cellStyle name="Normal 53 2 2 6" xfId="40408" xr:uid="{E8A1CDA8-1E42-4359-9A3F-2C52C46530A3}"/>
    <cellStyle name="Normal 53 2 3" xfId="40409" xr:uid="{21114E1F-9505-42DA-86C7-5F067D6B0466}"/>
    <cellStyle name="Normal 53 2 3 2" xfId="40410" xr:uid="{B5FDA586-757D-4F27-B522-64D430D9746D}"/>
    <cellStyle name="Normal 53 2 3 2 2" xfId="40411" xr:uid="{12788164-7E2B-4384-B75B-A9C04ADDA680}"/>
    <cellStyle name="Normal 53 2 3 2 2 2" xfId="40412" xr:uid="{7BF0090F-2820-4949-B512-12D6D987DAC4}"/>
    <cellStyle name="Normal 53 2 3 2 3" xfId="40413" xr:uid="{B75DDB7E-8557-4F68-A99D-5C3AED2CAEDB}"/>
    <cellStyle name="Normal 53 2 3 3" xfId="40414" xr:uid="{1FD249B6-AE5A-4308-944D-A225ED5EF90F}"/>
    <cellStyle name="Normal 53 2 3 3 2" xfId="40415" xr:uid="{27B455BA-04CC-4325-8072-6B9B4C51F4CE}"/>
    <cellStyle name="Normal 53 2 3 4" xfId="40416" xr:uid="{96C14BCB-655B-4E1E-8D51-B1E84CD70563}"/>
    <cellStyle name="Normal 53 2 3 5" xfId="40417" xr:uid="{0BA3490E-B6B0-4D63-8BFA-C9B3E4DD985B}"/>
    <cellStyle name="Normal 53 2 4" xfId="40418" xr:uid="{92CFEF99-86AD-4EEB-BAA2-06A1E52BA19E}"/>
    <cellStyle name="Normal 53 2 4 2" xfId="40419" xr:uid="{B191AE8B-815A-43AD-9CC8-9808F099C61F}"/>
    <cellStyle name="Normal 53 2 4 2 2" xfId="40420" xr:uid="{BFFEF7F0-E216-42B6-8F09-9034AD6ECE4A}"/>
    <cellStyle name="Normal 53 2 4 3" xfId="40421" xr:uid="{BF41FA37-EA97-4B5A-9448-BEA67557A733}"/>
    <cellStyle name="Normal 53 2 4 4" xfId="40422" xr:uid="{D03FEB96-C1A5-464D-B25A-D263DE30B43A}"/>
    <cellStyle name="Normal 53 2 5" xfId="40423" xr:uid="{9A2185CF-0DB6-43CC-B8E1-AA33119D4038}"/>
    <cellStyle name="Normal 53 2 5 2" xfId="40424" xr:uid="{1F9979EA-32D4-4B7D-86A8-B8B375087394}"/>
    <cellStyle name="Normal 53 2 6" xfId="40425" xr:uid="{FF47D82E-5E33-4101-9EE7-0A29D149B56D}"/>
    <cellStyle name="Normal 53 2 6 2" xfId="40426" xr:uid="{76C215E8-F9CF-4677-8986-F8B5C754969C}"/>
    <cellStyle name="Normal 53 2 7" xfId="40427" xr:uid="{FD0D1156-D473-40FC-B757-8D3E141959FE}"/>
    <cellStyle name="Normal 53 3" xfId="40428" xr:uid="{4ED70C9B-643A-4548-A697-F88D5F42D49B}"/>
    <cellStyle name="Normal 53 3 2" xfId="40429" xr:uid="{3CAD217F-04D7-4AD0-A97D-3BB48154A527}"/>
    <cellStyle name="Normal 53 3 2 2" xfId="40430" xr:uid="{C907078A-9AAC-4812-A915-1FF86E3C50C9}"/>
    <cellStyle name="Normal 53 3 2 2 2" xfId="40431" xr:uid="{1EC8407F-5400-4AEB-8178-A705776332AF}"/>
    <cellStyle name="Normal 53 3 2 2 2 2" xfId="40432" xr:uid="{2E3ADF1C-45BF-4133-B431-CB7D3A8374B2}"/>
    <cellStyle name="Normal 53 3 2 2 2 2 2" xfId="40433" xr:uid="{2A71DFB3-2FAD-4CAC-85A7-310D9170EFAC}"/>
    <cellStyle name="Normal 53 3 2 2 2 3" xfId="40434" xr:uid="{71285F6F-9AD1-452C-B224-0CCB3116585F}"/>
    <cellStyle name="Normal 53 3 2 2 3" xfId="40435" xr:uid="{F8B8763C-F1B8-4A96-9CD6-CC74CCAB9D66}"/>
    <cellStyle name="Normal 53 3 2 2 3 2" xfId="40436" xr:uid="{9A026E5E-81BE-4143-B035-7DDA26E22819}"/>
    <cellStyle name="Normal 53 3 2 2 4" xfId="40437" xr:uid="{8E3DF223-CB16-42E0-8A7A-1092D3B24B75}"/>
    <cellStyle name="Normal 53 3 2 2 5" xfId="40438" xr:uid="{33941DD1-AB25-4D49-8E7C-7241E58ABE8D}"/>
    <cellStyle name="Normal 53 3 2 3" xfId="40439" xr:uid="{48ADFA54-04F9-4F72-BFF8-40AC40A9A7CE}"/>
    <cellStyle name="Normal 53 3 2 3 2" xfId="40440" xr:uid="{CACB045B-2D5B-4199-84FA-A233FBA07ADB}"/>
    <cellStyle name="Normal 53 3 2 3 2 2" xfId="40441" xr:uid="{C6A881C9-5803-4253-99E2-2E0D89EC5D18}"/>
    <cellStyle name="Normal 53 3 2 3 3" xfId="40442" xr:uid="{A1E760AC-BB7B-446D-8FD1-8194B2CFDB5B}"/>
    <cellStyle name="Normal 53 3 2 4" xfId="40443" xr:uid="{A841DA68-48DB-4C28-B39D-EAFF6AE0053E}"/>
    <cellStyle name="Normal 53 3 2 4 2" xfId="40444" xr:uid="{C6A324C8-FEC8-4712-B459-70CC41C3392B}"/>
    <cellStyle name="Normal 53 3 2 5" xfId="40445" xr:uid="{5C0C172D-FF55-4D7A-A5E2-C29663D71EA3}"/>
    <cellStyle name="Normal 53 3 2 6" xfId="40446" xr:uid="{D8FE15E6-BECE-425C-935A-1EBE566501E7}"/>
    <cellStyle name="Normal 53 3 3" xfId="40447" xr:uid="{ED849D33-7FE5-44E4-BD92-35A3C9A8F4F9}"/>
    <cellStyle name="Normal 53 3 3 2" xfId="40448" xr:uid="{1F64A698-B21D-4A8A-A804-43A80999730B}"/>
    <cellStyle name="Normal 53 3 3 2 2" xfId="40449" xr:uid="{BFC19914-9387-4BA5-ADDB-8B1DCF945AEF}"/>
    <cellStyle name="Normal 53 3 3 2 2 2" xfId="40450" xr:uid="{96074517-8BAD-4828-8ACA-2D299E2B9380}"/>
    <cellStyle name="Normal 53 3 3 2 3" xfId="40451" xr:uid="{2E0A6C1F-7394-48DD-8F3E-E70EEDD6C480}"/>
    <cellStyle name="Normal 53 3 3 3" xfId="40452" xr:uid="{6C8E4E80-6736-434B-816C-10D90C3013C5}"/>
    <cellStyle name="Normal 53 3 3 3 2" xfId="40453" xr:uid="{AFA86E23-ED21-4AA1-B743-BCA24E222C60}"/>
    <cellStyle name="Normal 53 3 3 4" xfId="40454" xr:uid="{99ED3C17-DCB3-4639-9FD2-EC06CBE2701D}"/>
    <cellStyle name="Normal 53 3 3 5" xfId="40455" xr:uid="{D6951D07-6A81-406E-9D28-DD97D9533DA0}"/>
    <cellStyle name="Normal 53 3 4" xfId="40456" xr:uid="{AE7D498B-2E67-4406-8917-03EA840EE2FD}"/>
    <cellStyle name="Normal 53 3 4 2" xfId="40457" xr:uid="{1EA0FA45-F23E-49BB-B58A-919741CB8252}"/>
    <cellStyle name="Normal 53 3 4 2 2" xfId="40458" xr:uid="{89774F1A-5E81-4AAA-A3CD-8AF5159CB5E8}"/>
    <cellStyle name="Normal 53 3 4 3" xfId="40459" xr:uid="{7FB07C9D-A24A-4E93-A210-33D4C505990E}"/>
    <cellStyle name="Normal 53 3 4 4" xfId="40460" xr:uid="{3E902833-CADA-45B1-8E9D-B5677CF5191D}"/>
    <cellStyle name="Normal 53 3 5" xfId="40461" xr:uid="{73D11A9A-9A4B-47CA-A82B-7D8155E04E9E}"/>
    <cellStyle name="Normal 53 3 5 2" xfId="40462" xr:uid="{003A836F-1FE1-4A0C-A1AC-14E526003310}"/>
    <cellStyle name="Normal 53 3 6" xfId="40463" xr:uid="{99EE7E60-ABBE-4E1B-9654-807248D5246A}"/>
    <cellStyle name="Normal 53 3 6 2" xfId="40464" xr:uid="{636F2988-926D-4DF0-8EF7-5EA87093FEC2}"/>
    <cellStyle name="Normal 53 3 7" xfId="40465" xr:uid="{DC5C6301-A77C-4673-A1B7-181B38CFA001}"/>
    <cellStyle name="Normal 53 4" xfId="40466" xr:uid="{F3A66223-4312-43BE-B0A9-F83C57E4EEBE}"/>
    <cellStyle name="Normal 53 4 2" xfId="40467" xr:uid="{4B708248-B316-4B54-AE87-8134429EDD85}"/>
    <cellStyle name="Normal 53 4 2 2" xfId="40468" xr:uid="{E1946D49-1A36-4EE7-98AA-F0EE2D567627}"/>
    <cellStyle name="Normal 53 4 2 2 2" xfId="40469" xr:uid="{0D251E7E-B9C5-4D48-94F7-CFA87F1BBF1D}"/>
    <cellStyle name="Normal 53 4 2 2 2 2" xfId="40470" xr:uid="{50963CB4-1A4D-467A-9456-8905FEE57ED6}"/>
    <cellStyle name="Normal 53 4 2 2 3" xfId="40471" xr:uid="{65C9AF10-4185-4A0A-93BE-B6A4C766D4F3}"/>
    <cellStyle name="Normal 53 4 2 3" xfId="40472" xr:uid="{1E6A09E4-CBE4-41CF-95C8-D3DBC78AAA95}"/>
    <cellStyle name="Normal 53 4 2 3 2" xfId="40473" xr:uid="{D05122DE-BA88-4C70-A6D2-EEAE9B14C356}"/>
    <cellStyle name="Normal 53 4 2 4" xfId="40474" xr:uid="{1ECB9FC6-4773-4805-B401-C85180443EA5}"/>
    <cellStyle name="Normal 53 4 2 5" xfId="40475" xr:uid="{9CD10048-9172-4358-8DED-B5562F95BD06}"/>
    <cellStyle name="Normal 53 4 3" xfId="40476" xr:uid="{A1B31B1E-289A-42D2-9E25-B1FF59F4C987}"/>
    <cellStyle name="Normal 53 4 3 2" xfId="40477" xr:uid="{2078091E-7E47-461D-8CF9-E368C3B80492}"/>
    <cellStyle name="Normal 53 4 3 2 2" xfId="40478" xr:uid="{F6C974C1-99F6-4A29-92C8-A229AF77D2C0}"/>
    <cellStyle name="Normal 53 4 3 3" xfId="40479" xr:uid="{BD01BF57-09DA-4C3E-AA7F-0C4643DDF97F}"/>
    <cellStyle name="Normal 53 4 4" xfId="40480" xr:uid="{AF90E06C-2AEA-4463-9D85-D6FF57D0A44F}"/>
    <cellStyle name="Normal 53 4 4 2" xfId="40481" xr:uid="{7DAE464E-7BE5-4957-9656-EFF467F42540}"/>
    <cellStyle name="Normal 53 4 5" xfId="40482" xr:uid="{36039F43-0270-4175-9644-9BB4D894D2CA}"/>
    <cellStyle name="Normal 53 4 6" xfId="40483" xr:uid="{AF36AC7F-8E5D-4151-9801-F6977EC3D826}"/>
    <cellStyle name="Normal 53 5" xfId="40484" xr:uid="{FBC720BB-1691-479F-B41C-BFE57EA87033}"/>
    <cellStyle name="Normal 53 5 2" xfId="40485" xr:uid="{599B715F-D99F-4CE8-A38E-52B65C5AEBF6}"/>
    <cellStyle name="Normal 53 5 2 2" xfId="40486" xr:uid="{241E483C-776E-421A-8F9D-A48A0170B1FC}"/>
    <cellStyle name="Normal 53 5 2 2 2" xfId="40487" xr:uid="{69A00DDC-C62A-4F68-8733-1EACEB39DD99}"/>
    <cellStyle name="Normal 53 5 2 3" xfId="40488" xr:uid="{A2C7242D-0405-4531-B2FE-DDA255F99C46}"/>
    <cellStyle name="Normal 53 5 3" xfId="40489" xr:uid="{FC275FE9-A994-4B69-8152-6A254EC38177}"/>
    <cellStyle name="Normal 53 5 3 2" xfId="40490" xr:uid="{E6FD5182-7461-488D-9D4E-E689CEB1DDC7}"/>
    <cellStyle name="Normal 53 5 4" xfId="40491" xr:uid="{9054B343-A223-4650-AD11-7E3F11605560}"/>
    <cellStyle name="Normal 53 5 5" xfId="40492" xr:uid="{D32E03E5-3E3D-4B11-8FF1-F1908788B54B}"/>
    <cellStyle name="Normal 53 6" xfId="40493" xr:uid="{1DD8F6BF-B585-4700-909C-E61ECC98A14E}"/>
    <cellStyle name="Normal 53 6 2" xfId="40494" xr:uid="{AD4B75E4-23AB-4E4F-8D86-CBD7D3931326}"/>
    <cellStyle name="Normal 53 6 2 2" xfId="40495" xr:uid="{9D37F929-911B-42B8-B04F-87724D120F36}"/>
    <cellStyle name="Normal 53 6 2 2 2" xfId="40496" xr:uid="{9CA8FD19-51D6-41F4-8F43-40CCFD7E8B76}"/>
    <cellStyle name="Normal 53 6 2 3" xfId="40497" xr:uid="{704B6A58-39BB-41BE-854D-49AC5B37F30F}"/>
    <cellStyle name="Normal 53 6 3" xfId="40498" xr:uid="{3E2F3B76-8D97-4053-8671-B07CCC1A7416}"/>
    <cellStyle name="Normal 53 6 3 2" xfId="40499" xr:uid="{662694A0-347A-488F-A37A-D9255066A5A3}"/>
    <cellStyle name="Normal 53 6 4" xfId="40500" xr:uid="{ECC26650-9BF1-4627-9E15-2145EBA3DDA7}"/>
    <cellStyle name="Normal 53 6 5" xfId="40501" xr:uid="{6EA31E9F-4CFE-4333-B9C8-2FC9DDFF5F31}"/>
    <cellStyle name="Normal 53 7" xfId="40502" xr:uid="{FCB32CF6-090F-4DAC-ABF1-2DEFB7DD350C}"/>
    <cellStyle name="Normal 53 7 2" xfId="40503" xr:uid="{2BCE15F6-232C-4898-B157-7D46A143D484}"/>
    <cellStyle name="Normal 53 7 2 2" xfId="40504" xr:uid="{F84BF7DF-6CF6-4600-B461-2C994F4B6837}"/>
    <cellStyle name="Normal 53 7 3" xfId="40505" xr:uid="{7BA157FA-E6A9-46CE-BE1E-BA9B545DC4BB}"/>
    <cellStyle name="Normal 53 7 4" xfId="40506" xr:uid="{2891D508-24C1-4CBD-8774-FBAE6D2CCF11}"/>
    <cellStyle name="Normal 53 8" xfId="40507" xr:uid="{BD2143A4-273E-4C48-8BD8-BC45E0392A56}"/>
    <cellStyle name="Normal 53 8 2" xfId="40508" xr:uid="{3FE57E84-8364-4227-8614-AD9AAFEDDC39}"/>
    <cellStyle name="Normal 53 9" xfId="40509" xr:uid="{2AC6FBDF-0B3C-4541-A279-CBF5FFAAE887}"/>
    <cellStyle name="Normal 53 9 2" xfId="40510" xr:uid="{5F9E4085-B723-4D74-8875-8B2DEBBFC5D1}"/>
    <cellStyle name="Normal 54" xfId="40511" xr:uid="{7AFB6F89-9234-4541-BDB1-13C61BE20C4D}"/>
    <cellStyle name="Normal 54 10" xfId="40512" xr:uid="{E49F3B86-1089-4097-A88D-1671D065CF18}"/>
    <cellStyle name="Normal 54 2" xfId="40513" xr:uid="{9AD1DFC1-E77A-452A-9B89-FD7C64E090AA}"/>
    <cellStyle name="Normal 54 2 2" xfId="40514" xr:uid="{FA8427A1-64BB-4BB2-BD99-9B6C074EF24C}"/>
    <cellStyle name="Normal 54 2 2 2" xfId="40515" xr:uid="{FF6EFFC6-C6F3-446D-8B95-B0BD60D832C2}"/>
    <cellStyle name="Normal 54 2 2 2 2" xfId="40516" xr:uid="{792DBAC8-F824-4D6A-8D8E-025406C33B5C}"/>
    <cellStyle name="Normal 54 2 2 2 2 2" xfId="40517" xr:uid="{BB31639F-49C8-4F1C-A1AD-22D346806CB7}"/>
    <cellStyle name="Normal 54 2 2 2 2 2 2" xfId="40518" xr:uid="{8CC204A8-5AB5-4B0C-844A-51DBE9765F9C}"/>
    <cellStyle name="Normal 54 2 2 2 2 3" xfId="40519" xr:uid="{BCFF39A6-26EC-453C-AF09-9CF3E1A69F7D}"/>
    <cellStyle name="Normal 54 2 2 2 3" xfId="40520" xr:uid="{F2DA3DB2-E7C0-4689-8E7C-3616AF06A817}"/>
    <cellStyle name="Normal 54 2 2 2 3 2" xfId="40521" xr:uid="{28E83D41-1100-4E3A-806C-805BBD276B4A}"/>
    <cellStyle name="Normal 54 2 2 2 4" xfId="40522" xr:uid="{742BDBED-93F0-471A-8383-5763E8F61587}"/>
    <cellStyle name="Normal 54 2 2 2 5" xfId="40523" xr:uid="{34F7FC1F-6F6C-4C3B-8997-1AB9C53F59A4}"/>
    <cellStyle name="Normal 54 2 2 3" xfId="40524" xr:uid="{01EE39C8-4526-4DE3-81AF-F932D713869B}"/>
    <cellStyle name="Normal 54 2 2 3 2" xfId="40525" xr:uid="{A64E711F-05C2-4398-963C-5C9BF9072011}"/>
    <cellStyle name="Normal 54 2 2 3 2 2" xfId="40526" xr:uid="{6FD5D973-8541-466A-88F3-C92170726503}"/>
    <cellStyle name="Normal 54 2 2 3 3" xfId="40527" xr:uid="{2B7287BE-FA56-46B3-BD0A-7D7379CAF5C7}"/>
    <cellStyle name="Normal 54 2 2 4" xfId="40528" xr:uid="{0582A08E-3102-4103-9573-3E2C37AFF05F}"/>
    <cellStyle name="Normal 54 2 2 4 2" xfId="40529" xr:uid="{B5A2A4DD-9DD8-49FA-BDE2-45056DC77815}"/>
    <cellStyle name="Normal 54 2 2 5" xfId="40530" xr:uid="{52A5A430-C30D-44DC-AD28-D5DCBCBFB287}"/>
    <cellStyle name="Normal 54 2 2 6" xfId="40531" xr:uid="{0F59564E-65E8-4597-AB3E-F93B19FBA03B}"/>
    <cellStyle name="Normal 54 2 3" xfId="40532" xr:uid="{5BA8C3DF-B459-436E-AEBE-8F398DB7CAF6}"/>
    <cellStyle name="Normal 54 2 3 2" xfId="40533" xr:uid="{51557701-68F9-4B9C-9752-4CB6D3DAD6ED}"/>
    <cellStyle name="Normal 54 2 3 2 2" xfId="40534" xr:uid="{1371BFD2-C45F-4DBF-B282-9C44AA75C642}"/>
    <cellStyle name="Normal 54 2 3 2 2 2" xfId="40535" xr:uid="{C1E5DD1E-6891-4A08-BC1A-CD405B63ED0A}"/>
    <cellStyle name="Normal 54 2 3 2 3" xfId="40536" xr:uid="{958D4130-A2B2-47DC-8804-FDBB19A56FBB}"/>
    <cellStyle name="Normal 54 2 3 3" xfId="40537" xr:uid="{72D2F339-B6BE-4E64-AF72-159930785E2C}"/>
    <cellStyle name="Normal 54 2 3 3 2" xfId="40538" xr:uid="{4B652FAE-712D-4B24-976B-C8480A25E764}"/>
    <cellStyle name="Normal 54 2 3 4" xfId="40539" xr:uid="{7C2C1C35-F7CD-4E69-A649-A38132B954BB}"/>
    <cellStyle name="Normal 54 2 3 5" xfId="40540" xr:uid="{A2D00135-04E6-4CCA-A257-DA9CE914C915}"/>
    <cellStyle name="Normal 54 2 4" xfId="40541" xr:uid="{D118751F-F7A4-41A6-812C-58685979EEF8}"/>
    <cellStyle name="Normal 54 2 4 2" xfId="40542" xr:uid="{D3B1E2C4-56C2-4D2D-9E4C-02A64B50E2E6}"/>
    <cellStyle name="Normal 54 2 4 2 2" xfId="40543" xr:uid="{E6158085-098D-4D65-822A-9AC5CCD6A253}"/>
    <cellStyle name="Normal 54 2 4 3" xfId="40544" xr:uid="{61EE0758-83BF-4DC8-99BA-5444167D5D3C}"/>
    <cellStyle name="Normal 54 2 4 4" xfId="40545" xr:uid="{A3CE75D5-547A-49B4-8B8D-0B530695BC05}"/>
    <cellStyle name="Normal 54 2 5" xfId="40546" xr:uid="{09506E0B-EE39-438F-9124-85C76C211DB6}"/>
    <cellStyle name="Normal 54 2 5 2" xfId="40547" xr:uid="{998F8BF0-C73D-4DF0-B7D1-B538EC7C1E86}"/>
    <cellStyle name="Normal 54 2 6" xfId="40548" xr:uid="{0DD7AAAA-E5AE-40C5-B8FB-ED17D97BF252}"/>
    <cellStyle name="Normal 54 2 6 2" xfId="40549" xr:uid="{CEAD82DD-A655-4020-A5D7-19E39926E956}"/>
    <cellStyle name="Normal 54 2 7" xfId="40550" xr:uid="{DDED6E71-D70D-498B-A16A-48575733AF07}"/>
    <cellStyle name="Normal 54 3" xfId="40551" xr:uid="{B2AFADD5-C969-4DEB-A856-54455CA73496}"/>
    <cellStyle name="Normal 54 3 2" xfId="40552" xr:uid="{6BBB722B-B397-4203-96D2-78A7D1D8F6C8}"/>
    <cellStyle name="Normal 54 3 2 2" xfId="40553" xr:uid="{5749267E-3F92-4E53-A8B1-429877EC08AB}"/>
    <cellStyle name="Normal 54 3 2 2 2" xfId="40554" xr:uid="{898C328F-FC19-4C01-B884-5313AD0C7E3B}"/>
    <cellStyle name="Normal 54 3 2 2 2 2" xfId="40555" xr:uid="{4CF80707-EEC7-4E23-AF21-8DC7E790F37A}"/>
    <cellStyle name="Normal 54 3 2 2 2 2 2" xfId="40556" xr:uid="{42B246B5-EDCF-4FC3-9636-C1AB3A2B4DC8}"/>
    <cellStyle name="Normal 54 3 2 2 2 3" xfId="40557" xr:uid="{BB7647F5-FFE9-4198-BA17-DB64ACAE876D}"/>
    <cellStyle name="Normal 54 3 2 2 3" xfId="40558" xr:uid="{CC5E7A9F-A338-46B2-B475-6D07118C0FFF}"/>
    <cellStyle name="Normal 54 3 2 2 3 2" xfId="40559" xr:uid="{D61A06B0-67D6-46AD-8ECF-90BFA6649122}"/>
    <cellStyle name="Normal 54 3 2 2 4" xfId="40560" xr:uid="{FD8EEC4A-7CD1-439C-A002-E784F521532D}"/>
    <cellStyle name="Normal 54 3 2 2 5" xfId="40561" xr:uid="{8FC84234-27BF-442A-82FE-BBDC36382251}"/>
    <cellStyle name="Normal 54 3 2 3" xfId="40562" xr:uid="{4E81CBB4-6DB3-4C97-AEE8-FE269A7D5072}"/>
    <cellStyle name="Normal 54 3 2 3 2" xfId="40563" xr:uid="{D38D1A7D-48B8-45D4-B589-455FE4B4AD38}"/>
    <cellStyle name="Normal 54 3 2 3 2 2" xfId="40564" xr:uid="{4DD653DC-F643-429F-A3C7-05E930A6D567}"/>
    <cellStyle name="Normal 54 3 2 3 3" xfId="40565" xr:uid="{8504F626-CFD9-4E78-B638-8FBA4C1AB513}"/>
    <cellStyle name="Normal 54 3 2 4" xfId="40566" xr:uid="{6CA169DD-E67F-4ED6-A929-86FB9A0F72B0}"/>
    <cellStyle name="Normal 54 3 2 4 2" xfId="40567" xr:uid="{E635A8E8-5B62-4FC9-8C89-D0A7F4B77F5C}"/>
    <cellStyle name="Normal 54 3 2 5" xfId="40568" xr:uid="{A85366F0-C01E-4E0B-93C4-2D9EFC1B980C}"/>
    <cellStyle name="Normal 54 3 2 6" xfId="40569" xr:uid="{E1333898-2790-4165-892E-329B508FEBD4}"/>
    <cellStyle name="Normal 54 3 3" xfId="40570" xr:uid="{A13C5E43-522E-4289-9E4A-3318E3DFAF20}"/>
    <cellStyle name="Normal 54 3 3 2" xfId="40571" xr:uid="{204DE125-19C4-41E3-9AF4-196937FE0BA2}"/>
    <cellStyle name="Normal 54 3 3 2 2" xfId="40572" xr:uid="{C158B890-C87B-4BFA-859C-27290E2AB0FF}"/>
    <cellStyle name="Normal 54 3 3 2 2 2" xfId="40573" xr:uid="{43E09E89-7818-4125-97E6-440B3D65252B}"/>
    <cellStyle name="Normal 54 3 3 2 3" xfId="40574" xr:uid="{B3F3DA68-3F9B-4763-BEAA-7A358CA8CD2B}"/>
    <cellStyle name="Normal 54 3 3 3" xfId="40575" xr:uid="{9F3C1CD8-1D1F-4244-9198-D85FDF501188}"/>
    <cellStyle name="Normal 54 3 3 3 2" xfId="40576" xr:uid="{1208A63B-7F77-42D2-A8BC-7C2E894CD3C3}"/>
    <cellStyle name="Normal 54 3 3 4" xfId="40577" xr:uid="{254462B3-0381-4033-8CCF-E8C4860078AC}"/>
    <cellStyle name="Normal 54 3 3 5" xfId="40578" xr:uid="{F454D83D-EE5D-4288-8125-E2CB1559E220}"/>
    <cellStyle name="Normal 54 3 4" xfId="40579" xr:uid="{86876588-728E-4590-B731-2F31974A83BD}"/>
    <cellStyle name="Normal 54 3 4 2" xfId="40580" xr:uid="{A3765727-17FD-401D-B16D-D94B7E203EF4}"/>
    <cellStyle name="Normal 54 3 4 2 2" xfId="40581" xr:uid="{456FB9C9-4916-427D-BA64-CFB2E429FF78}"/>
    <cellStyle name="Normal 54 3 4 3" xfId="40582" xr:uid="{6388DDDD-16F4-4A3C-97E7-31EEDADBEB51}"/>
    <cellStyle name="Normal 54 3 4 4" xfId="40583" xr:uid="{084F2F17-2D8D-45A4-93FB-C0CFABD999A4}"/>
    <cellStyle name="Normal 54 3 5" xfId="40584" xr:uid="{2E5C3D78-FDE7-42D2-85B5-65C93FBBAA70}"/>
    <cellStyle name="Normal 54 3 5 2" xfId="40585" xr:uid="{72863D35-FBF8-4C92-86D6-785D1ABD3CEA}"/>
    <cellStyle name="Normal 54 3 6" xfId="40586" xr:uid="{6A16F5EF-A20D-46F0-A253-D4D9FE7365CF}"/>
    <cellStyle name="Normal 54 3 6 2" xfId="40587" xr:uid="{56CD031E-8203-4FF6-8F84-E68B7D160F86}"/>
    <cellStyle name="Normal 54 3 7" xfId="40588" xr:uid="{CC3423B4-6625-4F37-BEC2-8FC6E27CA40A}"/>
    <cellStyle name="Normal 54 4" xfId="40589" xr:uid="{6DD9771C-25C4-4501-895D-168BB3DC65F2}"/>
    <cellStyle name="Normal 54 4 2" xfId="40590" xr:uid="{ED040BEA-E4C8-4B69-8EE7-87C4088522DD}"/>
    <cellStyle name="Normal 54 4 2 2" xfId="40591" xr:uid="{9CA7F444-CC3A-42E7-8F1F-9B8759F0AC18}"/>
    <cellStyle name="Normal 54 4 2 2 2" xfId="40592" xr:uid="{AF48B346-99C8-4D0A-927D-F251CBD59E86}"/>
    <cellStyle name="Normal 54 4 2 2 2 2" xfId="40593" xr:uid="{FCC34342-1D93-42C7-A9DE-827C710D8374}"/>
    <cellStyle name="Normal 54 4 2 2 3" xfId="40594" xr:uid="{B54FA4FE-2647-44CB-BEF4-02FC4A0AD8D7}"/>
    <cellStyle name="Normal 54 4 2 3" xfId="40595" xr:uid="{FCBD05A1-09FC-4E0E-B512-88FF26026417}"/>
    <cellStyle name="Normal 54 4 2 3 2" xfId="40596" xr:uid="{6F33AF0C-8FBA-4A86-A4FE-8459FAD87000}"/>
    <cellStyle name="Normal 54 4 2 4" xfId="40597" xr:uid="{AD5FE306-6BD0-42D6-BDE1-CC1596389AD8}"/>
    <cellStyle name="Normal 54 4 2 5" xfId="40598" xr:uid="{A3EEEF17-76C4-4DB8-AEAE-02F8A35841E3}"/>
    <cellStyle name="Normal 54 4 3" xfId="40599" xr:uid="{F594CDC2-AEE5-483D-B23D-15E668D68B9F}"/>
    <cellStyle name="Normal 54 4 3 2" xfId="40600" xr:uid="{A3038E31-88BE-4A20-9C20-ECD60A0D2721}"/>
    <cellStyle name="Normal 54 4 3 2 2" xfId="40601" xr:uid="{CE9B9B1D-8AB3-467E-953F-210A4ED9CA95}"/>
    <cellStyle name="Normal 54 4 3 3" xfId="40602" xr:uid="{70DBC227-6243-434C-9081-5BC6D2389AE9}"/>
    <cellStyle name="Normal 54 4 4" xfId="40603" xr:uid="{7D90992F-E660-4BA4-BF76-50FB01745E01}"/>
    <cellStyle name="Normal 54 4 4 2" xfId="40604" xr:uid="{C9A11ECD-0BF4-4DB0-AF07-C8042D328AC4}"/>
    <cellStyle name="Normal 54 4 5" xfId="40605" xr:uid="{4B481720-ADE7-4B5C-A2D1-B54577BFBD51}"/>
    <cellStyle name="Normal 54 4 6" xfId="40606" xr:uid="{9BE5414E-2BEF-4331-B77C-C4AA2A01C26B}"/>
    <cellStyle name="Normal 54 5" xfId="40607" xr:uid="{C6FA2BFD-5F40-4BA9-B73D-0CA62FCCA668}"/>
    <cellStyle name="Normal 54 5 2" xfId="40608" xr:uid="{406C4071-29CE-475D-8CEF-0003EE4AE80D}"/>
    <cellStyle name="Normal 54 5 2 2" xfId="40609" xr:uid="{7608582E-9C97-40F7-AEC0-BB5B58C33556}"/>
    <cellStyle name="Normal 54 5 2 2 2" xfId="40610" xr:uid="{0C7B58E9-83B5-4F43-A4D1-0B7486075227}"/>
    <cellStyle name="Normal 54 5 2 3" xfId="40611" xr:uid="{8A3414C8-EB0F-46BE-8241-427449C9C032}"/>
    <cellStyle name="Normal 54 5 3" xfId="40612" xr:uid="{EE5BA116-46FD-435E-8AF6-1C5809C37114}"/>
    <cellStyle name="Normal 54 5 3 2" xfId="40613" xr:uid="{EC7A5CB3-CBFE-410C-8A66-39E615EADC13}"/>
    <cellStyle name="Normal 54 5 4" xfId="40614" xr:uid="{13A4FEA8-6A56-4239-AF2E-7D808D5BE59B}"/>
    <cellStyle name="Normal 54 5 5" xfId="40615" xr:uid="{412B72D4-65EF-4199-B090-0409D8422681}"/>
    <cellStyle name="Normal 54 6" xfId="40616" xr:uid="{C8772A89-BA22-4F6C-9E08-F1BB9DFE4232}"/>
    <cellStyle name="Normal 54 6 2" xfId="40617" xr:uid="{50B5E31D-DF66-4FBC-B5AD-3AF52383F5B6}"/>
    <cellStyle name="Normal 54 6 2 2" xfId="40618" xr:uid="{FB7FF3B0-DB29-4106-AFCD-9EB58B09C6C8}"/>
    <cellStyle name="Normal 54 6 2 2 2" xfId="40619" xr:uid="{A79CC644-609B-40D3-B9C4-5F11964F6F5C}"/>
    <cellStyle name="Normal 54 6 2 3" xfId="40620" xr:uid="{89384873-5850-4882-B22F-6DDEC78285BC}"/>
    <cellStyle name="Normal 54 6 3" xfId="40621" xr:uid="{A043B9CA-80F8-4E41-9AA3-ABDDB0B33DA9}"/>
    <cellStyle name="Normal 54 6 3 2" xfId="40622" xr:uid="{3B21DD4A-4AB8-474F-B499-61FFDD06C747}"/>
    <cellStyle name="Normal 54 6 4" xfId="40623" xr:uid="{4C973648-D5C2-4976-9102-1E0AC6788C7A}"/>
    <cellStyle name="Normal 54 6 5" xfId="40624" xr:uid="{D7EC051E-C734-4DC8-915D-61BDE95E8A0B}"/>
    <cellStyle name="Normal 54 7" xfId="40625" xr:uid="{8EA71115-36A6-47CD-9D0E-7FF1D0AAD04F}"/>
    <cellStyle name="Normal 54 7 2" xfId="40626" xr:uid="{2A9B55B7-2A87-419F-9342-006FAE4D77D1}"/>
    <cellStyle name="Normal 54 7 2 2" xfId="40627" xr:uid="{B5FB1822-04CC-4F1F-B9BD-A6727B01EEA5}"/>
    <cellStyle name="Normal 54 7 3" xfId="40628" xr:uid="{9C9B21BD-B5B2-472E-AE01-D6E4C608BA71}"/>
    <cellStyle name="Normal 54 7 4" xfId="40629" xr:uid="{9F85E786-52F2-47A3-85E5-788CD15F5E7B}"/>
    <cellStyle name="Normal 54 8" xfId="40630" xr:uid="{7697F871-DA7C-42BD-8202-1470A2A2C386}"/>
    <cellStyle name="Normal 54 8 2" xfId="40631" xr:uid="{2CDE96AA-A585-49BB-AE66-E84D7C69CF81}"/>
    <cellStyle name="Normal 54 9" xfId="40632" xr:uid="{DAB1924E-4B87-412A-9E82-A0DFA2184BE3}"/>
    <cellStyle name="Normal 54 9 2" xfId="40633" xr:uid="{ED2D3E01-8E3B-4AB5-9FA5-5E8EE36ACF6D}"/>
    <cellStyle name="Normal 55" xfId="40634" xr:uid="{5BF5816C-D085-471A-85FE-82C1DDD4E256}"/>
    <cellStyle name="Normal 55 10" xfId="40635" xr:uid="{96AA0056-73A2-48D5-97B7-0966234788C0}"/>
    <cellStyle name="Normal 55 2" xfId="40636" xr:uid="{FA495A1B-F142-4AA8-A69C-02DB6557A969}"/>
    <cellStyle name="Normal 55 2 2" xfId="40637" xr:uid="{D6253CA2-A607-474B-9BC6-5D266D61AE98}"/>
    <cellStyle name="Normal 55 2 2 2" xfId="40638" xr:uid="{F15FC21F-00DE-4903-87DD-1293D9F4A68B}"/>
    <cellStyle name="Normal 55 2 2 2 2" xfId="40639" xr:uid="{59464D49-2163-4444-881A-25F602BA4267}"/>
    <cellStyle name="Normal 55 2 2 2 2 2" xfId="40640" xr:uid="{841DC490-92A9-4006-A118-1AD532CE43AD}"/>
    <cellStyle name="Normal 55 2 2 2 2 2 2" xfId="40641" xr:uid="{76A3F1FC-AF4F-440B-819A-F1D6EAE4C138}"/>
    <cellStyle name="Normal 55 2 2 2 2 3" xfId="40642" xr:uid="{7CA1D2BE-C54D-4F21-97D5-76202C3D552A}"/>
    <cellStyle name="Normal 55 2 2 2 3" xfId="40643" xr:uid="{06207245-42EE-439F-A8E3-34E8BCF30853}"/>
    <cellStyle name="Normal 55 2 2 2 3 2" xfId="40644" xr:uid="{2AF54F79-CC56-4BE0-8597-B009188BE8C7}"/>
    <cellStyle name="Normal 55 2 2 2 4" xfId="40645" xr:uid="{9E619E24-1E13-4BA8-95AB-D0F6DB7D63FD}"/>
    <cellStyle name="Normal 55 2 2 2 5" xfId="40646" xr:uid="{75E46CF9-5449-4A5E-BE8A-CEF012E10C9B}"/>
    <cellStyle name="Normal 55 2 2 3" xfId="40647" xr:uid="{FE755612-308A-4753-A9D1-0E7FCEBBB821}"/>
    <cellStyle name="Normal 55 2 2 3 2" xfId="40648" xr:uid="{D4011818-26BA-43B0-914B-5BF482B1D65D}"/>
    <cellStyle name="Normal 55 2 2 3 2 2" xfId="40649" xr:uid="{4FF83BAC-4745-47F0-B7BE-B155D4B5D1E8}"/>
    <cellStyle name="Normal 55 2 2 3 3" xfId="40650" xr:uid="{D8D23788-6FC5-4247-BDAE-57D44A0E27E5}"/>
    <cellStyle name="Normal 55 2 2 4" xfId="40651" xr:uid="{E9EA7C29-7BAD-4AE7-BE93-89EAD2FA974B}"/>
    <cellStyle name="Normal 55 2 2 4 2" xfId="40652" xr:uid="{9378A3DF-588D-4AAD-81B5-9961F9F75141}"/>
    <cellStyle name="Normal 55 2 2 5" xfId="40653" xr:uid="{A0CB9758-1EFA-408E-89C0-B677A78FFB26}"/>
    <cellStyle name="Normal 55 2 2 6" xfId="40654" xr:uid="{79192306-1EA2-460B-972C-32D016EA70F1}"/>
    <cellStyle name="Normal 55 2 3" xfId="40655" xr:uid="{1AF78208-F4C2-4CBA-AA00-A7B45D6B0A21}"/>
    <cellStyle name="Normal 55 2 3 2" xfId="40656" xr:uid="{51EB49A0-8EF4-450B-ADB9-62B04E1E1ACD}"/>
    <cellStyle name="Normal 55 2 3 2 2" xfId="40657" xr:uid="{151372B2-94AF-45AA-A2ED-9F5500960047}"/>
    <cellStyle name="Normal 55 2 3 2 2 2" xfId="40658" xr:uid="{F262B592-6F30-48B4-8E5D-FC3FC7732FDB}"/>
    <cellStyle name="Normal 55 2 3 2 3" xfId="40659" xr:uid="{22A0B599-865C-4C8B-8189-EA0FEF0FAF79}"/>
    <cellStyle name="Normal 55 2 3 3" xfId="40660" xr:uid="{4964BCFB-C429-4D6C-A5C1-7447E9155F22}"/>
    <cellStyle name="Normal 55 2 3 3 2" xfId="40661" xr:uid="{D369D792-BB7E-4917-9401-74929F4764E7}"/>
    <cellStyle name="Normal 55 2 3 4" xfId="40662" xr:uid="{9B8A7C2B-C04A-4A35-AAD5-DB036BAC1038}"/>
    <cellStyle name="Normal 55 2 3 5" xfId="40663" xr:uid="{5265F7CF-1B51-487F-8858-67DEFCB9EA18}"/>
    <cellStyle name="Normal 55 2 4" xfId="40664" xr:uid="{FBFC7094-AAF8-4493-9B62-8F5F8376BFB2}"/>
    <cellStyle name="Normal 55 2 4 2" xfId="40665" xr:uid="{1FF4697E-2677-4B1F-9D6A-21E8D26CC6AD}"/>
    <cellStyle name="Normal 55 2 4 2 2" xfId="40666" xr:uid="{04376EAF-522A-4F4E-9F0D-471CBCB9E6CC}"/>
    <cellStyle name="Normal 55 2 4 3" xfId="40667" xr:uid="{2BDCC4CB-D7AD-4E68-AA8A-328063C125A7}"/>
    <cellStyle name="Normal 55 2 4 4" xfId="40668" xr:uid="{FB060196-28FE-4444-A7ED-5D8EF3F2F930}"/>
    <cellStyle name="Normal 55 2 5" xfId="40669" xr:uid="{B53705F9-6D95-45E3-9536-80EA34FED8ED}"/>
    <cellStyle name="Normal 55 2 5 2" xfId="40670" xr:uid="{F2B91B3D-4BB2-47A5-88F6-ED00FF71284C}"/>
    <cellStyle name="Normal 55 2 6" xfId="40671" xr:uid="{EDFF8E6D-BEF4-4F8E-8269-2D6CCF27BE03}"/>
    <cellStyle name="Normal 55 2 6 2" xfId="40672" xr:uid="{A8AA63E8-521A-46EE-A528-E9A26659054C}"/>
    <cellStyle name="Normal 55 2 7" xfId="40673" xr:uid="{33CEA25F-E194-402F-AE40-4E7F506EA596}"/>
    <cellStyle name="Normal 55 3" xfId="40674" xr:uid="{83DBC6C0-9381-44E8-BFF4-885F08D28826}"/>
    <cellStyle name="Normal 55 3 2" xfId="40675" xr:uid="{28AD0650-A8FD-4C8D-88B7-411090617FC2}"/>
    <cellStyle name="Normal 55 3 2 2" xfId="40676" xr:uid="{DECFFDED-A7E5-44CA-BA54-C46DB9E32766}"/>
    <cellStyle name="Normal 55 3 2 2 2" xfId="40677" xr:uid="{1AC966A9-7016-45BD-8208-78AD54D04287}"/>
    <cellStyle name="Normal 55 3 2 2 2 2" xfId="40678" xr:uid="{AEC52437-832B-411B-992A-350F3B6C2E45}"/>
    <cellStyle name="Normal 55 3 2 2 2 2 2" xfId="40679" xr:uid="{7825860A-20F4-4F9C-AD2C-A6BAA599D010}"/>
    <cellStyle name="Normal 55 3 2 2 2 3" xfId="40680" xr:uid="{0154442C-55FB-477F-B93B-52FE6FCD4B8B}"/>
    <cellStyle name="Normal 55 3 2 2 3" xfId="40681" xr:uid="{2F9D702B-34EA-4F9A-89EC-F66B02889988}"/>
    <cellStyle name="Normal 55 3 2 2 3 2" xfId="40682" xr:uid="{5234FC35-B0F6-4973-9DF2-A4E259C187B8}"/>
    <cellStyle name="Normal 55 3 2 2 4" xfId="40683" xr:uid="{0E58007D-B434-4A29-A61B-C33BD46972B6}"/>
    <cellStyle name="Normal 55 3 2 2 5" xfId="40684" xr:uid="{DFADB2E7-DCCC-4682-8535-D1C2FE9897C3}"/>
    <cellStyle name="Normal 55 3 2 3" xfId="40685" xr:uid="{66ED4613-3266-47A6-B190-637917BA845D}"/>
    <cellStyle name="Normal 55 3 2 3 2" xfId="40686" xr:uid="{4B060DE7-2532-4BDF-8E07-963AF9E3C6F6}"/>
    <cellStyle name="Normal 55 3 2 3 2 2" xfId="40687" xr:uid="{B5CE73A6-9A35-482F-A2CE-6C81349B9A5F}"/>
    <cellStyle name="Normal 55 3 2 3 3" xfId="40688" xr:uid="{4103B593-48C2-4489-98DA-F6EFC58091D6}"/>
    <cellStyle name="Normal 55 3 2 4" xfId="40689" xr:uid="{851FE38F-EA35-400C-9227-C528909173F5}"/>
    <cellStyle name="Normal 55 3 2 4 2" xfId="40690" xr:uid="{E0F12CDC-1072-443F-947E-92BCFE262CB8}"/>
    <cellStyle name="Normal 55 3 2 5" xfId="40691" xr:uid="{23BBAEE1-B3D3-409D-98A4-F07F824F3BF8}"/>
    <cellStyle name="Normal 55 3 2 6" xfId="40692" xr:uid="{4C4F985E-EC7A-4631-B5E8-D8BDA11B259E}"/>
    <cellStyle name="Normal 55 3 3" xfId="40693" xr:uid="{553CA3A5-1926-498A-ABC9-94A3DF4C3B8A}"/>
    <cellStyle name="Normal 55 3 3 2" xfId="40694" xr:uid="{61D59022-5E5D-46BF-81E7-6A3047766800}"/>
    <cellStyle name="Normal 55 3 3 2 2" xfId="40695" xr:uid="{0BF0C72F-4C56-409F-94B5-DF0F0BB2E326}"/>
    <cellStyle name="Normal 55 3 3 2 2 2" xfId="40696" xr:uid="{45DC998F-BFF6-4430-8642-25B70AD9A5CA}"/>
    <cellStyle name="Normal 55 3 3 2 3" xfId="40697" xr:uid="{B88E8E59-CB67-4457-89A4-1997BB2C5EA0}"/>
    <cellStyle name="Normal 55 3 3 3" xfId="40698" xr:uid="{88CF6C10-BAD1-4A63-A872-105E6BEDE542}"/>
    <cellStyle name="Normal 55 3 3 3 2" xfId="40699" xr:uid="{0B7A6701-D9A0-48CC-8B8D-DD749C3A7EB5}"/>
    <cellStyle name="Normal 55 3 3 4" xfId="40700" xr:uid="{047F655E-5A5C-49CC-9395-2EF1E22FFA57}"/>
    <cellStyle name="Normal 55 3 3 5" xfId="40701" xr:uid="{55D8700A-2F96-4026-9B0D-3CEAC047AD79}"/>
    <cellStyle name="Normal 55 3 4" xfId="40702" xr:uid="{9A0EC104-5990-4389-9D2F-1B9727760ACC}"/>
    <cellStyle name="Normal 55 3 4 2" xfId="40703" xr:uid="{3935C48B-4B43-427D-ACE0-E9A40F2FD4A2}"/>
    <cellStyle name="Normal 55 3 4 2 2" xfId="40704" xr:uid="{641A60B4-586B-403D-A2B6-8E958118D75B}"/>
    <cellStyle name="Normal 55 3 4 3" xfId="40705" xr:uid="{87E7A252-2ED9-41D8-8863-AD9A0E706C14}"/>
    <cellStyle name="Normal 55 3 4 4" xfId="40706" xr:uid="{24A6FEBE-CCFF-41EC-ADB6-516689E0D5DD}"/>
    <cellStyle name="Normal 55 3 5" xfId="40707" xr:uid="{097ED18B-B074-48B7-8E28-D4E58A4DED80}"/>
    <cellStyle name="Normal 55 3 5 2" xfId="40708" xr:uid="{500C24D8-5865-4C08-A2B8-BF40EC3D61E2}"/>
    <cellStyle name="Normal 55 3 6" xfId="40709" xr:uid="{7B9A599E-51AC-4B01-B124-2D56D2E0CAB2}"/>
    <cellStyle name="Normal 55 3 6 2" xfId="40710" xr:uid="{71F782E7-FD69-473B-8DE1-BAEADB3E692C}"/>
    <cellStyle name="Normal 55 3 7" xfId="40711" xr:uid="{6BEB0C3C-4576-4178-A264-70011D2CE847}"/>
    <cellStyle name="Normal 55 4" xfId="29" xr:uid="{50714EBC-D126-46D2-8C36-B0AC7C9E8EF5}"/>
    <cellStyle name="Normal 55 4 2" xfId="36" xr:uid="{5B54E180-7A81-4827-A747-7A3246BC03B9}"/>
    <cellStyle name="Normal 55 4 2 2" xfId="40714" xr:uid="{97F15CD4-7BBB-45A2-B62A-3FFE7567177F}"/>
    <cellStyle name="Normal 55 4 2 2 2" xfId="40715" xr:uid="{D1C98D71-EFE1-407A-B486-8489CC250758}"/>
    <cellStyle name="Normal 55 4 2 2 2 2" xfId="40716" xr:uid="{579B669D-64F2-4335-B113-C5D60F00BEDF}"/>
    <cellStyle name="Normal 55 4 2 2 3" xfId="40717" xr:uid="{E4306245-87DB-4574-9338-C21F4CB7CB9D}"/>
    <cellStyle name="Normal 55 4 2 3" xfId="40718" xr:uid="{66C5FC15-FF5A-4CC0-A5AA-D1708783356F}"/>
    <cellStyle name="Normal 55 4 2 3 2" xfId="40719" xr:uid="{33CA9D2F-7863-42D0-A984-E0F1E5BA8448}"/>
    <cellStyle name="Normal 55 4 2 4" xfId="40720" xr:uid="{56D9FD5E-E78C-455D-9679-A0BAD49E8669}"/>
    <cellStyle name="Normal 55 4 2 5" xfId="40721" xr:uid="{A8880BEE-EBD2-44CB-B4FD-8A519EB95FA1}"/>
    <cellStyle name="Normal 55 4 2 6" xfId="40713" xr:uid="{7022A705-3E41-4090-A22F-BBAF7C59518B}"/>
    <cellStyle name="Normal 55 4 2 7" xfId="47272" xr:uid="{A3542A54-0E79-447F-9220-520A26A592BF}"/>
    <cellStyle name="Normal 55 4 3" xfId="40722" xr:uid="{01525945-C642-4BD8-997F-9121827F0EC4}"/>
    <cellStyle name="Normal 55 4 3 2" xfId="40723" xr:uid="{FC3CE2E7-6BB4-4CFD-82D1-11BD2445D58B}"/>
    <cellStyle name="Normal 55 4 3 2 2" xfId="40724" xr:uid="{AC0A23A9-8366-4DD1-9C4F-2DF9D65F8929}"/>
    <cellStyle name="Normal 55 4 3 3" xfId="40725" xr:uid="{1947743D-A3E2-4D03-B89C-89911D5F543F}"/>
    <cellStyle name="Normal 55 4 4" xfId="40726" xr:uid="{A101F66F-F8D2-47CB-B579-0942F25D9666}"/>
    <cellStyle name="Normal 55 4 4 2" xfId="40727" xr:uid="{2E4E9C9E-B7AC-4D20-8763-687D77692080}"/>
    <cellStyle name="Normal 55 4 5" xfId="40728" xr:uid="{367690B7-7DEA-4A01-877E-24BA18818BCD}"/>
    <cellStyle name="Normal 55 4 6" xfId="40729" xr:uid="{D2AC392D-A41F-4D21-B91D-7D36A145D4CD}"/>
    <cellStyle name="Normal 55 4 7" xfId="40712" xr:uid="{AB7CB3F8-F615-4F0D-AAA2-E922329F725E}"/>
    <cellStyle name="Normal 55 5" xfId="40730" xr:uid="{DA70FAE8-3D25-4E56-A36B-FD14B7F06C5F}"/>
    <cellStyle name="Normal 55 5 2" xfId="40731" xr:uid="{4802E90F-AC56-46BE-8C21-ADB43234E9D1}"/>
    <cellStyle name="Normal 55 5 2 2" xfId="40732" xr:uid="{1ABFF370-1B85-4DBB-B6F4-56F7F1DEA126}"/>
    <cellStyle name="Normal 55 5 2 2 2" xfId="40733" xr:uid="{582D94B0-A733-45A4-A2B8-CE8E11081B15}"/>
    <cellStyle name="Normal 55 5 2 3" xfId="40734" xr:uid="{32149B4E-32EB-4D05-B1D5-7D86E15DAA9A}"/>
    <cellStyle name="Normal 55 5 3" xfId="40735" xr:uid="{B4A3A530-101C-42F6-A7DE-A2E33B2A0058}"/>
    <cellStyle name="Normal 55 5 3 2" xfId="40736" xr:uid="{C11D96A5-7544-4718-9C25-4C16C053AF64}"/>
    <cellStyle name="Normal 55 5 4" xfId="40737" xr:uid="{68E64A0F-94E2-4167-AF6E-6B9CF330DF09}"/>
    <cellStyle name="Normal 55 5 5" xfId="40738" xr:uid="{B9ECD14A-39C5-435C-99D9-42C2254FBFFF}"/>
    <cellStyle name="Normal 55 6" xfId="40739" xr:uid="{F881CCD1-9C55-46F1-BA61-89165E903388}"/>
    <cellStyle name="Normal 55 6 2" xfId="40740" xr:uid="{CBBAE0AA-8B28-4656-B13A-AFCD21AED09F}"/>
    <cellStyle name="Normal 55 6 2 2" xfId="40741" xr:uid="{B73DDB08-E389-4238-909B-E73E60994447}"/>
    <cellStyle name="Normal 55 6 2 2 2" xfId="40742" xr:uid="{2124ED40-5387-4DB3-A772-96441DC6C5FF}"/>
    <cellStyle name="Normal 55 6 2 3" xfId="40743" xr:uid="{BCFFA321-6121-449C-8A60-1C59A7F789B6}"/>
    <cellStyle name="Normal 55 6 3" xfId="40744" xr:uid="{637C6CE8-0117-4FB3-8C1B-97FF0BC33A4B}"/>
    <cellStyle name="Normal 55 6 3 2" xfId="40745" xr:uid="{5F57D18D-A174-4F58-89CB-82DB500E9806}"/>
    <cellStyle name="Normal 55 6 4" xfId="40746" xr:uid="{20565183-E59E-402E-B7D9-C845B79FFD42}"/>
    <cellStyle name="Normal 55 6 5" xfId="40747" xr:uid="{E87A4432-E95F-4978-B988-4B6B5C49004A}"/>
    <cellStyle name="Normal 55 7" xfId="40748" xr:uid="{372A2580-5A16-47A0-BF31-AC57C3AE9385}"/>
    <cellStyle name="Normal 55 7 2" xfId="40749" xr:uid="{A2DF0742-7EA3-4511-A5BA-AC1FA9136982}"/>
    <cellStyle name="Normal 55 7 2 2" xfId="40750" xr:uid="{F27EE3E1-F194-4150-85C0-69B4F12ACFDA}"/>
    <cellStyle name="Normal 55 7 3" xfId="40751" xr:uid="{B0967283-6333-49F6-87F4-61F02FB70F18}"/>
    <cellStyle name="Normal 55 7 4" xfId="40752" xr:uid="{992821BF-F35F-427F-9EC3-0DCD7BD129A0}"/>
    <cellStyle name="Normal 55 8" xfId="40753" xr:uid="{C85E3829-1938-4E1D-A97A-AF802848F768}"/>
    <cellStyle name="Normal 55 8 2" xfId="40754" xr:uid="{56138CC7-7AA5-426E-9526-F87EEBD7E736}"/>
    <cellStyle name="Normal 55 9" xfId="40755" xr:uid="{EE693227-2922-4DE8-8FA7-5A12A713EF2E}"/>
    <cellStyle name="Normal 55 9 2" xfId="40756" xr:uid="{A8545E42-6093-4550-A591-4E8081A512CE}"/>
    <cellStyle name="Normal 56" xfId="40757" xr:uid="{AC816896-7627-42DC-9EB0-48F8099CD7C9}"/>
    <cellStyle name="Normal 57" xfId="40758" xr:uid="{3AA235FA-1C41-4786-95CB-F84A20D74BFC}"/>
    <cellStyle name="Normal 57 10" xfId="40759" xr:uid="{90298C03-0E58-49EE-AF4D-5E5A6926B7E1}"/>
    <cellStyle name="Normal 57 2" xfId="40760" xr:uid="{BFB65147-BA15-4D11-AF75-3032B6AE707C}"/>
    <cellStyle name="Normal 57 2 2" xfId="40761" xr:uid="{6F9494BC-D637-4E71-9E28-A6583B85E299}"/>
    <cellStyle name="Normal 57 2 2 2" xfId="40762" xr:uid="{91E31BFA-AFF8-4ABA-80ED-B83FDD13DC0F}"/>
    <cellStyle name="Normal 57 2 2 2 2" xfId="40763" xr:uid="{2ADA4A93-E021-4BC1-89E7-D86DBF0D6F5A}"/>
    <cellStyle name="Normal 57 2 2 2 2 2" xfId="40764" xr:uid="{71D986E5-AA92-4C84-B520-7B9B008A58A2}"/>
    <cellStyle name="Normal 57 2 2 2 2 2 2" xfId="40765" xr:uid="{F05678F5-F2A3-45E3-9D0B-9E78BA5E3C76}"/>
    <cellStyle name="Normal 57 2 2 2 2 3" xfId="40766" xr:uid="{EF26399F-EF14-4567-892F-E5792C5E656C}"/>
    <cellStyle name="Normal 57 2 2 2 3" xfId="40767" xr:uid="{38937B9E-10D4-40D8-8FD6-DCB00B13BA4D}"/>
    <cellStyle name="Normal 57 2 2 2 3 2" xfId="40768" xr:uid="{D26ADDB8-8DAC-4FF1-BB32-23B9206968E8}"/>
    <cellStyle name="Normal 57 2 2 2 4" xfId="40769" xr:uid="{444BC829-0FA1-4716-A5BB-06D29A1BB71C}"/>
    <cellStyle name="Normal 57 2 2 2 5" xfId="40770" xr:uid="{0E533BCC-0F0E-47AF-9CAA-C1FB423FDC72}"/>
    <cellStyle name="Normal 57 2 2 3" xfId="40771" xr:uid="{B3A6EFC1-8F6C-413E-999B-51EF40B04F7C}"/>
    <cellStyle name="Normal 57 2 2 3 2" xfId="40772" xr:uid="{A7441D44-1377-41EA-ABEF-D068CBE738A7}"/>
    <cellStyle name="Normal 57 2 2 3 2 2" xfId="40773" xr:uid="{A201E565-94C9-4377-928D-BE821A7686E7}"/>
    <cellStyle name="Normal 57 2 2 3 3" xfId="40774" xr:uid="{7896F7B6-1C4B-4A75-A279-19D575E55F25}"/>
    <cellStyle name="Normal 57 2 2 4" xfId="40775" xr:uid="{A43E5D34-6322-47C8-B4E7-D3EC781A6A97}"/>
    <cellStyle name="Normal 57 2 2 4 2" xfId="40776" xr:uid="{181238E2-1FCC-496B-8E33-03404513BDE5}"/>
    <cellStyle name="Normal 57 2 2 5" xfId="40777" xr:uid="{518038AA-9713-4057-8660-E9EA5B2BB869}"/>
    <cellStyle name="Normal 57 2 2 6" xfId="40778" xr:uid="{F3812A49-74B1-4171-8047-94330F0159D4}"/>
    <cellStyle name="Normal 57 2 3" xfId="40779" xr:uid="{9CE6841D-CCCD-423D-90CD-740295C329D1}"/>
    <cellStyle name="Normal 57 2 3 2" xfId="40780" xr:uid="{DECBFEEC-155E-4895-A177-D8C15FACD49A}"/>
    <cellStyle name="Normal 57 2 3 2 2" xfId="40781" xr:uid="{FFECA4EB-9DDE-4D4E-A12B-8F667A40C093}"/>
    <cellStyle name="Normal 57 2 3 2 2 2" xfId="40782" xr:uid="{EA3E9F29-ABFC-4A6A-9396-2D88218A7E3E}"/>
    <cellStyle name="Normal 57 2 3 2 3" xfId="40783" xr:uid="{BECA1800-97D0-4EEA-8997-CE147F46AA71}"/>
    <cellStyle name="Normal 57 2 3 3" xfId="40784" xr:uid="{A2C60281-B469-4982-81F2-E4655A9C61DA}"/>
    <cellStyle name="Normal 57 2 3 3 2" xfId="40785" xr:uid="{277AADAB-FDAB-45C1-8B21-FCC722E797DD}"/>
    <cellStyle name="Normal 57 2 3 4" xfId="40786" xr:uid="{DA2D2719-452E-4A0A-96F4-1AF02D33EBF0}"/>
    <cellStyle name="Normal 57 2 3 5" xfId="40787" xr:uid="{4E685D3A-B902-4221-8DBA-BADD15F39CF8}"/>
    <cellStyle name="Normal 57 2 4" xfId="40788" xr:uid="{D190E1D0-F6F9-4DDC-88E3-AC470F494084}"/>
    <cellStyle name="Normal 57 2 4 2" xfId="40789" xr:uid="{60978DF6-641B-4AEE-B692-0BF11496EE53}"/>
    <cellStyle name="Normal 57 2 4 2 2" xfId="40790" xr:uid="{8C23A641-5537-45AC-9360-71E00B241C9C}"/>
    <cellStyle name="Normal 57 2 4 3" xfId="40791" xr:uid="{FFE22393-9855-470F-82E3-F4A5F58E0012}"/>
    <cellStyle name="Normal 57 2 4 4" xfId="40792" xr:uid="{3D67DF97-12FF-45A8-8A60-E17E2379D451}"/>
    <cellStyle name="Normal 57 2 5" xfId="40793" xr:uid="{B65C4BFA-14EB-45C8-967F-AECA3735E003}"/>
    <cellStyle name="Normal 57 2 5 2" xfId="40794" xr:uid="{E36E2CC1-49B6-41AB-BC5B-1C89A08491AF}"/>
    <cellStyle name="Normal 57 2 6" xfId="40795" xr:uid="{14BE8DD4-89F8-4A5C-80D4-9DDF1D57C905}"/>
    <cellStyle name="Normal 57 2 6 2" xfId="40796" xr:uid="{4E3DD712-C437-475A-A1A7-B88FAAAEF11F}"/>
    <cellStyle name="Normal 57 2 7" xfId="40797" xr:uid="{945E1187-2528-451F-A804-D68539D6C948}"/>
    <cellStyle name="Normal 57 3" xfId="40798" xr:uid="{809222E7-F551-4C80-BD05-08A283FF1E01}"/>
    <cellStyle name="Normal 57 3 2" xfId="40799" xr:uid="{5065DB7D-DA4B-45C3-A9B9-EA9CB1086F35}"/>
    <cellStyle name="Normal 57 3 2 2" xfId="40800" xr:uid="{68BFCC4C-4DAF-48E5-AEB3-9590A3E9B487}"/>
    <cellStyle name="Normal 57 3 2 2 2" xfId="40801" xr:uid="{B9588B29-B1CD-4D08-A986-1AEAC712F2CF}"/>
    <cellStyle name="Normal 57 3 2 2 2 2" xfId="40802" xr:uid="{DF2D25EE-0590-4863-800F-77B40759EE4C}"/>
    <cellStyle name="Normal 57 3 2 2 2 2 2" xfId="40803" xr:uid="{19E75616-E1F7-482D-BF00-E53838E6D5B3}"/>
    <cellStyle name="Normal 57 3 2 2 2 3" xfId="40804" xr:uid="{3994F2D0-22DA-4B9E-8AE5-D96FFE6F2422}"/>
    <cellStyle name="Normal 57 3 2 2 3" xfId="40805" xr:uid="{26EF9D0C-54D6-468E-A12F-EC3E88DA34B5}"/>
    <cellStyle name="Normal 57 3 2 2 3 2" xfId="40806" xr:uid="{6B1C4312-8FB5-4746-8CB8-4101B482748F}"/>
    <cellStyle name="Normal 57 3 2 2 4" xfId="40807" xr:uid="{4F15CA04-91D2-4935-A919-6D086CD02C9C}"/>
    <cellStyle name="Normal 57 3 2 2 5" xfId="40808" xr:uid="{4AD950E4-DA20-496A-B9BB-A9F02A45CF45}"/>
    <cellStyle name="Normal 57 3 2 3" xfId="40809" xr:uid="{2380F14A-29DE-467E-BFBE-99C2ED3217F1}"/>
    <cellStyle name="Normal 57 3 2 3 2" xfId="40810" xr:uid="{6D3E59EF-4087-42CF-8D60-87378759EA72}"/>
    <cellStyle name="Normal 57 3 2 3 2 2" xfId="40811" xr:uid="{8D225532-EBB7-4323-81D9-1030EF5AFF46}"/>
    <cellStyle name="Normal 57 3 2 3 3" xfId="40812" xr:uid="{2ACA3319-F900-43DE-A95E-CDBCC1FAC71E}"/>
    <cellStyle name="Normal 57 3 2 4" xfId="40813" xr:uid="{BF0B626A-327D-4CA0-A8F2-06A36411C6ED}"/>
    <cellStyle name="Normal 57 3 2 4 2" xfId="40814" xr:uid="{6E4476EB-8AFE-4FFF-B648-2BF626A2352D}"/>
    <cellStyle name="Normal 57 3 2 5" xfId="40815" xr:uid="{2725A67E-4867-4277-A938-11376CA1E99B}"/>
    <cellStyle name="Normal 57 3 2 6" xfId="40816" xr:uid="{C8E75304-8CA2-41DB-8F2A-6637DC0AB355}"/>
    <cellStyle name="Normal 57 3 3" xfId="40817" xr:uid="{C1D30E41-E139-48D7-AB8F-8B9BE7CA8C69}"/>
    <cellStyle name="Normal 57 3 3 2" xfId="40818" xr:uid="{A5C0D3A8-C29A-4B99-9000-2B723AAC75F7}"/>
    <cellStyle name="Normal 57 3 3 2 2" xfId="40819" xr:uid="{070F9B25-0B1C-408E-B5ED-188AD9DCF21B}"/>
    <cellStyle name="Normal 57 3 3 2 2 2" xfId="40820" xr:uid="{A73880B4-7950-4590-9B3A-ED89EC3B7339}"/>
    <cellStyle name="Normal 57 3 3 2 3" xfId="40821" xr:uid="{C8FAD57F-5B26-4A09-B833-CD0F108E1542}"/>
    <cellStyle name="Normal 57 3 3 3" xfId="40822" xr:uid="{35061EA2-D70A-4093-B210-E1C7667FDFEC}"/>
    <cellStyle name="Normal 57 3 3 3 2" xfId="40823" xr:uid="{86C5BAFA-FCDB-4D90-A86B-892E83FCB373}"/>
    <cellStyle name="Normal 57 3 3 4" xfId="40824" xr:uid="{D88FC770-6244-434C-86AC-4345BC3BE081}"/>
    <cellStyle name="Normal 57 3 3 5" xfId="40825" xr:uid="{5B5C3C8F-765C-4843-821A-033E63549E92}"/>
    <cellStyle name="Normal 57 3 4" xfId="40826" xr:uid="{6EE4E742-C9AA-4934-984F-A4271062EE5E}"/>
    <cellStyle name="Normal 57 3 4 2" xfId="40827" xr:uid="{93616A93-6DE3-4646-ABB2-A16F280066C0}"/>
    <cellStyle name="Normal 57 3 4 2 2" xfId="40828" xr:uid="{4CE5073D-C532-4C50-8EB1-74DD2B9292F0}"/>
    <cellStyle name="Normal 57 3 4 3" xfId="40829" xr:uid="{355F8A04-33F4-4C4E-AC6F-1A8CF68CF24F}"/>
    <cellStyle name="Normal 57 3 4 4" xfId="40830" xr:uid="{9A4E34C0-984B-410A-A563-59D2034C2BC7}"/>
    <cellStyle name="Normal 57 3 5" xfId="40831" xr:uid="{5B341360-7C02-49E5-989E-86C002BA79DC}"/>
    <cellStyle name="Normal 57 3 5 2" xfId="40832" xr:uid="{FF30ED44-20C4-4A54-8E9D-8DAE6F72EA83}"/>
    <cellStyle name="Normal 57 3 6" xfId="40833" xr:uid="{370CDD08-C05F-4D1F-AE84-494FE93790CB}"/>
    <cellStyle name="Normal 57 3 6 2" xfId="40834" xr:uid="{7454893F-34EC-41F1-97A6-747471027FF1}"/>
    <cellStyle name="Normal 57 3 7" xfId="40835" xr:uid="{009AC289-F7B0-4BCD-9834-061127231E12}"/>
    <cellStyle name="Normal 57 4" xfId="40836" xr:uid="{5B47CC76-FDB1-4849-AB4B-7221C15607AE}"/>
    <cellStyle name="Normal 57 4 2" xfId="40837" xr:uid="{D2292C16-53E0-4797-B1A1-0A42C7D23488}"/>
    <cellStyle name="Normal 57 4 2 2" xfId="40838" xr:uid="{1A336C30-EAE6-42B0-A5AF-413D0C445A70}"/>
    <cellStyle name="Normal 57 4 2 2 2" xfId="40839" xr:uid="{76535E5F-E8CF-4114-BC20-20C697DEC880}"/>
    <cellStyle name="Normal 57 4 2 2 2 2" xfId="40840" xr:uid="{6D7AE0BB-5B42-461A-96D3-5609D639FFF5}"/>
    <cellStyle name="Normal 57 4 2 2 3" xfId="40841" xr:uid="{B61FDAB0-743A-4DC4-9467-B5B6C62A9F8F}"/>
    <cellStyle name="Normal 57 4 2 3" xfId="40842" xr:uid="{0EF1FF15-7375-4A53-8E74-68571B91EAA6}"/>
    <cellStyle name="Normal 57 4 2 3 2" xfId="40843" xr:uid="{6A299AF1-5FC5-474D-B368-AD566E481222}"/>
    <cellStyle name="Normal 57 4 2 4" xfId="40844" xr:uid="{28B5F33A-0385-40AB-B59D-51E2A82E96CC}"/>
    <cellStyle name="Normal 57 4 2 5" xfId="40845" xr:uid="{8698C835-0762-44B8-8D17-7762A5C611A8}"/>
    <cellStyle name="Normal 57 4 3" xfId="40846" xr:uid="{2E0A7426-2901-4686-8CF1-D03CC0F644DA}"/>
    <cellStyle name="Normal 57 4 3 2" xfId="40847" xr:uid="{01207941-29FF-45EA-B38F-B14EFAF8DD2E}"/>
    <cellStyle name="Normal 57 4 3 2 2" xfId="40848" xr:uid="{240D4687-ADDF-464F-A5F8-BC2003498220}"/>
    <cellStyle name="Normal 57 4 3 3" xfId="40849" xr:uid="{7ADB1387-3B33-4FB4-A3E2-690924E4E789}"/>
    <cellStyle name="Normal 57 4 4" xfId="40850" xr:uid="{1A0AF1DC-2AC7-4E38-B070-F32D8E0D6C6E}"/>
    <cellStyle name="Normal 57 4 4 2" xfId="40851" xr:uid="{4337B995-0F2D-4152-B6C4-7CE92119A2E2}"/>
    <cellStyle name="Normal 57 4 5" xfId="40852" xr:uid="{F26186EB-226D-4AA3-8E43-9EFD64BB6C1C}"/>
    <cellStyle name="Normal 57 4 6" xfId="40853" xr:uid="{0575BC1F-B7ED-4CB3-AFF7-325DC6F21A37}"/>
    <cellStyle name="Normal 57 5" xfId="40854" xr:uid="{31603C66-6139-41DE-8E24-19272F9F8AB7}"/>
    <cellStyle name="Normal 57 5 2" xfId="40855" xr:uid="{3E145BC4-F46F-46F0-86C6-476E7DE43627}"/>
    <cellStyle name="Normal 57 5 2 2" xfId="40856" xr:uid="{3D2B42BB-56B7-46B1-89D0-1170DF38AA5C}"/>
    <cellStyle name="Normal 57 5 2 2 2" xfId="40857" xr:uid="{F892118E-B08A-4857-8361-A1C35C17C611}"/>
    <cellStyle name="Normal 57 5 2 3" xfId="40858" xr:uid="{F736D36D-32E0-46AE-B80F-2B4C6F9C4F49}"/>
    <cellStyle name="Normal 57 5 3" xfId="40859" xr:uid="{89D92F1E-2EC9-4857-9B88-649641269555}"/>
    <cellStyle name="Normal 57 5 3 2" xfId="40860" xr:uid="{698D585F-F48E-42E7-A182-29A8E9D7DABF}"/>
    <cellStyle name="Normal 57 5 4" xfId="40861" xr:uid="{DE0F05BB-DE81-4977-9C30-9063B0A0CCAF}"/>
    <cellStyle name="Normal 57 5 5" xfId="40862" xr:uid="{63CC8121-1CE7-45C4-A573-BFE7BA2150A3}"/>
    <cellStyle name="Normal 57 6" xfId="40863" xr:uid="{6D9D2F55-CB3B-48CC-95B3-788475C25076}"/>
    <cellStyle name="Normal 57 6 2" xfId="40864" xr:uid="{1EA4C4C3-69D0-4C6D-B981-A846799FC253}"/>
    <cellStyle name="Normal 57 6 2 2" xfId="40865" xr:uid="{917E4DB8-D080-415C-8F3F-A95B6DB4C54D}"/>
    <cellStyle name="Normal 57 6 2 2 2" xfId="40866" xr:uid="{8D49724E-9C2E-473D-A898-9E0A2EB4C6E3}"/>
    <cellStyle name="Normal 57 6 2 3" xfId="40867" xr:uid="{0AA17649-0488-427D-A043-21A9F5511C32}"/>
    <cellStyle name="Normal 57 6 3" xfId="40868" xr:uid="{E57F3505-11E9-4BB4-A931-5C89187240D1}"/>
    <cellStyle name="Normal 57 6 3 2" xfId="40869" xr:uid="{EF092D54-7DB5-4AC7-8B1C-D7F41C1107AE}"/>
    <cellStyle name="Normal 57 6 4" xfId="40870" xr:uid="{87452E03-1D9A-4F4D-B25B-C8875CA0CAD9}"/>
    <cellStyle name="Normal 57 6 5" xfId="40871" xr:uid="{63493863-7E94-4741-B043-919F54EF6B3B}"/>
    <cellStyle name="Normal 57 7" xfId="40872" xr:uid="{570B67C0-57A0-4F78-B8A8-CE8E08323457}"/>
    <cellStyle name="Normal 57 7 2" xfId="40873" xr:uid="{6479BA1B-1C13-46C2-B543-A46B3C027E1A}"/>
    <cellStyle name="Normal 57 7 2 2" xfId="40874" xr:uid="{BCB14788-1C94-4248-B1FB-621C9CDF6E2E}"/>
    <cellStyle name="Normal 57 7 3" xfId="40875" xr:uid="{6A6BC07B-EFA6-4BFC-AF51-E2475916EEED}"/>
    <cellStyle name="Normal 57 7 4" xfId="40876" xr:uid="{5386E223-AE57-4105-B1ED-CD5ED196B324}"/>
    <cellStyle name="Normal 57 8" xfId="40877" xr:uid="{CDBB49F6-823F-423D-87D6-D1D1AC32D430}"/>
    <cellStyle name="Normal 57 8 2" xfId="40878" xr:uid="{FF1F129C-9EC6-4466-BF08-2D53DB33A0D0}"/>
    <cellStyle name="Normal 57 9" xfId="40879" xr:uid="{1AD2F549-A8DA-40B2-9D42-0EA41E9CD353}"/>
    <cellStyle name="Normal 57 9 2" xfId="40880" xr:uid="{79C4F37B-1D59-46B1-A388-DB1C03790CFB}"/>
    <cellStyle name="Normal 58" xfId="40881" xr:uid="{ACBA3A46-A9FB-418D-A012-692AACE21C81}"/>
    <cellStyle name="Normal 58 10" xfId="40882" xr:uid="{E960DEDF-EEB3-41A4-AC68-36850B0D35EA}"/>
    <cellStyle name="Normal 58 2" xfId="40883" xr:uid="{1E8C582C-7623-4F01-A633-51E8C64827DB}"/>
    <cellStyle name="Normal 58 2 2" xfId="40884" xr:uid="{27067683-793C-4E05-A210-38099711F086}"/>
    <cellStyle name="Normal 58 2 2 2" xfId="40885" xr:uid="{0FEA1AD2-64F1-4D60-8912-83FC0A61DAEF}"/>
    <cellStyle name="Normal 58 2 2 2 2" xfId="40886" xr:uid="{963AC671-BFA3-4F73-B807-6C0427097863}"/>
    <cellStyle name="Normal 58 2 2 2 2 2" xfId="40887" xr:uid="{09AAB9CC-185B-4ED9-B753-26EB3E01388F}"/>
    <cellStyle name="Normal 58 2 2 2 2 2 2" xfId="40888" xr:uid="{18334716-2A4E-4975-A780-F9A419EE0A15}"/>
    <cellStyle name="Normal 58 2 2 2 2 3" xfId="40889" xr:uid="{7D4164C4-4B80-49DE-95FE-183B13B28BB8}"/>
    <cellStyle name="Normal 58 2 2 2 3" xfId="40890" xr:uid="{05F9450D-22E0-405E-B41C-1BBDBBC55E45}"/>
    <cellStyle name="Normal 58 2 2 2 3 2" xfId="40891" xr:uid="{0928179C-667F-4132-BFC9-8A724C66BC6B}"/>
    <cellStyle name="Normal 58 2 2 2 4" xfId="40892" xr:uid="{BCEBA70A-A673-4C4A-AD97-968AB39FAA8C}"/>
    <cellStyle name="Normal 58 2 2 2 5" xfId="40893" xr:uid="{B6C84B3A-0244-40FD-883B-EBCB0A787400}"/>
    <cellStyle name="Normal 58 2 2 3" xfId="40894" xr:uid="{6EECE9B9-FDC9-4C51-B9ED-CC3EE07126B8}"/>
    <cellStyle name="Normal 58 2 2 3 2" xfId="40895" xr:uid="{2BA8A7D0-33A0-4057-9F6C-F28F914A0D7B}"/>
    <cellStyle name="Normal 58 2 2 3 2 2" xfId="40896" xr:uid="{ABEC01C7-5F8B-49D7-9C5B-36898CFAA3FE}"/>
    <cellStyle name="Normal 58 2 2 3 3" xfId="40897" xr:uid="{F6E15135-B54D-45C6-82AD-256B832B17AC}"/>
    <cellStyle name="Normal 58 2 2 4" xfId="40898" xr:uid="{3AF3D921-CEFB-4550-84C0-D684B4199DE1}"/>
    <cellStyle name="Normal 58 2 2 4 2" xfId="40899" xr:uid="{3E3FBEA1-6DD5-4E8C-AF98-B062710C0FFB}"/>
    <cellStyle name="Normal 58 2 2 5" xfId="40900" xr:uid="{FE9E8743-FFF6-4F18-A772-4423F5FF23DF}"/>
    <cellStyle name="Normal 58 2 2 6" xfId="40901" xr:uid="{C56F7194-4995-47FA-BE8D-5FBABAD5EB2A}"/>
    <cellStyle name="Normal 58 2 3" xfId="40902" xr:uid="{0BFCCB27-D0DF-4BBE-8F19-4F0D9526795A}"/>
    <cellStyle name="Normal 58 2 3 2" xfId="40903" xr:uid="{6E4AD12C-A626-440D-A70D-48C93D03F27D}"/>
    <cellStyle name="Normal 58 2 3 2 2" xfId="40904" xr:uid="{FA3196E5-798E-4642-BF66-3CBB0CE9C14E}"/>
    <cellStyle name="Normal 58 2 3 2 2 2" xfId="40905" xr:uid="{ED5E1391-DD68-4FF9-95B9-1487A24EE09A}"/>
    <cellStyle name="Normal 58 2 3 2 3" xfId="40906" xr:uid="{B44A6D83-D82D-46F4-B393-D22B027815D0}"/>
    <cellStyle name="Normal 58 2 3 3" xfId="40907" xr:uid="{A0A49803-19A5-48C2-9262-3CE3E6EB0EE5}"/>
    <cellStyle name="Normal 58 2 3 3 2" xfId="40908" xr:uid="{C3963899-B3D6-409D-A588-CE7C9106129B}"/>
    <cellStyle name="Normal 58 2 3 4" xfId="40909" xr:uid="{7CF344CF-AD95-44A4-9D80-DB5F8F9290A7}"/>
    <cellStyle name="Normal 58 2 3 5" xfId="40910" xr:uid="{9E87208F-2780-4804-A0A5-7BDD98ADCAA1}"/>
    <cellStyle name="Normal 58 2 4" xfId="40911" xr:uid="{80677CEE-BD55-4635-B76C-F3B178ABC86E}"/>
    <cellStyle name="Normal 58 2 4 2" xfId="40912" xr:uid="{26D2C09C-E7E4-4ED6-A5A5-6866AA09C5E2}"/>
    <cellStyle name="Normal 58 2 4 2 2" xfId="40913" xr:uid="{614BFD01-23EB-4D61-BEAB-706B8AB3D913}"/>
    <cellStyle name="Normal 58 2 4 3" xfId="40914" xr:uid="{29CAEA7A-B4CD-46C5-8942-0F108ED7FD61}"/>
    <cellStyle name="Normal 58 2 4 4" xfId="40915" xr:uid="{10A2D787-E349-4C56-82D8-0CB543E7774D}"/>
    <cellStyle name="Normal 58 2 5" xfId="40916" xr:uid="{57ED8C61-94FC-44DF-BE41-28ED88204AE0}"/>
    <cellStyle name="Normal 58 2 5 2" xfId="40917" xr:uid="{80E20525-0B8D-4735-8BB9-C743A7CAFDD3}"/>
    <cellStyle name="Normal 58 2 6" xfId="40918" xr:uid="{B186C607-6429-476F-AAD7-0623D4A0394F}"/>
    <cellStyle name="Normal 58 2 6 2" xfId="40919" xr:uid="{85410944-5725-4749-BFB8-CBB68EC768E0}"/>
    <cellStyle name="Normal 58 2 7" xfId="40920" xr:uid="{B4B43555-96BF-4A60-BA22-BEE3B0BA8ACE}"/>
    <cellStyle name="Normal 58 3" xfId="40921" xr:uid="{98E7F573-C2DC-47C0-B612-15BD1D53FF57}"/>
    <cellStyle name="Normal 58 3 2" xfId="40922" xr:uid="{DAF1DA31-0153-4AE2-B155-E05529206582}"/>
    <cellStyle name="Normal 58 3 2 2" xfId="40923" xr:uid="{C018FE4F-E788-4F5A-B8C6-E65FEF2A91F5}"/>
    <cellStyle name="Normal 58 3 2 2 2" xfId="40924" xr:uid="{045F69AA-48C3-4790-BBCC-4FC4E92930EB}"/>
    <cellStyle name="Normal 58 3 2 2 2 2" xfId="40925" xr:uid="{24F38DD7-1E98-42F2-8EC9-973AF2ED8DAA}"/>
    <cellStyle name="Normal 58 3 2 2 2 2 2" xfId="40926" xr:uid="{552E2372-C92B-4918-92F0-1BF278DEDAA4}"/>
    <cellStyle name="Normal 58 3 2 2 2 3" xfId="40927" xr:uid="{CEC556EE-E3DB-4DE2-B243-879A19643407}"/>
    <cellStyle name="Normal 58 3 2 2 3" xfId="40928" xr:uid="{8693656C-490C-453A-BD8E-9469CE03D540}"/>
    <cellStyle name="Normal 58 3 2 2 3 2" xfId="40929" xr:uid="{B925D23A-E4C2-4B81-99FA-8FA4CDE3C1C2}"/>
    <cellStyle name="Normal 58 3 2 2 4" xfId="40930" xr:uid="{8DCCB7B1-B5AB-45A4-AA08-0186CE129FC2}"/>
    <cellStyle name="Normal 58 3 2 2 5" xfId="40931" xr:uid="{BE6B956A-6D80-4091-91E4-ECF85BD77ECA}"/>
    <cellStyle name="Normal 58 3 2 3" xfId="40932" xr:uid="{4C1D05FC-EB85-4B3D-B811-260FC39E77B0}"/>
    <cellStyle name="Normal 58 3 2 3 2" xfId="40933" xr:uid="{3429642B-2739-4806-AB79-17A6EF28450A}"/>
    <cellStyle name="Normal 58 3 2 3 2 2" xfId="40934" xr:uid="{07882CAF-F8C5-4E08-B464-A14742A71F6B}"/>
    <cellStyle name="Normal 58 3 2 3 3" xfId="40935" xr:uid="{82A3E62D-2D3D-43C4-B61C-5E40A9EDF93F}"/>
    <cellStyle name="Normal 58 3 2 4" xfId="40936" xr:uid="{BB01BF51-7FC8-401E-B7D2-E8A3CCD2E3C9}"/>
    <cellStyle name="Normal 58 3 2 4 2" xfId="40937" xr:uid="{21360E56-D76A-4769-8BC6-6B3CFF03C5DE}"/>
    <cellStyle name="Normal 58 3 2 5" xfId="40938" xr:uid="{DC906490-F560-4B7D-B9B1-8D289760CADE}"/>
    <cellStyle name="Normal 58 3 2 6" xfId="40939" xr:uid="{67385CDE-FA1C-45F7-818E-E632611FFB30}"/>
    <cellStyle name="Normal 58 3 3" xfId="40940" xr:uid="{B23A1A37-45D8-4722-B835-1DBD528BF821}"/>
    <cellStyle name="Normal 58 3 3 2" xfId="40941" xr:uid="{6B4ABE92-6985-4B5C-A7B5-5CDFC1850CD3}"/>
    <cellStyle name="Normal 58 3 3 2 2" xfId="40942" xr:uid="{2656CE72-E93B-4F42-93BE-6243136D201F}"/>
    <cellStyle name="Normal 58 3 3 2 2 2" xfId="40943" xr:uid="{03E6EBD9-02B4-452B-8878-8350B8E7F3E0}"/>
    <cellStyle name="Normal 58 3 3 2 3" xfId="40944" xr:uid="{3FD1B096-F1F9-4B90-9FC2-EB92A870906B}"/>
    <cellStyle name="Normal 58 3 3 3" xfId="40945" xr:uid="{DDF39661-C19A-4F19-9944-5E9B48BB5241}"/>
    <cellStyle name="Normal 58 3 3 3 2" xfId="40946" xr:uid="{6A2A3865-90BF-4203-85FB-2A28E706EA3E}"/>
    <cellStyle name="Normal 58 3 3 4" xfId="40947" xr:uid="{2C20852B-F650-465A-98DE-B8B3DD516C46}"/>
    <cellStyle name="Normal 58 3 3 5" xfId="40948" xr:uid="{EE9B8E43-39AB-4AB6-B78E-8B765AEAE7A6}"/>
    <cellStyle name="Normal 58 3 4" xfId="40949" xr:uid="{2000AEE8-5279-464A-B2E0-8706D15EEBFA}"/>
    <cellStyle name="Normal 58 3 4 2" xfId="40950" xr:uid="{FE432B92-750B-445E-BD45-B7B086D67653}"/>
    <cellStyle name="Normal 58 3 4 2 2" xfId="40951" xr:uid="{8236BBE5-FEDB-4B1A-9A42-B8AE2615D13C}"/>
    <cellStyle name="Normal 58 3 4 3" xfId="40952" xr:uid="{C7802E69-CDFF-4C6D-9A94-2CD6C5E33AE3}"/>
    <cellStyle name="Normal 58 3 4 4" xfId="40953" xr:uid="{A5DB5A43-2393-47DF-B164-438A758F26B9}"/>
    <cellStyle name="Normal 58 3 5" xfId="40954" xr:uid="{F7C6CEA4-0F43-488D-B649-98A399135CCB}"/>
    <cellStyle name="Normal 58 3 5 2" xfId="40955" xr:uid="{CE1A09BE-405D-400E-93D0-08955A1B75E7}"/>
    <cellStyle name="Normal 58 3 6" xfId="40956" xr:uid="{2803D88C-CDCA-4F34-A230-B9F5B048F070}"/>
    <cellStyle name="Normal 58 3 6 2" xfId="40957" xr:uid="{F8626224-261E-4E69-BBC2-28C0E2AA8B92}"/>
    <cellStyle name="Normal 58 3 7" xfId="40958" xr:uid="{A6ADDAC1-83D9-4F1E-B855-87A82E2C83A5}"/>
    <cellStyle name="Normal 58 4" xfId="40959" xr:uid="{5C1E0365-10E9-4441-8F8F-DE00FBAE9C98}"/>
    <cellStyle name="Normal 58 4 2" xfId="40960" xr:uid="{E0DAE3D6-3FA1-4A15-A831-A0FEB5117AB7}"/>
    <cellStyle name="Normal 58 4 2 2" xfId="40961" xr:uid="{637AC2F0-D1CA-4290-B2D5-30BE83D12D00}"/>
    <cellStyle name="Normal 58 4 2 2 2" xfId="40962" xr:uid="{B10FFD3B-390D-45C7-BA25-E216A9618AD5}"/>
    <cellStyle name="Normal 58 4 2 2 2 2" xfId="40963" xr:uid="{B2BCF7CB-7A4A-40D7-ADEE-F0BE31F78F65}"/>
    <cellStyle name="Normal 58 4 2 2 3" xfId="40964" xr:uid="{A33B1F23-4BD1-4C28-90F5-035430F53E77}"/>
    <cellStyle name="Normal 58 4 2 3" xfId="40965" xr:uid="{2C852825-E855-4819-8FA2-4E71878CA366}"/>
    <cellStyle name="Normal 58 4 2 3 2" xfId="40966" xr:uid="{F71922AD-85E4-4B40-9608-2E3B3C40978D}"/>
    <cellStyle name="Normal 58 4 2 4" xfId="40967" xr:uid="{F026F5A5-8B6F-4EC4-BDEA-EAE058409573}"/>
    <cellStyle name="Normal 58 4 2 5" xfId="40968" xr:uid="{AE364B39-3F53-4C69-8B87-4023613498CD}"/>
    <cellStyle name="Normal 58 4 3" xfId="40969" xr:uid="{F668A441-ACD8-483D-AAF5-DA80CDE0FC38}"/>
    <cellStyle name="Normal 58 4 3 2" xfId="40970" xr:uid="{DDB91CE9-A64A-44AD-AEC2-7E7A4C68A363}"/>
    <cellStyle name="Normal 58 4 3 2 2" xfId="40971" xr:uid="{B53714AF-9BC2-49EB-84DE-03AB10F3D0D3}"/>
    <cellStyle name="Normal 58 4 3 3" xfId="40972" xr:uid="{9A2701F3-7822-485F-AB88-D0F690703460}"/>
    <cellStyle name="Normal 58 4 4" xfId="40973" xr:uid="{723E2219-5B05-44A0-9147-43789FE9B695}"/>
    <cellStyle name="Normal 58 4 4 2" xfId="40974" xr:uid="{47A0B9AF-1CA2-4768-9C03-41869350C378}"/>
    <cellStyle name="Normal 58 4 5" xfId="40975" xr:uid="{79D367EC-668B-42F5-9439-7BB244495AEC}"/>
    <cellStyle name="Normal 58 4 6" xfId="40976" xr:uid="{7ED016A4-2353-4580-AE29-DF94D6E76CED}"/>
    <cellStyle name="Normal 58 5" xfId="40977" xr:uid="{1A50CCBD-21D7-4FC4-8D06-8831C809E89C}"/>
    <cellStyle name="Normal 58 5 2" xfId="40978" xr:uid="{7CDAEC95-E732-47B3-9E5C-5A2848BADC3A}"/>
    <cellStyle name="Normal 58 5 2 2" xfId="40979" xr:uid="{FFD38F63-7DF0-4187-9F27-0CC1A69CEF5C}"/>
    <cellStyle name="Normal 58 5 2 2 2" xfId="40980" xr:uid="{B0BB2E66-E934-400C-A576-637DED73EBBA}"/>
    <cellStyle name="Normal 58 5 2 3" xfId="40981" xr:uid="{8A8B9067-8597-4AB1-A634-67B1FCCAC127}"/>
    <cellStyle name="Normal 58 5 3" xfId="40982" xr:uid="{0BB837E8-5303-4385-AA35-864E3A63C79C}"/>
    <cellStyle name="Normal 58 5 3 2" xfId="40983" xr:uid="{608B10A5-9BE3-4AA4-83F8-C34F61C9304B}"/>
    <cellStyle name="Normal 58 5 4" xfId="40984" xr:uid="{C89A091C-28AE-433F-8A8D-72F6E5B5009A}"/>
    <cellStyle name="Normal 58 5 5" xfId="40985" xr:uid="{AA0558E5-107D-4A65-86AE-1E6E5F60AF82}"/>
    <cellStyle name="Normal 58 6" xfId="40986" xr:uid="{1C441263-BFD6-4714-BA56-42CA6432D7DD}"/>
    <cellStyle name="Normal 58 6 2" xfId="40987" xr:uid="{993F0AFC-ED8C-4545-9573-9F6CBA7028A6}"/>
    <cellStyle name="Normal 58 6 2 2" xfId="40988" xr:uid="{D5135959-DB0A-4826-ADAD-40CA3CE872C6}"/>
    <cellStyle name="Normal 58 6 2 2 2" xfId="40989" xr:uid="{ACAA793D-4220-4007-B1A4-8E23644A518D}"/>
    <cellStyle name="Normal 58 6 2 3" xfId="40990" xr:uid="{FBBDDAAB-BDD5-4F22-B2B8-822751D4864E}"/>
    <cellStyle name="Normal 58 6 3" xfId="40991" xr:uid="{08D0C50D-4B37-4729-88DF-49FF1BA2F47A}"/>
    <cellStyle name="Normal 58 6 3 2" xfId="40992" xr:uid="{0AA878C4-D14E-4548-BF5E-A2130A4F4E17}"/>
    <cellStyle name="Normal 58 6 4" xfId="40993" xr:uid="{947B9B19-1009-4CE8-BC0E-1658F426C064}"/>
    <cellStyle name="Normal 58 6 5" xfId="40994" xr:uid="{BF458317-18AC-4C40-904C-A5F3EB5AFFA6}"/>
    <cellStyle name="Normal 58 7" xfId="40995" xr:uid="{92D1DE0A-1826-4AE0-B701-A24B39CA341D}"/>
    <cellStyle name="Normal 58 7 2" xfId="40996" xr:uid="{6221888B-106B-45EC-A989-38F6FA4783D0}"/>
    <cellStyle name="Normal 58 7 2 2" xfId="40997" xr:uid="{39A89D03-26DC-4099-8C6D-BA95858F8A71}"/>
    <cellStyle name="Normal 58 7 3" xfId="40998" xr:uid="{BD6BA2D4-2030-46F6-AD88-AC2F7B8F2FEE}"/>
    <cellStyle name="Normal 58 7 4" xfId="40999" xr:uid="{959F837C-6271-4A0E-99A0-9737A0046D68}"/>
    <cellStyle name="Normal 58 8" xfId="41000" xr:uid="{9BEE69E8-C1F4-4A06-A5DE-AAA85B2C5FCD}"/>
    <cellStyle name="Normal 58 8 2" xfId="41001" xr:uid="{80C783CF-68B9-484F-8079-5B12D3D9D7C5}"/>
    <cellStyle name="Normal 58 9" xfId="41002" xr:uid="{7819DDD8-3C82-4942-8AF3-FCC297D9E367}"/>
    <cellStyle name="Normal 58 9 2" xfId="41003" xr:uid="{7B0D96EF-8FB1-41A3-9417-0F97184199A1}"/>
    <cellStyle name="Normal 59" xfId="41004" xr:uid="{B5BCD756-9BDE-4C46-95E5-001635476BC9}"/>
    <cellStyle name="Normal 59 10" xfId="41005" xr:uid="{00124F64-621A-4E47-87DA-FCA74FA14233}"/>
    <cellStyle name="Normal 59 2" xfId="41006" xr:uid="{DA1FB338-C446-4266-83A2-6D68A3CBF897}"/>
    <cellStyle name="Normal 59 2 2" xfId="41007" xr:uid="{66B2FA6A-38E4-427A-B26D-9F6BD0D66C9E}"/>
    <cellStyle name="Normal 59 2 2 2" xfId="41008" xr:uid="{DE25C8FC-25A2-4B9F-B4D5-C92B79B04DEB}"/>
    <cellStyle name="Normal 59 2 2 2 2" xfId="41009" xr:uid="{B11BD100-333C-4512-9F67-E113A3384A93}"/>
    <cellStyle name="Normal 59 2 2 2 2 2" xfId="41010" xr:uid="{82F3E0E4-4564-43E7-A134-F4E778B88661}"/>
    <cellStyle name="Normal 59 2 2 2 2 2 2" xfId="41011" xr:uid="{91A08F18-662D-410A-BAB2-E82A7D69D12B}"/>
    <cellStyle name="Normal 59 2 2 2 2 3" xfId="41012" xr:uid="{FA0BC645-21EF-4630-AAD5-F90480FEE83E}"/>
    <cellStyle name="Normal 59 2 2 2 3" xfId="41013" xr:uid="{18C40399-3611-4173-AB30-9CF0397DC22D}"/>
    <cellStyle name="Normal 59 2 2 2 3 2" xfId="41014" xr:uid="{A5F2E721-15D5-415A-A0B0-2F89A6566622}"/>
    <cellStyle name="Normal 59 2 2 2 4" xfId="41015" xr:uid="{0E7E14AA-3A75-4CA7-A335-5E24A5AF68E4}"/>
    <cellStyle name="Normal 59 2 2 2 5" xfId="41016" xr:uid="{5A0DDB9F-1CB7-41F2-80B3-D870CEB84908}"/>
    <cellStyle name="Normal 59 2 2 3" xfId="41017" xr:uid="{B3F48085-52D0-4D58-8FDB-F95090ECE535}"/>
    <cellStyle name="Normal 59 2 2 3 2" xfId="41018" xr:uid="{B77C0DF1-AEDD-4090-86EC-63FF8F8D8C1E}"/>
    <cellStyle name="Normal 59 2 2 3 2 2" xfId="41019" xr:uid="{C140D9BB-AB53-427C-8A87-BBF0B75C16B5}"/>
    <cellStyle name="Normal 59 2 2 3 3" xfId="41020" xr:uid="{A722468C-F125-4626-9A12-7D17B04A615B}"/>
    <cellStyle name="Normal 59 2 2 4" xfId="41021" xr:uid="{84E15163-FC45-48FA-9CF4-40F976F259A6}"/>
    <cellStyle name="Normal 59 2 2 4 2" xfId="41022" xr:uid="{61CCD503-D306-49D2-A9E7-D484B9F126A9}"/>
    <cellStyle name="Normal 59 2 2 5" xfId="41023" xr:uid="{EC4B9DEA-0C81-4B08-BA28-E188E0DFC909}"/>
    <cellStyle name="Normal 59 2 2 6" xfId="41024" xr:uid="{ED500017-AB28-462D-BB73-4EEAF92F7918}"/>
    <cellStyle name="Normal 59 2 3" xfId="41025" xr:uid="{EF73F99E-18D2-4007-8574-2187FC2BA73B}"/>
    <cellStyle name="Normal 59 2 3 2" xfId="41026" xr:uid="{6BB1BEE6-423D-4EE3-A9AD-46183E8240E4}"/>
    <cellStyle name="Normal 59 2 3 2 2" xfId="41027" xr:uid="{0C243117-4F91-489F-A596-E6C3DF452EE5}"/>
    <cellStyle name="Normal 59 2 3 2 2 2" xfId="41028" xr:uid="{F16F1646-35B3-44E5-9861-C4C922EE8522}"/>
    <cellStyle name="Normal 59 2 3 2 3" xfId="41029" xr:uid="{EE32B271-D3A6-48FC-B350-F04FFB3A12F6}"/>
    <cellStyle name="Normal 59 2 3 3" xfId="41030" xr:uid="{5AD08EBF-EAAE-4EC0-8DD0-259A55107023}"/>
    <cellStyle name="Normal 59 2 3 3 2" xfId="41031" xr:uid="{566F804A-6706-42D0-93C6-39222AA8A87A}"/>
    <cellStyle name="Normal 59 2 3 4" xfId="41032" xr:uid="{532704B5-1EA1-4A35-A2FA-DE95DCA49B8B}"/>
    <cellStyle name="Normal 59 2 3 5" xfId="41033" xr:uid="{FDDB8311-6DCD-4B61-9B7E-ED1A29762E2C}"/>
    <cellStyle name="Normal 59 2 4" xfId="41034" xr:uid="{04F6EC1E-2230-4A06-942B-FF1BD6C734B5}"/>
    <cellStyle name="Normal 59 2 4 2" xfId="41035" xr:uid="{1214A87A-5274-46F4-A55C-C4F3B4DE1D40}"/>
    <cellStyle name="Normal 59 2 4 2 2" xfId="41036" xr:uid="{CC9A5058-1FCC-4E9A-A002-DA971A3CCE7B}"/>
    <cellStyle name="Normal 59 2 4 3" xfId="41037" xr:uid="{9FF58DBF-850A-419E-830C-44245F0694AF}"/>
    <cellStyle name="Normal 59 2 4 4" xfId="41038" xr:uid="{F6F9EA2F-7B6D-4A2F-8336-70503A26E4CA}"/>
    <cellStyle name="Normal 59 2 5" xfId="41039" xr:uid="{3305A873-9B30-4C21-AF82-F8D1D26239BF}"/>
    <cellStyle name="Normal 59 2 5 2" xfId="41040" xr:uid="{2989B2F9-9D72-492C-87FA-321FC502C462}"/>
    <cellStyle name="Normal 59 2 6" xfId="41041" xr:uid="{B3EB8E64-E506-49DE-8E34-2FB20C608081}"/>
    <cellStyle name="Normal 59 2 6 2" xfId="41042" xr:uid="{79C9F7AA-9BCE-4E21-B7CA-EC9D55621894}"/>
    <cellStyle name="Normal 59 2 7" xfId="41043" xr:uid="{9340B401-64FA-4818-9390-47C1603368F1}"/>
    <cellStyle name="Normal 59 3" xfId="41044" xr:uid="{CF87E56E-F614-473D-8DCF-254E5602C0F7}"/>
    <cellStyle name="Normal 59 3 2" xfId="41045" xr:uid="{AA248E4C-82A0-4201-BBEE-B0777B7B36BC}"/>
    <cellStyle name="Normal 59 3 2 2" xfId="41046" xr:uid="{60AF6C7E-527A-48C6-9B22-B69AF2C62400}"/>
    <cellStyle name="Normal 59 3 2 2 2" xfId="41047" xr:uid="{1AD8B259-8C12-4FC1-A653-9F8D6FB5C2A0}"/>
    <cellStyle name="Normal 59 3 2 2 2 2" xfId="41048" xr:uid="{3B1AFA73-3CEA-4C80-BA19-888C1DF964EF}"/>
    <cellStyle name="Normal 59 3 2 2 2 2 2" xfId="41049" xr:uid="{3F67E497-8C88-41C5-9E3A-6A452A341791}"/>
    <cellStyle name="Normal 59 3 2 2 2 3" xfId="41050" xr:uid="{F6F021D2-4A9A-4910-ADDB-1DA5A1812AB3}"/>
    <cellStyle name="Normal 59 3 2 2 3" xfId="41051" xr:uid="{76474D83-B5E4-4A46-BEA9-B3532E635062}"/>
    <cellStyle name="Normal 59 3 2 2 3 2" xfId="41052" xr:uid="{40CD9CD4-A74D-49E4-9D9A-525D7C814B01}"/>
    <cellStyle name="Normal 59 3 2 2 4" xfId="41053" xr:uid="{4B36C3CC-28F4-4688-886D-A2197D812DFA}"/>
    <cellStyle name="Normal 59 3 2 2 5" xfId="41054" xr:uid="{59DC7DA6-21A1-4F0D-ADEA-E37ECEDAFF6E}"/>
    <cellStyle name="Normal 59 3 2 3" xfId="41055" xr:uid="{1C857D84-0D2A-4DA2-8DBC-6818FF00ABCC}"/>
    <cellStyle name="Normal 59 3 2 3 2" xfId="41056" xr:uid="{68BD2BAF-19D4-4764-BFCE-ECAE982665A5}"/>
    <cellStyle name="Normal 59 3 2 3 2 2" xfId="41057" xr:uid="{0B45FE97-6064-4D36-8A69-38D61974FD09}"/>
    <cellStyle name="Normal 59 3 2 3 3" xfId="41058" xr:uid="{F945A3DB-28CA-43F9-950D-61768903F96A}"/>
    <cellStyle name="Normal 59 3 2 4" xfId="41059" xr:uid="{33BDE6B4-5230-4ED8-B384-8E201EDD6AC3}"/>
    <cellStyle name="Normal 59 3 2 4 2" xfId="41060" xr:uid="{5BC885C7-5257-4199-842C-939A13D7D632}"/>
    <cellStyle name="Normal 59 3 2 5" xfId="41061" xr:uid="{88501995-3B3F-458C-98BF-F5D7BD98CD77}"/>
    <cellStyle name="Normal 59 3 2 6" xfId="41062" xr:uid="{21E23EE1-0C69-488C-88B6-C5941F33B2AD}"/>
    <cellStyle name="Normal 59 3 3" xfId="41063" xr:uid="{AF960557-6FBB-44E6-B9EE-50D280090C21}"/>
    <cellStyle name="Normal 59 3 3 2" xfId="41064" xr:uid="{ABBCABA5-CA97-44B8-BBEE-577DACF10B28}"/>
    <cellStyle name="Normal 59 3 3 2 2" xfId="41065" xr:uid="{4AD89DB8-8836-44EF-8B86-4401473A5050}"/>
    <cellStyle name="Normal 59 3 3 2 2 2" xfId="41066" xr:uid="{7E546EA1-C5AA-44A9-B2E8-CBB5075FD674}"/>
    <cellStyle name="Normal 59 3 3 2 3" xfId="41067" xr:uid="{8D031075-422B-44E3-9411-715383465E21}"/>
    <cellStyle name="Normal 59 3 3 3" xfId="41068" xr:uid="{448EA98C-E2EB-4D5F-A462-6D21C9A66D80}"/>
    <cellStyle name="Normal 59 3 3 3 2" xfId="41069" xr:uid="{96A8506A-DF73-45D1-8D67-07BEB609111E}"/>
    <cellStyle name="Normal 59 3 3 4" xfId="41070" xr:uid="{1CB4FC89-C20A-4B1D-BA63-B1294AF2F826}"/>
    <cellStyle name="Normal 59 3 3 5" xfId="41071" xr:uid="{89D1F4D0-C985-4DBA-B7A4-595C21C57FFD}"/>
    <cellStyle name="Normal 59 3 4" xfId="41072" xr:uid="{9045C2A1-66BF-41C5-ABE5-77DB94789EDA}"/>
    <cellStyle name="Normal 59 3 4 2" xfId="41073" xr:uid="{CA396623-69D1-4F9D-B8B7-28C8B512C50B}"/>
    <cellStyle name="Normal 59 3 4 2 2" xfId="41074" xr:uid="{46A08CF1-42C9-4894-9ED9-100F47838029}"/>
    <cellStyle name="Normal 59 3 4 3" xfId="41075" xr:uid="{06F1A924-A316-4D18-8FE5-2F1FF1CF9671}"/>
    <cellStyle name="Normal 59 3 4 4" xfId="41076" xr:uid="{435D9D4E-435B-4495-95AD-A513CBD532FE}"/>
    <cellStyle name="Normal 59 3 5" xfId="41077" xr:uid="{55F271ED-48BA-43A9-8B9A-D5CED433F8F9}"/>
    <cellStyle name="Normal 59 3 5 2" xfId="41078" xr:uid="{86F4E52B-B90D-47FE-B916-76ED837B76D1}"/>
    <cellStyle name="Normal 59 3 6" xfId="41079" xr:uid="{EBA548C9-16B5-4927-B367-8E2AEC3C7B48}"/>
    <cellStyle name="Normal 59 3 6 2" xfId="41080" xr:uid="{1A5CA87A-4856-4963-A518-327B0CA3ACC5}"/>
    <cellStyle name="Normal 59 3 7" xfId="41081" xr:uid="{A0BB6D26-D080-40CA-A79E-C8377B775C08}"/>
    <cellStyle name="Normal 59 4" xfId="41082" xr:uid="{FEB2C01A-5B13-4B83-A70A-B90EEBDB33FA}"/>
    <cellStyle name="Normal 59 4 2" xfId="41083" xr:uid="{0B385208-0268-4554-89C9-31EBEF2F621E}"/>
    <cellStyle name="Normal 59 4 2 2" xfId="41084" xr:uid="{D33A5880-8659-4B51-BAA3-875B846AFE85}"/>
    <cellStyle name="Normal 59 4 2 2 2" xfId="41085" xr:uid="{94A94CE0-4DC7-40C8-8C01-B9F747BDC3F0}"/>
    <cellStyle name="Normal 59 4 2 2 2 2" xfId="41086" xr:uid="{E85ABBDC-0B20-4A8D-88E6-13FC6D743450}"/>
    <cellStyle name="Normal 59 4 2 2 3" xfId="41087" xr:uid="{789B6DB2-F10C-4ED9-8B70-E812FB4348B8}"/>
    <cellStyle name="Normal 59 4 2 3" xfId="41088" xr:uid="{8A5368AD-C47B-4646-8197-DC5AEB922CC2}"/>
    <cellStyle name="Normal 59 4 2 3 2" xfId="41089" xr:uid="{BA251474-E170-4552-886C-2ABB9959FCB8}"/>
    <cellStyle name="Normal 59 4 2 4" xfId="41090" xr:uid="{DA664D0D-4E0B-47D1-8FD6-FCF0678F5E7A}"/>
    <cellStyle name="Normal 59 4 2 5" xfId="41091" xr:uid="{9F8E569E-6259-43B8-A594-E57A5758A261}"/>
    <cellStyle name="Normal 59 4 3" xfId="41092" xr:uid="{68975EFF-2B70-4CE7-A56C-A6C88881E048}"/>
    <cellStyle name="Normal 59 4 3 2" xfId="41093" xr:uid="{A50343D5-9150-41EB-B9CD-905AA6C628E9}"/>
    <cellStyle name="Normal 59 4 3 2 2" xfId="41094" xr:uid="{D29D7311-ED3F-408B-8F9E-73088A31DCC2}"/>
    <cellStyle name="Normal 59 4 3 3" xfId="41095" xr:uid="{23832A62-21CD-4436-BFF2-4BE4803EC566}"/>
    <cellStyle name="Normal 59 4 4" xfId="41096" xr:uid="{4A444A29-3649-4E0B-ABB7-D4C2D2ED61B7}"/>
    <cellStyle name="Normal 59 4 4 2" xfId="41097" xr:uid="{9ACA4438-919B-4FFA-9139-B25CF6844324}"/>
    <cellStyle name="Normal 59 4 5" xfId="41098" xr:uid="{1AC0C57E-AF63-4A21-B76A-35E5F657CD09}"/>
    <cellStyle name="Normal 59 4 6" xfId="41099" xr:uid="{00DA0C39-63E7-4017-AE38-04CF00E0B605}"/>
    <cellStyle name="Normal 59 5" xfId="41100" xr:uid="{D33F7508-EDBB-4076-A820-CA9817A61A9B}"/>
    <cellStyle name="Normal 59 5 2" xfId="41101" xr:uid="{67E102C7-E65E-4DE1-99D8-3C2E20BE1740}"/>
    <cellStyle name="Normal 59 5 2 2" xfId="41102" xr:uid="{D17F6C1A-9F0B-4159-8786-2F11FD5B2603}"/>
    <cellStyle name="Normal 59 5 2 2 2" xfId="41103" xr:uid="{BB6A44CC-0D35-4137-8AF5-C22EDB1C1B85}"/>
    <cellStyle name="Normal 59 5 2 3" xfId="41104" xr:uid="{2082D476-D011-42AE-8BC4-2201724C877E}"/>
    <cellStyle name="Normal 59 5 3" xfId="41105" xr:uid="{A9850B63-485C-48CE-9074-357FC990D76D}"/>
    <cellStyle name="Normal 59 5 3 2" xfId="41106" xr:uid="{7990F8D3-D35D-460A-979B-855D64F415D6}"/>
    <cellStyle name="Normal 59 5 4" xfId="41107" xr:uid="{6BE949BF-4264-42F5-8E02-3EB2D3E6B8D2}"/>
    <cellStyle name="Normal 59 5 5" xfId="41108" xr:uid="{765CB305-06DB-4671-9610-3CD2E56FA530}"/>
    <cellStyle name="Normal 59 6" xfId="41109" xr:uid="{4F8C8E13-55B0-460E-990B-F342E3124C0A}"/>
    <cellStyle name="Normal 59 6 2" xfId="41110" xr:uid="{3D3F9AD3-919D-49DE-9134-33F401542A11}"/>
    <cellStyle name="Normal 59 6 2 2" xfId="41111" xr:uid="{1B9F417E-0CA2-4CB2-8157-76315C965933}"/>
    <cellStyle name="Normal 59 6 2 2 2" xfId="41112" xr:uid="{9FCF6FFD-B6B3-4B3E-AF40-5D2E22155DC0}"/>
    <cellStyle name="Normal 59 6 2 3" xfId="41113" xr:uid="{12F89B19-CA18-4D6E-9BE7-DBEB3D539205}"/>
    <cellStyle name="Normal 59 6 3" xfId="41114" xr:uid="{FDC470E5-1B7F-4127-950E-4CCBEB40B369}"/>
    <cellStyle name="Normal 59 6 3 2" xfId="41115" xr:uid="{EAC77A10-8084-4DFF-9B83-66028B3DEFDC}"/>
    <cellStyle name="Normal 59 6 4" xfId="41116" xr:uid="{7FB82ADA-FAC4-4196-913F-B6E2ACC2ADA7}"/>
    <cellStyle name="Normal 59 6 5" xfId="41117" xr:uid="{9DE07BFE-19BC-4271-9D66-5E5EC2EB4ED9}"/>
    <cellStyle name="Normal 59 7" xfId="41118" xr:uid="{BB7CFCC0-D51A-4BA9-8AB9-BD0BF379A49D}"/>
    <cellStyle name="Normal 59 7 2" xfId="41119" xr:uid="{8B4E84A3-FE57-4191-B07B-476FB4F9D5EB}"/>
    <cellStyle name="Normal 59 7 2 2" xfId="41120" xr:uid="{0449CBD0-412C-4B63-A4B8-242CE7904D5B}"/>
    <cellStyle name="Normal 59 7 3" xfId="41121" xr:uid="{9D6984C5-2791-4AF4-B662-E4FB9DF7CEE6}"/>
    <cellStyle name="Normal 59 7 4" xfId="41122" xr:uid="{42593361-8A5A-440B-8979-9452A85207EB}"/>
    <cellStyle name="Normal 59 8" xfId="41123" xr:uid="{ECD8D2AF-A952-4FC2-9043-25EAA33E0DAF}"/>
    <cellStyle name="Normal 59 8 2" xfId="41124" xr:uid="{FC14F0FA-040D-4036-9514-35A5A1220B04}"/>
    <cellStyle name="Normal 59 9" xfId="41125" xr:uid="{6DA0B06F-C89C-4453-9924-5C9DC15D2D84}"/>
    <cellStyle name="Normal 59 9 2" xfId="41126" xr:uid="{657CE50F-FCE0-4D6D-8AD2-25F2084CFF29}"/>
    <cellStyle name="Normal 6" xfId="39" xr:uid="{F83F5F91-AC03-433E-9C25-25096004A1B4}"/>
    <cellStyle name="Normal 6 10" xfId="41127" xr:uid="{2686A9B6-27B3-44CD-AA64-60E619A22426}"/>
    <cellStyle name="Normal 6 10 2" xfId="41128" xr:uid="{8D0E096F-D67D-49BD-8539-2552587F39D8}"/>
    <cellStyle name="Normal 6 10 2 2" xfId="41129" xr:uid="{45EA5C68-F9B7-4619-BD88-092CCF98B6D3}"/>
    <cellStyle name="Normal 6 10 3" xfId="41130" xr:uid="{C11C0A44-6976-4E7A-847B-641D58F897B9}"/>
    <cellStyle name="Normal 6 10 4" xfId="41131" xr:uid="{4F65FD0B-B7E7-4C00-9EF6-F07D5DED5D98}"/>
    <cellStyle name="Normal 6 11" xfId="41132" xr:uid="{252418DE-7DEB-4B80-B1DF-C9E2AA35711F}"/>
    <cellStyle name="Normal 6 11 2" xfId="41133" xr:uid="{AF56E529-56ED-4A2C-A498-6DC486340046}"/>
    <cellStyle name="Normal 6 12" xfId="18" xr:uid="{704FA566-F420-4B61-85BE-213773B76B28}"/>
    <cellStyle name="Normal 6 12 2" xfId="41134" xr:uid="{5330647A-B297-4C2F-A596-4AB2DA37FC0F}"/>
    <cellStyle name="Normal 6 13" xfId="41135" xr:uid="{37988322-E0DB-4FB8-9036-1FFFD802A8BD}"/>
    <cellStyle name="Normal 6 13 2" xfId="41136" xr:uid="{20B99D73-262C-4329-A369-A41D0689C0C4}"/>
    <cellStyle name="Normal 6 14" xfId="41137" xr:uid="{23A5E388-8C82-41D8-9FA8-41EEF9B991BF}"/>
    <cellStyle name="Normal 6 15" xfId="41138" xr:uid="{2DA76500-65DE-478B-AF4C-067EF14C1936}"/>
    <cellStyle name="Normal 6 16" xfId="71" xr:uid="{80E2A0ED-B183-4873-AA5A-11DBBE297CFC}"/>
    <cellStyle name="Normal 6 2" xfId="822" xr:uid="{DB47BB1F-778B-4E36-873A-32171B526E2B}"/>
    <cellStyle name="Normal 6 2 10" xfId="41139" xr:uid="{81881E31-C9E1-472E-88E1-AB2D651EC94E}"/>
    <cellStyle name="Normal 6 2 11" xfId="41140" xr:uid="{C0D6703C-FCC0-4413-A628-2FC08CD6D1F4}"/>
    <cellStyle name="Normal 6 2 11 2" xfId="41141" xr:uid="{8E34E9EF-6B1A-4E34-898F-52C3E8C9A72D}"/>
    <cellStyle name="Normal 6 2 12" xfId="41142" xr:uid="{68FAB889-7BF9-4AF1-83A9-5E3F0971D30A}"/>
    <cellStyle name="Normal 6 2 2" xfId="41143" xr:uid="{CAAB30B7-24EF-4DE9-9C89-72F67AF3F608}"/>
    <cellStyle name="Normal 6 2 2 10" xfId="41144" xr:uid="{B18E49D0-448F-4E9F-9B51-5F2212ACBC23}"/>
    <cellStyle name="Normal 6 2 2 2" xfId="41145" xr:uid="{16FC711C-F118-430C-BF02-7CFCE982D8BF}"/>
    <cellStyle name="Normal 6 2 2 2 2" xfId="41146" xr:uid="{C4A9B5DF-7FE7-4537-BDCA-706753B8D9B8}"/>
    <cellStyle name="Normal 6 2 2 2 2 2" xfId="41147" xr:uid="{D729EFA4-C50D-4446-85CD-DE3459576634}"/>
    <cellStyle name="Normal 6 2 2 2 2 2 2" xfId="41148" xr:uid="{A2935FDB-7E61-4DCB-9A3A-A5F7A0F0E479}"/>
    <cellStyle name="Normal 6 2 2 2 2 2 2 2" xfId="41149" xr:uid="{E660B3EA-2D57-4269-B747-076E0110CEE8}"/>
    <cellStyle name="Normal 6 2 2 2 2 2 2 2 2" xfId="41150" xr:uid="{F8D50AF2-44A2-45EB-8A82-EC8AC26F5526}"/>
    <cellStyle name="Normal 6 2 2 2 2 2 2 3" xfId="41151" xr:uid="{0F775340-A0F9-4D8C-9466-6D888297CF18}"/>
    <cellStyle name="Normal 6 2 2 2 2 2 3" xfId="41152" xr:uid="{54DDB7E5-748A-44E7-AA1A-F43543976996}"/>
    <cellStyle name="Normal 6 2 2 2 2 2 3 2" xfId="41153" xr:uid="{2884DDFC-F491-47D3-A481-80B54A7AC54A}"/>
    <cellStyle name="Normal 6 2 2 2 2 2 4" xfId="41154" xr:uid="{9D040A52-F447-4128-B7BA-3835DA86305A}"/>
    <cellStyle name="Normal 6 2 2 2 2 2 5" xfId="41155" xr:uid="{8B2CFA6B-932E-41EA-82A8-F7E882CF19D3}"/>
    <cellStyle name="Normal 6 2 2 2 2 3" xfId="41156" xr:uid="{90E32F9E-8803-4F2C-9DB3-CF87514431F4}"/>
    <cellStyle name="Normal 6 2 2 2 2 3 2" xfId="41157" xr:uid="{392A0558-249C-46A6-8D3E-338FEEE00BCA}"/>
    <cellStyle name="Normal 6 2 2 2 2 3 2 2" xfId="41158" xr:uid="{DEB432B2-4DCD-4972-AE70-6E1D93A831B6}"/>
    <cellStyle name="Normal 6 2 2 2 2 3 3" xfId="41159" xr:uid="{D6ADA50B-408D-4BF1-AFA9-645FD94FE9BF}"/>
    <cellStyle name="Normal 6 2 2 2 2 4" xfId="41160" xr:uid="{D22AB7F7-55AC-4E7C-BE35-04DEAC6718C4}"/>
    <cellStyle name="Normal 6 2 2 2 2 4 2" xfId="41161" xr:uid="{FA019B4A-24E6-4DF8-813C-C5826394D814}"/>
    <cellStyle name="Normal 6 2 2 2 2 5" xfId="41162" xr:uid="{F1B3C1DF-F1B0-401C-8647-D9DD28282A3E}"/>
    <cellStyle name="Normal 6 2 2 2 2 6" xfId="41163" xr:uid="{98F88B1B-D3D4-40F1-80F6-85AECC61BB4F}"/>
    <cellStyle name="Normal 6 2 2 2 3" xfId="41164" xr:uid="{83235476-CD10-46A4-AD43-BE3FFE5BD3C9}"/>
    <cellStyle name="Normal 6 2 2 2 3 2" xfId="41165" xr:uid="{59A471F8-69BA-4B9B-9725-7ECD3138E993}"/>
    <cellStyle name="Normal 6 2 2 2 3 2 2" xfId="41166" xr:uid="{7EFAD643-E898-4403-8EE0-1905FEF3AA68}"/>
    <cellStyle name="Normal 6 2 2 2 3 2 2 2" xfId="41167" xr:uid="{42774F84-FD39-4BF1-B17A-AAFFBC2811A3}"/>
    <cellStyle name="Normal 6 2 2 2 3 2 3" xfId="41168" xr:uid="{513BDA4F-6A4D-489E-9142-0830AF05CD44}"/>
    <cellStyle name="Normal 6 2 2 2 3 3" xfId="41169" xr:uid="{08F4E985-6BAB-4ABD-B8C9-41E3D282C48F}"/>
    <cellStyle name="Normal 6 2 2 2 3 3 2" xfId="41170" xr:uid="{4B0356BF-EAEB-4ADC-93FC-615EDA85E534}"/>
    <cellStyle name="Normal 6 2 2 2 3 4" xfId="41171" xr:uid="{D77CE85B-30BF-432B-85D6-2FD125471CE4}"/>
    <cellStyle name="Normal 6 2 2 2 3 5" xfId="41172" xr:uid="{87D8CA4E-7C06-4429-967F-985E32C5FF7C}"/>
    <cellStyle name="Normal 6 2 2 2 4" xfId="41173" xr:uid="{7802D742-782F-469E-837A-EC04155C2313}"/>
    <cellStyle name="Normal 6 2 2 2 4 2" xfId="41174" xr:uid="{D27A0C64-6732-441A-9F05-A34108D5FFE3}"/>
    <cellStyle name="Normal 6 2 2 2 4 2 2" xfId="41175" xr:uid="{0EE15012-98C2-4570-BDB8-5F23699A3AA5}"/>
    <cellStyle name="Normal 6 2 2 2 4 3" xfId="41176" xr:uid="{A8CFB9A8-9308-4774-B21B-16B39A7E0DB0}"/>
    <cellStyle name="Normal 6 2 2 2 4 4" xfId="41177" xr:uid="{9FB885A0-C2EF-44AC-B63C-5DB799A05114}"/>
    <cellStyle name="Normal 6 2 2 2 5" xfId="41178" xr:uid="{EE4E2E20-072E-4CF5-8B00-2E10ED0FB2E2}"/>
    <cellStyle name="Normal 6 2 2 2 5 2" xfId="41179" xr:uid="{285B265D-10CE-48D8-BD90-201F596D6EB0}"/>
    <cellStyle name="Normal 6 2 2 2 6" xfId="41180" xr:uid="{AA35C31A-E9C0-4FE8-946D-1328363423F0}"/>
    <cellStyle name="Normal 6 2 2 2 6 2" xfId="41181" xr:uid="{BF6CBEF5-B492-4499-8F1F-996D7FCE0CA0}"/>
    <cellStyle name="Normal 6 2 2 2 7" xfId="41182" xr:uid="{C40F8FCD-4B54-46BB-A893-1175C1BC2ADF}"/>
    <cellStyle name="Normal 6 2 2 3" xfId="41183" xr:uid="{74FA6C9B-2742-4BEA-AC64-D51BE7F29B00}"/>
    <cellStyle name="Normal 6 2 2 3 2" xfId="41184" xr:uid="{EFD26713-101C-4B3A-9F75-AC88F20CA4CC}"/>
    <cellStyle name="Normal 6 2 2 3 2 2" xfId="41185" xr:uid="{34B6D5AB-756B-493F-895A-F805F72CD459}"/>
    <cellStyle name="Normal 6 2 2 3 2 2 2" xfId="41186" xr:uid="{4F5AC228-5843-40DB-B0AF-BFF32098D43D}"/>
    <cellStyle name="Normal 6 2 2 3 2 2 2 2" xfId="41187" xr:uid="{514D64A5-36A9-43D7-A9F6-93F470BDE35D}"/>
    <cellStyle name="Normal 6 2 2 3 2 2 2 2 2" xfId="41188" xr:uid="{8BA5E15C-BDBD-444E-93D4-CA7196A8C532}"/>
    <cellStyle name="Normal 6 2 2 3 2 2 2 3" xfId="41189" xr:uid="{B2A365E7-5A32-448A-865B-498076F02E90}"/>
    <cellStyle name="Normal 6 2 2 3 2 2 3" xfId="41190" xr:uid="{878F5715-CE0D-47FE-A1FC-1EA263D2E0A9}"/>
    <cellStyle name="Normal 6 2 2 3 2 2 3 2" xfId="41191" xr:uid="{4DE8ACD4-23EB-4BB7-9309-213B1E11EBB0}"/>
    <cellStyle name="Normal 6 2 2 3 2 2 4" xfId="41192" xr:uid="{96557BB5-3623-47A6-8507-9D442A8C17CE}"/>
    <cellStyle name="Normal 6 2 2 3 2 2 5" xfId="41193" xr:uid="{F914CC51-51D9-48EE-8399-E8646FFEE0F6}"/>
    <cellStyle name="Normal 6 2 2 3 2 3" xfId="41194" xr:uid="{C9D36860-892B-4FA1-BAB0-B8F6CD6A7F7D}"/>
    <cellStyle name="Normal 6 2 2 3 2 3 2" xfId="41195" xr:uid="{B022D00E-0E2F-46C8-BBE5-705F87E8185E}"/>
    <cellStyle name="Normal 6 2 2 3 2 3 2 2" xfId="41196" xr:uid="{F92C2BC9-99CC-468E-9640-040B5505A005}"/>
    <cellStyle name="Normal 6 2 2 3 2 3 3" xfId="41197" xr:uid="{B4CC867B-CF76-4264-820E-D05E0660AEBB}"/>
    <cellStyle name="Normal 6 2 2 3 2 4" xfId="41198" xr:uid="{A643676A-D441-410B-B23F-A8A03EB49F16}"/>
    <cellStyle name="Normal 6 2 2 3 2 4 2" xfId="41199" xr:uid="{58956C9C-B177-48B9-A333-DC9E462D24FC}"/>
    <cellStyle name="Normal 6 2 2 3 2 5" xfId="41200" xr:uid="{4D2A6020-9413-4923-80A2-B62EC178EDDC}"/>
    <cellStyle name="Normal 6 2 2 3 2 6" xfId="41201" xr:uid="{05B9979C-F960-498C-95A2-0614E9DC5FF7}"/>
    <cellStyle name="Normal 6 2 2 3 3" xfId="41202" xr:uid="{CD06F5C0-93F0-45A6-8B48-BCC681CC7697}"/>
    <cellStyle name="Normal 6 2 2 3 3 2" xfId="41203" xr:uid="{D5A943E8-28A3-49D1-BF04-63449CFBC2B5}"/>
    <cellStyle name="Normal 6 2 2 3 3 2 2" xfId="41204" xr:uid="{ACA645D5-ED5C-4A57-B62C-9BAA31E86A66}"/>
    <cellStyle name="Normal 6 2 2 3 3 2 2 2" xfId="41205" xr:uid="{6495F8EE-E91A-4D44-AA13-ACBAB2C35941}"/>
    <cellStyle name="Normal 6 2 2 3 3 2 3" xfId="41206" xr:uid="{E67A749C-E65D-47FC-89E4-A7652BADAC72}"/>
    <cellStyle name="Normal 6 2 2 3 3 3" xfId="41207" xr:uid="{EE1E644E-2174-44F2-9686-E6BC71D80BA0}"/>
    <cellStyle name="Normal 6 2 2 3 3 3 2" xfId="41208" xr:uid="{0D224D32-5924-4CB7-9C8D-29EC947966E8}"/>
    <cellStyle name="Normal 6 2 2 3 3 4" xfId="41209" xr:uid="{AAC5C55F-A2E4-4B8D-B353-786B5E90804E}"/>
    <cellStyle name="Normal 6 2 2 3 3 5" xfId="41210" xr:uid="{125A5CE9-0C68-4768-92D6-0E8FD1C5314F}"/>
    <cellStyle name="Normal 6 2 2 3 4" xfId="41211" xr:uid="{6707F8F5-C5E7-4AFD-A6D3-8F50736A5415}"/>
    <cellStyle name="Normal 6 2 2 3 4 2" xfId="41212" xr:uid="{09D2DAD6-066B-4C85-A4BC-44F0D448FE47}"/>
    <cellStyle name="Normal 6 2 2 3 4 2 2" xfId="41213" xr:uid="{259BE4C2-BA6B-4755-8ED0-9AED7280F1F2}"/>
    <cellStyle name="Normal 6 2 2 3 4 3" xfId="41214" xr:uid="{4C8B54ED-CDAC-4C77-B3B5-6CBDD0306343}"/>
    <cellStyle name="Normal 6 2 2 3 4 4" xfId="41215" xr:uid="{E79EDFCD-CE2B-4CC4-8DB1-71EA66B3671A}"/>
    <cellStyle name="Normal 6 2 2 3 5" xfId="41216" xr:uid="{9CD10D14-F319-49D6-90AA-11F0C83CA6C4}"/>
    <cellStyle name="Normal 6 2 2 3 5 2" xfId="41217" xr:uid="{62408D45-D1CA-4212-AC4C-E247A98A6E0B}"/>
    <cellStyle name="Normal 6 2 2 3 6" xfId="41218" xr:uid="{C8950E73-A159-4985-B0C8-E3B4A3BBBE4E}"/>
    <cellStyle name="Normal 6 2 2 3 6 2" xfId="41219" xr:uid="{3C6A4A64-8E87-4A40-B9CC-51BCEDA53E41}"/>
    <cellStyle name="Normal 6 2 2 3 7" xfId="41220" xr:uid="{E2542C17-1D35-479F-86D7-95E65A0AB758}"/>
    <cellStyle name="Normal 6 2 2 4" xfId="41221" xr:uid="{28F3A095-5AD8-43AF-84D0-D9FD91A1D1F4}"/>
    <cellStyle name="Normal 6 2 2 4 2" xfId="41222" xr:uid="{E612326B-90A3-46E6-9CA7-14AA5DB21A9E}"/>
    <cellStyle name="Normal 6 2 2 4 2 2" xfId="41223" xr:uid="{4BAC719E-42C3-4307-A6D9-FB00069C238C}"/>
    <cellStyle name="Normal 6 2 2 4 2 2 2" xfId="41224" xr:uid="{D373F911-426B-4603-8F8F-6F3C9157C163}"/>
    <cellStyle name="Normal 6 2 2 4 2 2 2 2" xfId="41225" xr:uid="{C4FBBE6B-8AA7-4A9B-89D0-B5B79B0EAC15}"/>
    <cellStyle name="Normal 6 2 2 4 2 2 3" xfId="41226" xr:uid="{DCC0D7B4-E2B5-44F5-82F8-72BB33AD90E9}"/>
    <cellStyle name="Normal 6 2 2 4 2 3" xfId="41227" xr:uid="{43A61049-91CB-45B8-B562-7D67F83AC262}"/>
    <cellStyle name="Normal 6 2 2 4 2 3 2" xfId="41228" xr:uid="{6AAD9129-F385-459F-B2FE-7ABCA3D7694B}"/>
    <cellStyle name="Normal 6 2 2 4 2 4" xfId="41229" xr:uid="{594ABBDB-EC74-49B5-8513-8240BA46C87B}"/>
    <cellStyle name="Normal 6 2 2 4 2 5" xfId="41230" xr:uid="{016B165F-43C0-4B73-993A-28AC0789222E}"/>
    <cellStyle name="Normal 6 2 2 4 3" xfId="41231" xr:uid="{29F02179-0D76-4587-AD7E-8A861468BAE5}"/>
    <cellStyle name="Normal 6 2 2 4 3 2" xfId="41232" xr:uid="{EFF4B97C-6CEB-4510-BD80-63D619EF8BD6}"/>
    <cellStyle name="Normal 6 2 2 4 3 2 2" xfId="41233" xr:uid="{1C47350E-196B-4849-AA5A-A0C47A0A3405}"/>
    <cellStyle name="Normal 6 2 2 4 3 3" xfId="41234" xr:uid="{2BB42497-DCDA-42DD-A34B-FA3A12B34E2E}"/>
    <cellStyle name="Normal 6 2 2 4 4" xfId="41235" xr:uid="{53700697-D3E3-4FC8-A753-823890D27934}"/>
    <cellStyle name="Normal 6 2 2 4 4 2" xfId="41236" xr:uid="{E1E7CAA4-41A0-4CDF-8FC0-DA8BC397000D}"/>
    <cellStyle name="Normal 6 2 2 4 5" xfId="41237" xr:uid="{FFF06678-9F59-481E-90B2-7FEFF81DADB6}"/>
    <cellStyle name="Normal 6 2 2 4 6" xfId="41238" xr:uid="{6D54CCB8-F077-4750-9D26-22CA972772C0}"/>
    <cellStyle name="Normal 6 2 2 5" xfId="41239" xr:uid="{7BCB70D8-7A1F-4052-87E3-BF04262A8BC8}"/>
    <cellStyle name="Normal 6 2 2 5 2" xfId="41240" xr:uid="{E2DD5442-73E7-4116-BBEA-AF0CAC2A4BB1}"/>
    <cellStyle name="Normal 6 2 2 5 2 2" xfId="41241" xr:uid="{6B2AD785-7DA1-44F6-8034-683409E24359}"/>
    <cellStyle name="Normal 6 2 2 5 2 2 2" xfId="41242" xr:uid="{142367DA-C850-4BDC-A93D-030D756D3F18}"/>
    <cellStyle name="Normal 6 2 2 5 2 3" xfId="41243" xr:uid="{BEFFB26E-1C3F-4A6F-8E15-04EEDFF55D09}"/>
    <cellStyle name="Normal 6 2 2 5 3" xfId="41244" xr:uid="{2891C3A9-59B9-45BB-8CB5-72951DDA4700}"/>
    <cellStyle name="Normal 6 2 2 5 3 2" xfId="41245" xr:uid="{8CC36756-6468-4A22-A32F-0080BE607878}"/>
    <cellStyle name="Normal 6 2 2 5 4" xfId="41246" xr:uid="{FC77A039-CA66-4FE2-B238-DBF2C813DC90}"/>
    <cellStyle name="Normal 6 2 2 5 5" xfId="41247" xr:uid="{0813F8CF-8593-41FD-B933-3A2F000C08FF}"/>
    <cellStyle name="Normal 6 2 2 6" xfId="41248" xr:uid="{BEEB133D-6F83-4043-8DD3-BFD763AE0845}"/>
    <cellStyle name="Normal 6 2 2 6 2" xfId="41249" xr:uid="{63913011-EED7-465E-8F84-0449808C1F7F}"/>
    <cellStyle name="Normal 6 2 2 6 2 2" xfId="41250" xr:uid="{AFC7CE91-2A5E-4917-A8B4-66A3D41CA25E}"/>
    <cellStyle name="Normal 6 2 2 6 2 2 2" xfId="41251" xr:uid="{A318B53F-AF54-4C94-BE52-4D15F96837A7}"/>
    <cellStyle name="Normal 6 2 2 6 2 3" xfId="41252" xr:uid="{91B2F558-8D21-4A95-8A48-B50E180F2659}"/>
    <cellStyle name="Normal 6 2 2 6 3" xfId="41253" xr:uid="{6B381503-E796-45A7-A0AB-5B6F3103C6BF}"/>
    <cellStyle name="Normal 6 2 2 6 3 2" xfId="41254" xr:uid="{4B2AD2D7-F170-4A02-9972-E641E5E5BD02}"/>
    <cellStyle name="Normal 6 2 2 6 4" xfId="41255" xr:uid="{29E9ACD2-1B18-4013-B62E-3F8EA85E30D2}"/>
    <cellStyle name="Normal 6 2 2 6 5" xfId="41256" xr:uid="{4EF4FA7F-ABD5-41A3-8627-8D7D36A44FD6}"/>
    <cellStyle name="Normal 6 2 2 7" xfId="41257" xr:uid="{8FEB202D-A68E-47FA-A6B2-B9E1DBD0EE33}"/>
    <cellStyle name="Normal 6 2 2 7 2" xfId="41258" xr:uid="{EBBAB7A1-D551-4D6D-BF12-BC5DFBACA41F}"/>
    <cellStyle name="Normal 6 2 2 7 2 2" xfId="41259" xr:uid="{4A57282A-3811-45EE-896A-D436729D1D03}"/>
    <cellStyle name="Normal 6 2 2 7 3" xfId="41260" xr:uid="{48B72EF7-872C-4A68-BDDF-A4019E48581A}"/>
    <cellStyle name="Normal 6 2 2 7 4" xfId="41261" xr:uid="{4FF86A1C-031E-4DAD-B2F7-D720CDD82B02}"/>
    <cellStyle name="Normal 6 2 2 8" xfId="41262" xr:uid="{6192926C-E69D-4B3E-BC6A-724FB83DCCBA}"/>
    <cellStyle name="Normal 6 2 2 8 2" xfId="41263" xr:uid="{0FB0EC19-5659-4B19-BA3E-7A778481652F}"/>
    <cellStyle name="Normal 6 2 2 9" xfId="41264" xr:uid="{861F32FD-DE21-4D37-A2CF-CEE2C7AE0A14}"/>
    <cellStyle name="Normal 6 2 2 9 2" xfId="41265" xr:uid="{7C5E2488-21DC-4D1D-826D-8BE516C96CEA}"/>
    <cellStyle name="Normal 6 2 3" xfId="41266" xr:uid="{7D2409DE-A148-4EAA-9E31-5B03939D164D}"/>
    <cellStyle name="Normal 6 2 3 2" xfId="41267" xr:uid="{6B75B133-173F-492F-A8CA-2A918FEEEE51}"/>
    <cellStyle name="Normal 6 2 3 2 2" xfId="41268" xr:uid="{17F5CEFB-558C-4CF0-A3BC-5E3674675320}"/>
    <cellStyle name="Normal 6 2 3 2 2 2" xfId="41269" xr:uid="{07094563-C8BA-40C1-8191-324A57307BF6}"/>
    <cellStyle name="Normal 6 2 3 2 2 2 2" xfId="41270" xr:uid="{5B97BA36-8697-4EAE-9B28-A2A6F5BA4957}"/>
    <cellStyle name="Normal 6 2 3 2 2 2 2 2" xfId="41271" xr:uid="{F8784B09-CFD6-4E0D-94FE-E718ECE08AFF}"/>
    <cellStyle name="Normal 6 2 3 2 2 2 3" xfId="41272" xr:uid="{AF8F6D4D-E10C-4488-935F-AFF2EDEB05CD}"/>
    <cellStyle name="Normal 6 2 3 2 2 3" xfId="41273" xr:uid="{0D9AD3D3-29BA-4913-BFED-7CBBD5090C22}"/>
    <cellStyle name="Normal 6 2 3 2 2 3 2" xfId="41274" xr:uid="{2699656D-FD0D-4B82-921E-F6B708646D4F}"/>
    <cellStyle name="Normal 6 2 3 2 2 4" xfId="41275" xr:uid="{C17DA0D5-342A-47C4-AA72-F2C8C4A96E0D}"/>
    <cellStyle name="Normal 6 2 3 2 2 5" xfId="41276" xr:uid="{9DDB5C17-0F64-4638-B55A-AB3C5BBF22B4}"/>
    <cellStyle name="Normal 6 2 3 2 3" xfId="41277" xr:uid="{DCD9594E-6718-4CBA-A79A-F63CFFA6C340}"/>
    <cellStyle name="Normal 6 2 3 2 3 2" xfId="41278" xr:uid="{A8E62F0B-FA29-4C2D-8879-EC90AC1A4310}"/>
    <cellStyle name="Normal 6 2 3 2 3 2 2" xfId="41279" xr:uid="{E47EECAE-0CE3-48AD-BEAF-8F3077B12C48}"/>
    <cellStyle name="Normal 6 2 3 2 3 3" xfId="41280" xr:uid="{B27DFBBC-943D-4221-98BB-C3D7B0B51DA0}"/>
    <cellStyle name="Normal 6 2 3 2 4" xfId="41281" xr:uid="{BA17D62D-1B47-4D7B-B58C-5D72CD3906C0}"/>
    <cellStyle name="Normal 6 2 3 2 4 2" xfId="41282" xr:uid="{E039B928-8B23-4894-9E35-CBA11FF1C5A0}"/>
    <cellStyle name="Normal 6 2 3 2 5" xfId="41283" xr:uid="{C706C1E8-36D3-4CF2-9138-7E1E8E305DD8}"/>
    <cellStyle name="Normal 6 2 3 2 6" xfId="41284" xr:uid="{215A3EAD-4FEB-4E6B-8E46-B9C5E8344541}"/>
    <cellStyle name="Normal 6 2 3 3" xfId="41285" xr:uid="{5AE980B5-33EB-48FF-B447-16C6D1B1E32E}"/>
    <cellStyle name="Normal 6 2 3 3 2" xfId="41286" xr:uid="{DEB271C4-9A1E-4801-A182-846B38354F33}"/>
    <cellStyle name="Normal 6 2 3 3 2 2" xfId="41287" xr:uid="{21C6C0B0-3A57-48D3-9ACD-96046CA77E7E}"/>
    <cellStyle name="Normal 6 2 3 3 2 2 2" xfId="41288" xr:uid="{AF89B570-A369-4CEA-A33A-F231818E354C}"/>
    <cellStyle name="Normal 6 2 3 3 2 3" xfId="41289" xr:uid="{89AA7B8C-5659-4CAC-9D85-EF049BE9B081}"/>
    <cellStyle name="Normal 6 2 3 3 3" xfId="41290" xr:uid="{49073528-F06C-4D0D-AE59-ED4E46441FB7}"/>
    <cellStyle name="Normal 6 2 3 3 3 2" xfId="41291" xr:uid="{7FF3E40C-FC04-4556-B2DB-87940E1038F0}"/>
    <cellStyle name="Normal 6 2 3 3 4" xfId="41292" xr:uid="{30D10EB2-E562-493E-8019-2CE8E9F1C2DC}"/>
    <cellStyle name="Normal 6 2 3 3 5" xfId="41293" xr:uid="{964E59DD-7C58-45EF-BC10-AA646007B15C}"/>
    <cellStyle name="Normal 6 2 3 4" xfId="41294" xr:uid="{EC2DA5FD-F727-4EAC-A215-DB649BC4F6C7}"/>
    <cellStyle name="Normal 6 2 3 4 2" xfId="41295" xr:uid="{57420D2E-19DA-4AB2-9A3E-8347A32B4B1F}"/>
    <cellStyle name="Normal 6 2 3 4 2 2" xfId="41296" xr:uid="{18B7B672-B5B6-479D-BB07-5B75E804096D}"/>
    <cellStyle name="Normal 6 2 3 4 3" xfId="41297" xr:uid="{19A8DD69-149F-4172-8AAB-35728A462C7B}"/>
    <cellStyle name="Normal 6 2 3 4 4" xfId="41298" xr:uid="{04C83577-26FE-4B54-AA1F-E6685083F200}"/>
    <cellStyle name="Normal 6 2 3 5" xfId="41299" xr:uid="{30BC0D0A-35D7-43F5-8A62-F68EFE42B20F}"/>
    <cellStyle name="Normal 6 2 3 5 2" xfId="41300" xr:uid="{B88D8CCC-C98F-497A-9C0F-45A361F741C6}"/>
    <cellStyle name="Normal 6 2 3 6" xfId="41301" xr:uid="{CDD9D04C-818B-4928-B61D-78A1A15D2F5D}"/>
    <cellStyle name="Normal 6 2 3 6 2" xfId="41302" xr:uid="{B237E0B8-9844-43AD-8809-21F314315CCB}"/>
    <cellStyle name="Normal 6 2 3 7" xfId="41303" xr:uid="{0F66066F-33A5-4455-AA56-5A3254651409}"/>
    <cellStyle name="Normal 6 2 4" xfId="41304" xr:uid="{3CC710D4-5F63-4829-8DD7-85CED1BA0032}"/>
    <cellStyle name="Normal 6 2 4 2" xfId="41305" xr:uid="{BD9FF461-62B8-4A67-8934-B4EB197B2A2F}"/>
    <cellStyle name="Normal 6 2 4 2 2" xfId="41306" xr:uid="{6CF42192-2EA6-4E18-8812-934FB2163021}"/>
    <cellStyle name="Normal 6 2 4 2 2 2" xfId="41307" xr:uid="{6DA2A4E6-3D3A-4152-8055-869A8328D792}"/>
    <cellStyle name="Normal 6 2 4 2 2 2 2" xfId="41308" xr:uid="{8F79D5F1-064C-4481-8D66-87EC01BF4A2B}"/>
    <cellStyle name="Normal 6 2 4 2 2 2 2 2" xfId="41309" xr:uid="{603A51EA-7880-4395-8B7F-241BF3F8BABE}"/>
    <cellStyle name="Normal 6 2 4 2 2 2 3" xfId="41310" xr:uid="{71220F20-F6A2-4D08-BF15-0D470EB02469}"/>
    <cellStyle name="Normal 6 2 4 2 2 3" xfId="41311" xr:uid="{3132A492-98FE-447C-B01D-4F59BFE88CEC}"/>
    <cellStyle name="Normal 6 2 4 2 2 3 2" xfId="41312" xr:uid="{879E41D1-DD9A-44D9-9FC2-8920E3A70DCA}"/>
    <cellStyle name="Normal 6 2 4 2 2 4" xfId="41313" xr:uid="{6E81FA76-FB85-4CBB-942B-68D0F04C08DC}"/>
    <cellStyle name="Normal 6 2 4 2 2 5" xfId="41314" xr:uid="{E2E8932A-01FD-4E8F-8A00-63ABCDBA5E7F}"/>
    <cellStyle name="Normal 6 2 4 2 3" xfId="41315" xr:uid="{1420EE7A-12D0-4EBE-ACFC-BA21B3B8D53F}"/>
    <cellStyle name="Normal 6 2 4 2 3 2" xfId="41316" xr:uid="{D6DFC2DC-50BB-4B73-9D75-180AE5DD4761}"/>
    <cellStyle name="Normal 6 2 4 2 3 2 2" xfId="41317" xr:uid="{136004FE-012C-4748-BFE2-1A9A7C6F0E53}"/>
    <cellStyle name="Normal 6 2 4 2 3 3" xfId="41318" xr:uid="{2B205B81-3ECE-4061-8669-00BE97F03F11}"/>
    <cellStyle name="Normal 6 2 4 2 4" xfId="41319" xr:uid="{48B21F6B-7719-431F-8EC1-1EBE4378E888}"/>
    <cellStyle name="Normal 6 2 4 2 4 2" xfId="41320" xr:uid="{6F278613-862D-4198-9588-3A750CF222EC}"/>
    <cellStyle name="Normal 6 2 4 2 5" xfId="41321" xr:uid="{5C37C6CB-00BE-4165-AA0E-66FF7A05CF1E}"/>
    <cellStyle name="Normal 6 2 4 2 6" xfId="41322" xr:uid="{A7C03060-DB94-4D1A-8690-157072D08FE4}"/>
    <cellStyle name="Normal 6 2 4 3" xfId="41323" xr:uid="{69EF6A98-2F61-40AF-8972-D1467FE55F51}"/>
    <cellStyle name="Normal 6 2 4 3 2" xfId="41324" xr:uid="{56CFDF95-76DF-4D40-9EF1-A299290F85E7}"/>
    <cellStyle name="Normal 6 2 4 3 2 2" xfId="41325" xr:uid="{8B88AB5C-89C7-4A12-8EAF-1C3D365EB301}"/>
    <cellStyle name="Normal 6 2 4 3 2 2 2" xfId="41326" xr:uid="{DE8D1076-E3ED-4623-929F-EF9BFFC515DE}"/>
    <cellStyle name="Normal 6 2 4 3 2 3" xfId="41327" xr:uid="{83AB97D6-E22A-4AAB-908D-A6832F1C9114}"/>
    <cellStyle name="Normal 6 2 4 3 3" xfId="41328" xr:uid="{E8D02C20-541A-4362-921A-9E02A50F12F2}"/>
    <cellStyle name="Normal 6 2 4 3 3 2" xfId="41329" xr:uid="{5DFB38C9-E8CF-4911-81FF-CC71C3E98F3B}"/>
    <cellStyle name="Normal 6 2 4 3 4" xfId="41330" xr:uid="{C4B74115-8AD8-4A39-8AE6-56E2264FB416}"/>
    <cellStyle name="Normal 6 2 4 3 5" xfId="41331" xr:uid="{ED32F32F-C351-4E25-BFED-E6D79D26CF71}"/>
    <cellStyle name="Normal 6 2 4 4" xfId="41332" xr:uid="{00B91CF9-1F86-4B33-A517-1E7C4A60AD29}"/>
    <cellStyle name="Normal 6 2 4 4 2" xfId="41333" xr:uid="{E6E46FAC-8683-4E3F-9FF5-91766C8B80A4}"/>
    <cellStyle name="Normal 6 2 4 4 2 2" xfId="41334" xr:uid="{2FCB805D-384C-43B9-892D-FF00C78BD724}"/>
    <cellStyle name="Normal 6 2 4 4 3" xfId="41335" xr:uid="{6F3EB171-E320-4922-85AC-9D7C87AA30FC}"/>
    <cellStyle name="Normal 6 2 4 4 4" xfId="41336" xr:uid="{3BC9507B-8461-495B-8D7F-999C20255BEB}"/>
    <cellStyle name="Normal 6 2 4 5" xfId="41337" xr:uid="{C718FD7E-99F4-4564-8891-B521240473CE}"/>
    <cellStyle name="Normal 6 2 4 5 2" xfId="41338" xr:uid="{D7A4AD39-0D16-4680-932E-8FA1878994BC}"/>
    <cellStyle name="Normal 6 2 4 6" xfId="41339" xr:uid="{063974E2-6EC4-4453-9B82-277608D4FE7B}"/>
    <cellStyle name="Normal 6 2 4 6 2" xfId="41340" xr:uid="{C890FAD1-B880-4E19-8A01-FED38D5256BA}"/>
    <cellStyle name="Normal 6 2 4 7" xfId="41341" xr:uid="{6ADA3C4D-F692-4194-B731-5664BFDF6F83}"/>
    <cellStyle name="Normal 6 2 5" xfId="41342" xr:uid="{0ECD49F3-64CF-4308-ACAE-0EAF0ABEF6EF}"/>
    <cellStyle name="Normal 6 2 5 2" xfId="41343" xr:uid="{84B0085E-9FBB-4497-ADF0-F8E9D1236054}"/>
    <cellStyle name="Normal 6 2 5 2 2" xfId="41344" xr:uid="{0987B97D-541D-4121-916D-5E127F1774F4}"/>
    <cellStyle name="Normal 6 2 5 2 2 2" xfId="41345" xr:uid="{1228A66F-07CF-46CA-8A33-E7582AF73126}"/>
    <cellStyle name="Normal 6 2 5 2 2 2 2" xfId="41346" xr:uid="{413E677E-B570-479F-8969-F83768665B97}"/>
    <cellStyle name="Normal 6 2 5 2 2 3" xfId="41347" xr:uid="{F6D01B6A-F734-430E-982D-F9121EBD0A2D}"/>
    <cellStyle name="Normal 6 2 5 2 3" xfId="41348" xr:uid="{C59A6DB3-3F6E-483F-AC6D-4441D1F470F5}"/>
    <cellStyle name="Normal 6 2 5 2 3 2" xfId="41349" xr:uid="{DD45BF53-38B7-4E5A-B967-346ABCDE80E3}"/>
    <cellStyle name="Normal 6 2 5 2 4" xfId="41350" xr:uid="{DCE0FF59-BCFC-47BB-A9D4-2514A7BDC96C}"/>
    <cellStyle name="Normal 6 2 5 2 5" xfId="41351" xr:uid="{E3EC89D7-59AD-452C-A691-F17EDEC5646B}"/>
    <cellStyle name="Normal 6 2 5 3" xfId="41352" xr:uid="{712A4F89-0ED4-41DD-948E-66909FD02424}"/>
    <cellStyle name="Normal 6 2 5 3 2" xfId="41353" xr:uid="{86474C60-1A09-41EC-BA08-F5FD07135B65}"/>
    <cellStyle name="Normal 6 2 5 3 2 2" xfId="41354" xr:uid="{6B2E0831-47BF-4C39-A353-0617BF5CEDAB}"/>
    <cellStyle name="Normal 6 2 5 3 3" xfId="41355" xr:uid="{A26896BA-C3D5-4EC1-A7AA-CE499F8EDD73}"/>
    <cellStyle name="Normal 6 2 5 4" xfId="41356" xr:uid="{CA919878-33D5-40D2-96BB-7052AD8F7D1A}"/>
    <cellStyle name="Normal 6 2 5 4 2" xfId="41357" xr:uid="{57AFC009-A705-4662-802D-7431ABE0ACEA}"/>
    <cellStyle name="Normal 6 2 5 5" xfId="41358" xr:uid="{15267D58-3441-43AB-88A1-F9A06D93DB5D}"/>
    <cellStyle name="Normal 6 2 5 6" xfId="41359" xr:uid="{8504B4B6-38A9-4DC0-BAD5-F758DC0E9EC6}"/>
    <cellStyle name="Normal 6 2 6" xfId="41360" xr:uid="{3D29B0D2-34CD-460E-92C1-FC19AFD02251}"/>
    <cellStyle name="Normal 6 2 6 2" xfId="41361" xr:uid="{D41A48E7-46A5-4280-BE53-02A1895AB9CE}"/>
    <cellStyle name="Normal 6 2 6 2 2" xfId="41362" xr:uid="{FAC4703E-7365-43FE-8EFA-493EF59EEA30}"/>
    <cellStyle name="Normal 6 2 6 2 2 2" xfId="41363" xr:uid="{4A73CC14-725F-4046-9D6E-CD56A6FBD9EB}"/>
    <cellStyle name="Normal 6 2 6 2 3" xfId="41364" xr:uid="{ADE6F149-DA82-4F0E-B09C-3D036797CD1F}"/>
    <cellStyle name="Normal 6 2 6 3" xfId="41365" xr:uid="{F89B1B84-0004-4AB3-9430-D7E480FE0750}"/>
    <cellStyle name="Normal 6 2 6 3 2" xfId="41366" xr:uid="{20F0BEFF-3AC2-424F-A341-7AFB2281AEC4}"/>
    <cellStyle name="Normal 6 2 6 4" xfId="41367" xr:uid="{435345B1-DE03-4C8C-99E3-547D52ABD8CC}"/>
    <cellStyle name="Normal 6 2 6 5" xfId="41368" xr:uid="{17FEE406-4828-480A-AEEE-C7B2F7CABD09}"/>
    <cellStyle name="Normal 6 2 7" xfId="41369" xr:uid="{2B39A772-EA91-40D0-B6D1-8A8FC69AF92E}"/>
    <cellStyle name="Normal 6 2 7 2" xfId="41370" xr:uid="{2CF76843-A0F9-4D25-A541-87376A0FDDC2}"/>
    <cellStyle name="Normal 6 2 7 2 2" xfId="41371" xr:uid="{6CEC2A95-94AD-45D1-A438-A8AA5CF8B5CA}"/>
    <cellStyle name="Normal 6 2 7 2 2 2" xfId="41372" xr:uid="{FE9F55D6-BC10-499D-A43B-63597E9725D7}"/>
    <cellStyle name="Normal 6 2 7 2 3" xfId="41373" xr:uid="{D1134EA8-81F2-4C45-A2F7-3E3C229CB40B}"/>
    <cellStyle name="Normal 6 2 7 3" xfId="41374" xr:uid="{B3C6CCBF-D5DA-4EB2-8FEE-BB0ABE05BEAB}"/>
    <cellStyle name="Normal 6 2 7 3 2" xfId="41375" xr:uid="{D93D6E87-B8E1-487C-B7A7-9F47952F0E4F}"/>
    <cellStyle name="Normal 6 2 7 4" xfId="41376" xr:uid="{0FCF2861-7E8C-41F3-A897-23BBDEC51864}"/>
    <cellStyle name="Normal 6 2 7 5" xfId="41377" xr:uid="{5DB68CE7-85F0-4DE6-A50D-7077B5A38C8F}"/>
    <cellStyle name="Normal 6 2 8" xfId="41378" xr:uid="{0A8D911D-1F3E-490F-B3E6-7E52ECF47BCD}"/>
    <cellStyle name="Normal 6 2 8 2" xfId="41379" xr:uid="{DC49E837-2FE6-4177-957B-4E3535462278}"/>
    <cellStyle name="Normal 6 2 8 2 2" xfId="41380" xr:uid="{390A53B7-2A6C-4235-93BB-93536E0A05E8}"/>
    <cellStyle name="Normal 6 2 8 3" xfId="41381" xr:uid="{07562E2B-E053-4A0C-96AB-20852C8DD02E}"/>
    <cellStyle name="Normal 6 2 8 4" xfId="41382" xr:uid="{D6D4E0B6-62BD-476C-ABD8-0FD7322324D9}"/>
    <cellStyle name="Normal 6 2 9" xfId="41383" xr:uid="{242DAC67-8CF0-4A21-8836-5788F9CCCAAE}"/>
    <cellStyle name="Normal 6 2 9 2" xfId="41384" xr:uid="{6D43E0F9-CE61-498C-AA98-3236DCBFAEB8}"/>
    <cellStyle name="Normal 6 3" xfId="41385" xr:uid="{61FCB3F3-0A46-4B82-8E21-11C3DEF2318E}"/>
    <cellStyle name="Normal 6 3 10" xfId="41386" xr:uid="{FE22E715-ADD2-4A24-8217-8D6764798D18}"/>
    <cellStyle name="Normal 6 3 2" xfId="41387" xr:uid="{6EA60AD5-DD29-4706-A70E-593364668ED6}"/>
    <cellStyle name="Normal 6 3 2 2" xfId="41388" xr:uid="{86D7C10B-69C5-430E-8394-E23CEA71D80D}"/>
    <cellStyle name="Normal 6 3 2 2 2" xfId="41389" xr:uid="{E0308638-5A6C-475F-BAD1-579B7E0C0649}"/>
    <cellStyle name="Normal 6 3 2 2 2 2" xfId="41390" xr:uid="{859C043C-2817-4C4F-B774-3616098EF16F}"/>
    <cellStyle name="Normal 6 3 2 2 2 2 2" xfId="41391" xr:uid="{50B8BD74-FFB9-42E6-8E2C-041C8FB765CC}"/>
    <cellStyle name="Normal 6 3 2 2 2 2 2 2" xfId="41392" xr:uid="{A6C8BE3C-1EE7-46BA-993D-516533A928B7}"/>
    <cellStyle name="Normal 6 3 2 2 2 2 3" xfId="41393" xr:uid="{FA8C50D6-ABF1-4D16-BF0F-658058B57B0F}"/>
    <cellStyle name="Normal 6 3 2 2 2 3" xfId="41394" xr:uid="{49A8101F-2686-4ED7-A429-FB36A05120DB}"/>
    <cellStyle name="Normal 6 3 2 2 2 3 2" xfId="41395" xr:uid="{CB4101A9-A757-44C8-895E-B48C57678454}"/>
    <cellStyle name="Normal 6 3 2 2 2 4" xfId="41396" xr:uid="{73CDA6FD-0D32-414D-931F-AB6CDED469B6}"/>
    <cellStyle name="Normal 6 3 2 2 2 5" xfId="41397" xr:uid="{E958C101-6DBD-4872-90AA-C2C4264C3711}"/>
    <cellStyle name="Normal 6 3 2 2 3" xfId="41398" xr:uid="{C6DEE3B4-C083-4F61-8831-2776EDF9615B}"/>
    <cellStyle name="Normal 6 3 2 2 3 2" xfId="41399" xr:uid="{DC7712BA-AC6B-4564-A9F3-C00115158DAD}"/>
    <cellStyle name="Normal 6 3 2 2 3 2 2" xfId="41400" xr:uid="{DD72D9FA-D3A3-46B0-8432-20EF9FDA5388}"/>
    <cellStyle name="Normal 6 3 2 2 3 3" xfId="41401" xr:uid="{D4710ED8-11DD-42CD-8AE6-F002D7CCA145}"/>
    <cellStyle name="Normal 6 3 2 2 4" xfId="41402" xr:uid="{E7B9AE4D-013A-44DB-BBC2-CF610C558462}"/>
    <cellStyle name="Normal 6 3 2 2 4 2" xfId="41403" xr:uid="{1CAFC925-4C24-476C-9A76-740F1116F214}"/>
    <cellStyle name="Normal 6 3 2 2 5" xfId="41404" xr:uid="{8889ED1E-9D1E-4C9D-9DFD-5F21EC3069B1}"/>
    <cellStyle name="Normal 6 3 2 2 6" xfId="41405" xr:uid="{37851B60-0EAE-4315-86ED-D2DBFBB5F9C6}"/>
    <cellStyle name="Normal 6 3 2 3" xfId="41406" xr:uid="{12E57978-FB34-4F96-B114-A7C871E7BC24}"/>
    <cellStyle name="Normal 6 3 2 3 2" xfId="41407" xr:uid="{5C05F0D4-2A89-4C85-8385-60A6A4880D96}"/>
    <cellStyle name="Normal 6 3 2 3 2 2" xfId="41408" xr:uid="{086A0991-54BE-41ED-9F8B-774BDDEFFCCB}"/>
    <cellStyle name="Normal 6 3 2 3 2 2 2" xfId="41409" xr:uid="{237CBE35-7E9A-4FD9-830B-94BC939BB316}"/>
    <cellStyle name="Normal 6 3 2 3 2 3" xfId="41410" xr:uid="{B2BA6454-0F8E-4F44-94E6-95F9D0A6279E}"/>
    <cellStyle name="Normal 6 3 2 3 3" xfId="41411" xr:uid="{09DD161C-5342-4A21-A1DE-09D1B52C9F96}"/>
    <cellStyle name="Normal 6 3 2 3 3 2" xfId="41412" xr:uid="{F06F6804-044A-4009-AA31-488A4AA5F56B}"/>
    <cellStyle name="Normal 6 3 2 3 4" xfId="41413" xr:uid="{6BDB5C74-C264-4987-B4A8-AC65969EFFF1}"/>
    <cellStyle name="Normal 6 3 2 3 5" xfId="41414" xr:uid="{A41BD8A1-C7CB-4B1A-B5EA-97D2061DBC30}"/>
    <cellStyle name="Normal 6 3 2 4" xfId="41415" xr:uid="{9167ABD1-0C06-455A-B40E-5B8E7A7F14CC}"/>
    <cellStyle name="Normal 6 3 2 4 2" xfId="41416" xr:uid="{0A14DBB4-2229-4A33-9E96-B68B408BF8D5}"/>
    <cellStyle name="Normal 6 3 2 4 2 2" xfId="41417" xr:uid="{5B2755F7-3C30-42D9-9B20-60F96BD3AC12}"/>
    <cellStyle name="Normal 6 3 2 4 3" xfId="41418" xr:uid="{E42ED4B4-1F77-4454-B135-F924B67717B2}"/>
    <cellStyle name="Normal 6 3 2 4 4" xfId="41419" xr:uid="{B787D924-8DED-4AE3-BF82-E5410535D029}"/>
    <cellStyle name="Normal 6 3 2 5" xfId="41420" xr:uid="{C8DEAD1D-FBCF-4240-98EE-63C964DBDC49}"/>
    <cellStyle name="Normal 6 3 2 5 2" xfId="41421" xr:uid="{E61AA3F3-BB77-4E34-95C1-A69E70F2C459}"/>
    <cellStyle name="Normal 6 3 2 6" xfId="41422" xr:uid="{CD41121C-66D0-40D6-A147-E641462B48CB}"/>
    <cellStyle name="Normal 6 3 2 6 2" xfId="41423" xr:uid="{83195841-F8B2-4C0D-A925-7BABE1EA188F}"/>
    <cellStyle name="Normal 6 3 2 7" xfId="41424" xr:uid="{EA58F31B-A27A-43D5-9FCC-501F4598E2A6}"/>
    <cellStyle name="Normal 6 3 3" xfId="41425" xr:uid="{FB4996E2-E06B-4421-A647-159300087484}"/>
    <cellStyle name="Normal 6 3 3 2" xfId="41426" xr:uid="{EF220A2A-2247-456F-9F6C-FF79F1331C1C}"/>
    <cellStyle name="Normal 6 3 3 2 2" xfId="41427" xr:uid="{BBE882B1-BE7A-4D3B-8146-E7A33A7DFD35}"/>
    <cellStyle name="Normal 6 3 3 2 2 2" xfId="41428" xr:uid="{ABC4E140-55D9-45C9-95AD-2DBABE4E5793}"/>
    <cellStyle name="Normal 6 3 3 2 2 2 2" xfId="41429" xr:uid="{B4D35D92-085F-40CF-9D77-CBFF3F98BED5}"/>
    <cellStyle name="Normal 6 3 3 2 2 2 2 2" xfId="41430" xr:uid="{BF29C5D3-725C-43E6-88D3-905ABFBEFD56}"/>
    <cellStyle name="Normal 6 3 3 2 2 2 3" xfId="41431" xr:uid="{80AD8B8C-2F01-4108-8879-374635F6A65F}"/>
    <cellStyle name="Normal 6 3 3 2 2 3" xfId="41432" xr:uid="{3DC5F399-28C1-4746-A106-D01CE5793FE6}"/>
    <cellStyle name="Normal 6 3 3 2 2 3 2" xfId="41433" xr:uid="{FABE8C55-13CF-4AE0-96A9-B09C1FA58AA9}"/>
    <cellStyle name="Normal 6 3 3 2 2 4" xfId="41434" xr:uid="{12006AC9-EE81-4CC1-A03B-C086A16AFACF}"/>
    <cellStyle name="Normal 6 3 3 2 2 5" xfId="41435" xr:uid="{26F51861-0F7F-4DEC-8D90-AE93D42E986E}"/>
    <cellStyle name="Normal 6 3 3 2 3" xfId="41436" xr:uid="{75C8A3F7-63FD-4323-85A3-07395DF51F13}"/>
    <cellStyle name="Normal 6 3 3 2 3 2" xfId="41437" xr:uid="{312B0D8A-AE03-4F9E-99C3-FAAE41F8B77E}"/>
    <cellStyle name="Normal 6 3 3 2 3 2 2" xfId="41438" xr:uid="{204BDCD1-E75B-4E00-9F4B-A93A693863A1}"/>
    <cellStyle name="Normal 6 3 3 2 3 3" xfId="41439" xr:uid="{4E96E46E-12E6-477D-800F-65E4111765C6}"/>
    <cellStyle name="Normal 6 3 3 2 4" xfId="41440" xr:uid="{2AB5F634-40A8-417C-825B-2ADE449D6A89}"/>
    <cellStyle name="Normal 6 3 3 2 4 2" xfId="41441" xr:uid="{D942F0BD-D617-4E4D-B5E6-55C528CC1CA8}"/>
    <cellStyle name="Normal 6 3 3 2 5" xfId="41442" xr:uid="{8522AD37-5041-4AE0-AA9D-80C6394A69F1}"/>
    <cellStyle name="Normal 6 3 3 2 6" xfId="41443" xr:uid="{277DE916-6613-4D02-BADE-8E4A847E8B21}"/>
    <cellStyle name="Normal 6 3 3 3" xfId="41444" xr:uid="{4A71E82F-2B2D-4E64-85EC-89944907E143}"/>
    <cellStyle name="Normal 6 3 3 3 2" xfId="41445" xr:uid="{D147671C-8133-46B4-B915-8BD0EE7AB44F}"/>
    <cellStyle name="Normal 6 3 3 3 2 2" xfId="41446" xr:uid="{7E9C091B-8A81-47B9-9423-F96BA204123D}"/>
    <cellStyle name="Normal 6 3 3 3 2 2 2" xfId="41447" xr:uid="{35A01B32-0AB3-4CF9-9C9B-EEE6346AA510}"/>
    <cellStyle name="Normal 6 3 3 3 2 3" xfId="41448" xr:uid="{8C90EA4E-4660-475F-AE8F-01A1B81B2B94}"/>
    <cellStyle name="Normal 6 3 3 3 3" xfId="41449" xr:uid="{AC6BD380-B8DA-46E8-810C-1A483559156B}"/>
    <cellStyle name="Normal 6 3 3 3 3 2" xfId="41450" xr:uid="{728D159F-F4C4-4032-A536-2B693BBB2320}"/>
    <cellStyle name="Normal 6 3 3 3 4" xfId="41451" xr:uid="{693A55F5-236B-4A71-88DB-3E9D7D979608}"/>
    <cellStyle name="Normal 6 3 3 3 5" xfId="41452" xr:uid="{8E03DA88-592D-4247-9D6F-921152E9E5EE}"/>
    <cellStyle name="Normal 6 3 3 4" xfId="41453" xr:uid="{8D217228-FBD9-465E-8E7B-8023FB42AD1F}"/>
    <cellStyle name="Normal 6 3 3 4 2" xfId="41454" xr:uid="{205094E5-F7A8-4B7B-ACD8-8440840BCC96}"/>
    <cellStyle name="Normal 6 3 3 4 2 2" xfId="41455" xr:uid="{422B9196-CFC1-4B3E-B88F-00FC8196F4C0}"/>
    <cellStyle name="Normal 6 3 3 4 3" xfId="41456" xr:uid="{CD89980D-DACB-4522-8CCC-6B943BB79BBB}"/>
    <cellStyle name="Normal 6 3 3 4 4" xfId="41457" xr:uid="{3C278C02-B20C-4F00-8940-C7BC2A9BED7E}"/>
    <cellStyle name="Normal 6 3 3 5" xfId="41458" xr:uid="{72078E87-CD3D-4878-B75E-A23A1386DC07}"/>
    <cellStyle name="Normal 6 3 3 5 2" xfId="41459" xr:uid="{55D55EA9-E6D0-424D-A769-3EBDA9F4DE3B}"/>
    <cellStyle name="Normal 6 3 3 6" xfId="41460" xr:uid="{633F9010-2E8E-45C5-8F67-EEA2D39FE4F5}"/>
    <cellStyle name="Normal 6 3 3 6 2" xfId="41461" xr:uid="{FA8E5241-C9BE-495F-B6BB-7B4ABEFE1024}"/>
    <cellStyle name="Normal 6 3 3 7" xfId="41462" xr:uid="{AFB31968-91E6-4291-AA7F-0494C2C99A44}"/>
    <cellStyle name="Normal 6 3 4" xfId="41463" xr:uid="{CB6CBC89-04FB-424C-B41C-533AEE77D1B9}"/>
    <cellStyle name="Normal 6 3 4 2" xfId="41464" xr:uid="{1EA57E20-B56B-4F5F-BDB1-E09E4A3586E8}"/>
    <cellStyle name="Normal 6 3 4 2 2" xfId="41465" xr:uid="{A846F28B-DB34-408F-88D1-93B0EF853743}"/>
    <cellStyle name="Normal 6 3 4 2 2 2" xfId="41466" xr:uid="{8E954710-AC5B-4D3E-B646-396140D38F57}"/>
    <cellStyle name="Normal 6 3 4 2 2 2 2" xfId="41467" xr:uid="{9A9EE139-1E26-4232-AC32-A181B4ED26FC}"/>
    <cellStyle name="Normal 6 3 4 2 2 3" xfId="41468" xr:uid="{C4E05A95-9CD8-4020-A46C-B5BF4B543241}"/>
    <cellStyle name="Normal 6 3 4 2 3" xfId="41469" xr:uid="{C0EE02E8-E5BD-4C1C-8370-02743480B141}"/>
    <cellStyle name="Normal 6 3 4 2 3 2" xfId="41470" xr:uid="{72F93256-6CDB-41C7-9C8D-314A1439B63A}"/>
    <cellStyle name="Normal 6 3 4 2 4" xfId="41471" xr:uid="{0636DE1B-A285-49CF-B0F7-ADDBD8FB66C9}"/>
    <cellStyle name="Normal 6 3 4 2 5" xfId="41472" xr:uid="{71745CED-590A-4573-B627-7BF7F31FD7C9}"/>
    <cellStyle name="Normal 6 3 4 3" xfId="41473" xr:uid="{B79B1FC5-A27E-4504-8C41-3EEEC1E26C97}"/>
    <cellStyle name="Normal 6 3 4 3 2" xfId="41474" xr:uid="{CCA69CAD-60C6-41FD-8C4E-D1C12E9CAA22}"/>
    <cellStyle name="Normal 6 3 4 3 2 2" xfId="41475" xr:uid="{474C608D-A9F0-467E-B23B-01C44FC6C2D3}"/>
    <cellStyle name="Normal 6 3 4 3 3" xfId="41476" xr:uid="{D09C58AA-21D9-4AE5-9280-CAABA30FDEB5}"/>
    <cellStyle name="Normal 6 3 4 4" xfId="41477" xr:uid="{440F78DE-6623-421B-A6F8-BCBC4C8F8095}"/>
    <cellStyle name="Normal 6 3 4 4 2" xfId="41478" xr:uid="{E6BBF50C-CFB0-4E1C-B4A8-067C7AA5D7BF}"/>
    <cellStyle name="Normal 6 3 4 5" xfId="41479" xr:uid="{D5770CB4-F088-43C5-9E4B-82B295723BB6}"/>
    <cellStyle name="Normal 6 3 4 6" xfId="41480" xr:uid="{09AB7812-3B91-4260-8824-3C02EB83F29C}"/>
    <cellStyle name="Normal 6 3 5" xfId="41481" xr:uid="{A6BDF029-6E86-4201-AA51-56B0876F64BA}"/>
    <cellStyle name="Normal 6 3 5 2" xfId="41482" xr:uid="{889D357E-9DC0-4239-AF12-3D5E61FF0627}"/>
    <cellStyle name="Normal 6 3 5 2 2" xfId="41483" xr:uid="{6A51E1E1-124F-4BD2-B287-1DCC34828E89}"/>
    <cellStyle name="Normal 6 3 5 2 2 2" xfId="41484" xr:uid="{90081593-1020-4127-B22C-EC9C368235A3}"/>
    <cellStyle name="Normal 6 3 5 2 3" xfId="41485" xr:uid="{624B33F9-8FA1-4AFD-9204-AC9BA54C5010}"/>
    <cellStyle name="Normal 6 3 5 3" xfId="41486" xr:uid="{69F33DE0-7321-4DFA-A8F2-DE743D23FA9B}"/>
    <cellStyle name="Normal 6 3 5 3 2" xfId="41487" xr:uid="{9B3A3296-E9FA-4C59-ACC6-1A6AB3180146}"/>
    <cellStyle name="Normal 6 3 5 4" xfId="41488" xr:uid="{AB187A86-2F12-4B0B-9F25-19A005883A8D}"/>
    <cellStyle name="Normal 6 3 5 5" xfId="41489" xr:uid="{897F9F80-013E-4706-855A-22BF8B135613}"/>
    <cellStyle name="Normal 6 3 6" xfId="41490" xr:uid="{D0D11712-DDF0-4E41-9350-FB5272FB8EEC}"/>
    <cellStyle name="Normal 6 3 6 2" xfId="41491" xr:uid="{4C7C5844-3369-4934-BD7F-D900D39ABD2E}"/>
    <cellStyle name="Normal 6 3 6 2 2" xfId="41492" xr:uid="{D98CECAB-FAA2-47E9-9E27-D07BC8210E1D}"/>
    <cellStyle name="Normal 6 3 6 2 2 2" xfId="41493" xr:uid="{D1C6EC51-334A-4D9C-BCCE-810B76AFAB04}"/>
    <cellStyle name="Normal 6 3 6 2 3" xfId="41494" xr:uid="{A8123A1D-0915-4154-95E2-F9A0A0138E75}"/>
    <cellStyle name="Normal 6 3 6 3" xfId="41495" xr:uid="{D3D28DB5-4762-4728-9891-EB1F40F3EA0D}"/>
    <cellStyle name="Normal 6 3 6 3 2" xfId="41496" xr:uid="{3B1DCCFD-AD60-4569-AAA5-FE1F0C4981A5}"/>
    <cellStyle name="Normal 6 3 6 4" xfId="41497" xr:uid="{67BDFA0A-639D-423D-AF1F-59F5B28466D0}"/>
    <cellStyle name="Normal 6 3 6 5" xfId="41498" xr:uid="{A0A68ED2-C4D5-492A-ADB7-5BBBCA555FFE}"/>
    <cellStyle name="Normal 6 3 7" xfId="41499" xr:uid="{90C9D090-78D7-42E9-9346-6E30E179696F}"/>
    <cellStyle name="Normal 6 3 7 2" xfId="41500" xr:uid="{29B98402-0FEA-4DD9-86F3-5FCF84523639}"/>
    <cellStyle name="Normal 6 3 7 2 2" xfId="41501" xr:uid="{3FB09B7B-BE1C-41E2-AC2A-8D8A35236967}"/>
    <cellStyle name="Normal 6 3 7 3" xfId="41502" xr:uid="{6CBDB1C0-B762-4A13-9348-9D935F328394}"/>
    <cellStyle name="Normal 6 3 7 4" xfId="41503" xr:uid="{7ED40A3C-96FA-4F4A-A668-8E8AD01C9731}"/>
    <cellStyle name="Normal 6 3 8" xfId="41504" xr:uid="{83C79716-CA74-4F8F-A651-75212F9E4541}"/>
    <cellStyle name="Normal 6 3 8 2" xfId="41505" xr:uid="{C0FBAC08-1BBD-488D-95D3-88000682CF32}"/>
    <cellStyle name="Normal 6 3 9" xfId="41506" xr:uid="{DB8B3E6F-01B5-4752-B29F-00E3CCB2C795}"/>
    <cellStyle name="Normal 6 3 9 2" xfId="41507" xr:uid="{50CCF36B-3809-4D01-B24A-4E373B7B6285}"/>
    <cellStyle name="Normal 6 4" xfId="41508" xr:uid="{841193B3-FC9F-4403-82A1-D5D68DCD05AF}"/>
    <cellStyle name="Normal 6 4 2" xfId="41509" xr:uid="{F1620965-DD78-4A5E-923C-C963658D0ADB}"/>
    <cellStyle name="Normal 6 4 2 2" xfId="41510" xr:uid="{F864EE87-4D35-47A9-91E8-A115C8B319B8}"/>
    <cellStyle name="Normal 6 4 2 2 2" xfId="41511" xr:uid="{003D0B4C-004F-4483-B9E9-A2692955D506}"/>
    <cellStyle name="Normal 6 4 2 2 2 2" xfId="41512" xr:uid="{9EBD6F98-74F8-4791-AEBF-80287ADCB363}"/>
    <cellStyle name="Normal 6 4 2 2 2 2 2" xfId="41513" xr:uid="{FBE2ADF4-9151-4713-AAE6-22CE65516756}"/>
    <cellStyle name="Normal 6 4 2 2 2 3" xfId="41514" xr:uid="{2B2AC374-86EC-4988-AF4C-7BCCB7324CD7}"/>
    <cellStyle name="Normal 6 4 2 2 3" xfId="41515" xr:uid="{819711C2-C38E-4A2C-8F64-AD9ECB6A9197}"/>
    <cellStyle name="Normal 6 4 2 2 3 2" xfId="41516" xr:uid="{8F68BA87-4FF0-4556-962C-F28DC7EC7343}"/>
    <cellStyle name="Normal 6 4 2 2 4" xfId="41517" xr:uid="{BBBC0448-7A42-4F8A-8060-C0358174D40A}"/>
    <cellStyle name="Normal 6 4 2 2 5" xfId="41518" xr:uid="{54001113-03FC-415A-8016-34D8784A05D6}"/>
    <cellStyle name="Normal 6 4 2 3" xfId="41519" xr:uid="{430CB7CB-B76E-4CF4-B1A1-0D5E64E0A594}"/>
    <cellStyle name="Normal 6 4 2 3 2" xfId="41520" xr:uid="{9621EFE3-2865-4745-9C6F-924C2E294D13}"/>
    <cellStyle name="Normal 6 4 2 3 2 2" xfId="41521" xr:uid="{E8D43C1B-B7C2-4B2C-B4DD-2FF14C34F39D}"/>
    <cellStyle name="Normal 6 4 2 3 3" xfId="41522" xr:uid="{D7CFAECF-0891-4BD5-BD93-FDBE4BAE38FA}"/>
    <cellStyle name="Normal 6 4 2 4" xfId="41523" xr:uid="{ACF7ABBD-C7F4-405F-B48C-016B1E248B96}"/>
    <cellStyle name="Normal 6 4 2 4 2" xfId="41524" xr:uid="{F43478C0-B881-4A51-BE27-C9E4F5F90858}"/>
    <cellStyle name="Normal 6 4 2 5" xfId="41525" xr:uid="{2B7F7659-262E-4892-8143-15E4708454C3}"/>
    <cellStyle name="Normal 6 4 2 6" xfId="41526" xr:uid="{87CC27E0-D800-4556-BFD7-22512B1C70ED}"/>
    <cellStyle name="Normal 6 4 3" xfId="41527" xr:uid="{83805EB4-DE80-401E-8EC5-F2817C439D59}"/>
    <cellStyle name="Normal 6 4 3 2" xfId="41528" xr:uid="{33F0B163-B667-4268-81C3-B5BDB61FC209}"/>
    <cellStyle name="Normal 6 4 3 2 2" xfId="41529" xr:uid="{F63A43E0-5F3E-4195-8B39-0ACB8BC9F187}"/>
    <cellStyle name="Normal 6 4 3 2 2 2" xfId="41530" xr:uid="{BF8C3604-B6E6-4B5A-B189-BFA929ECA01B}"/>
    <cellStyle name="Normal 6 4 3 2 3" xfId="41531" xr:uid="{147AA2FF-9A88-4007-82B6-CA28B46D9980}"/>
    <cellStyle name="Normal 6 4 3 3" xfId="41532" xr:uid="{FA6EE6F2-DCF9-4108-BA34-610E2DAFF614}"/>
    <cellStyle name="Normal 6 4 3 3 2" xfId="41533" xr:uid="{25D14C31-4B29-474E-BE29-3C1CFF459B5C}"/>
    <cellStyle name="Normal 6 4 3 4" xfId="41534" xr:uid="{A438CBB8-F91B-458B-B248-47F9FA52CF7D}"/>
    <cellStyle name="Normal 6 4 3 5" xfId="41535" xr:uid="{97317FFA-C69F-4540-B522-02B5EB0133D2}"/>
    <cellStyle name="Normal 6 4 4" xfId="41536" xr:uid="{3A46D6B4-574C-4818-B696-DC1DB98A93D2}"/>
    <cellStyle name="Normal 6 4 4 2" xfId="41537" xr:uid="{15C8D150-8B87-48D0-B204-C4085959DF20}"/>
    <cellStyle name="Normal 6 4 4 2 2" xfId="41538" xr:uid="{006C5EA8-4760-4DA6-9C7E-E3E2B5967B5B}"/>
    <cellStyle name="Normal 6 4 4 2 2 2" xfId="41539" xr:uid="{CB29824C-64A4-4780-B9AF-48A7B6BCA9FB}"/>
    <cellStyle name="Normal 6 4 4 2 3" xfId="41540" xr:uid="{64D07408-FB41-44D1-B1FF-603E581B05A9}"/>
    <cellStyle name="Normal 6 4 4 3" xfId="41541" xr:uid="{617E046E-49D5-47DB-825E-743FF2966B6E}"/>
    <cellStyle name="Normal 6 4 4 3 2" xfId="41542" xr:uid="{98ABD099-FC1E-4536-8A38-BD1A230CCADD}"/>
    <cellStyle name="Normal 6 4 4 4" xfId="41543" xr:uid="{BF359250-29F9-41E2-AAB7-A66B4139511C}"/>
    <cellStyle name="Normal 6 4 4 5" xfId="41544" xr:uid="{D5A44050-B688-49E5-BD71-9C2F244B855E}"/>
    <cellStyle name="Normal 6 4 5" xfId="41545" xr:uid="{67CD5B78-0DD8-4DA0-BCB6-2EE7EEEBA853}"/>
    <cellStyle name="Normal 6 4 5 2" xfId="41546" xr:uid="{30903913-1CBF-4859-8710-D436C5D330A7}"/>
    <cellStyle name="Normal 6 4 5 2 2" xfId="41547" xr:uid="{5E2739D6-EC78-423E-9780-2A9536F90100}"/>
    <cellStyle name="Normal 6 4 5 3" xfId="41548" xr:uid="{2FC95873-1039-4A03-AFCC-8A43FD3AC6DE}"/>
    <cellStyle name="Normal 6 4 5 4" xfId="41549" xr:uid="{31EF3460-0D1B-4F66-AA51-1CB9BE8A8DE8}"/>
    <cellStyle name="Normal 6 4 6" xfId="41550" xr:uid="{824C66AA-C61A-4B95-8511-AB7F026AA6FD}"/>
    <cellStyle name="Normal 6 4 6 2" xfId="41551" xr:uid="{C19EB7CF-66EB-468F-AAC8-8D4D9D3615B6}"/>
    <cellStyle name="Normal 6 4 7" xfId="41552" xr:uid="{6277C4B5-B785-43A9-98A1-A1A63FE88032}"/>
    <cellStyle name="Normal 6 4 7 2" xfId="41553" xr:uid="{133BE63E-6BEA-4632-8F21-42584B5CD938}"/>
    <cellStyle name="Normal 6 4 8" xfId="41554" xr:uid="{BE0B54AA-B73E-4F0D-BA5D-59854910111B}"/>
    <cellStyle name="Normal 6 5" xfId="41555" xr:uid="{FEFE9C22-C579-440C-B198-7F95E425D358}"/>
    <cellStyle name="Normal 6 5 2" xfId="41556" xr:uid="{FCBCFED2-A3FB-4F09-B0FB-4535C59F8CCB}"/>
    <cellStyle name="Normal 6 5 2 2" xfId="41557" xr:uid="{7549A374-4681-422D-9CAD-C5F79607908F}"/>
    <cellStyle name="Normal 6 5 2 2 2" xfId="41558" xr:uid="{EB11898C-9C7F-444C-9DD7-CF7AD79715E7}"/>
    <cellStyle name="Normal 6 5 2 2 2 2" xfId="41559" xr:uid="{02E3A6DB-4994-4532-8465-66D08981665E}"/>
    <cellStyle name="Normal 6 5 2 2 2 2 2" xfId="41560" xr:uid="{C44BFEBE-753A-435F-BCE8-6B144347A5EB}"/>
    <cellStyle name="Normal 6 5 2 2 2 3" xfId="41561" xr:uid="{6C638E88-41BD-44A8-9CBC-F361908987D1}"/>
    <cellStyle name="Normal 6 5 2 2 3" xfId="41562" xr:uid="{B06D2C40-253B-4C06-967A-29A44A931B02}"/>
    <cellStyle name="Normal 6 5 2 2 3 2" xfId="41563" xr:uid="{A90090EA-8F7F-4E7C-90F1-43A8427C2CF3}"/>
    <cellStyle name="Normal 6 5 2 2 4" xfId="41564" xr:uid="{9BF9E9CB-BB3C-4CB1-B124-BF9517EF624F}"/>
    <cellStyle name="Normal 6 5 2 2 5" xfId="41565" xr:uid="{9A1A2B63-BA75-405D-AD92-07BD47EB5909}"/>
    <cellStyle name="Normal 6 5 2 3" xfId="41566" xr:uid="{F2909CA8-5431-4841-9CF6-0FED32D86C0F}"/>
    <cellStyle name="Normal 6 5 2 3 2" xfId="41567" xr:uid="{06B36C6C-231E-4AC9-8D02-5DAF67C357C7}"/>
    <cellStyle name="Normal 6 5 2 3 2 2" xfId="41568" xr:uid="{4BE6DD66-6FB6-4AFA-9257-FD8C4E1F9022}"/>
    <cellStyle name="Normal 6 5 2 3 3" xfId="41569" xr:uid="{3E325DC0-4300-4A30-A050-D4633857B167}"/>
    <cellStyle name="Normal 6 5 2 4" xfId="41570" xr:uid="{F9C26384-A040-48AD-B97E-E87BD494CAAC}"/>
    <cellStyle name="Normal 6 5 2 4 2" xfId="41571" xr:uid="{FDA125AE-6D7F-4D82-9141-1A2F3793CEB5}"/>
    <cellStyle name="Normal 6 5 2 5" xfId="41572" xr:uid="{B84E535E-AC22-46CE-85D4-31B02011CD9B}"/>
    <cellStyle name="Normal 6 5 2 6" xfId="41573" xr:uid="{EF976A43-0062-4A8A-9737-CAA77AA983C9}"/>
    <cellStyle name="Normal 6 5 3" xfId="41574" xr:uid="{71108B36-4CEE-4F7B-97AF-AEBCC87560CB}"/>
    <cellStyle name="Normal 6 5 3 2" xfId="41575" xr:uid="{0B6BD90D-614B-4DC0-8593-730530E482A6}"/>
    <cellStyle name="Normal 6 5 3 2 2" xfId="41576" xr:uid="{AE1FE871-6E0D-400F-9902-121618590CC5}"/>
    <cellStyle name="Normal 6 5 3 2 2 2" xfId="41577" xr:uid="{F9991D82-6034-4F60-A557-824FFD41EAB3}"/>
    <cellStyle name="Normal 6 5 3 2 3" xfId="41578" xr:uid="{FA5E520E-3758-4EB6-B253-00FEA93F1C82}"/>
    <cellStyle name="Normal 6 5 3 3" xfId="41579" xr:uid="{E3336375-3512-4567-AF90-C4F60979A37B}"/>
    <cellStyle name="Normal 6 5 3 3 2" xfId="41580" xr:uid="{F498A5F8-55D6-4A2E-A579-F91BFFB4FF9F}"/>
    <cellStyle name="Normal 6 5 3 4" xfId="41581" xr:uid="{49C5F08E-C71C-454B-98CB-823CDFB547B3}"/>
    <cellStyle name="Normal 6 5 3 5" xfId="41582" xr:uid="{87E4DC7D-A27B-4492-BD52-EB566BAD5973}"/>
    <cellStyle name="Normal 6 5 4" xfId="41583" xr:uid="{B59EE141-446A-4281-AF9E-14A569166D9C}"/>
    <cellStyle name="Normal 6 5 4 2" xfId="41584" xr:uid="{61108071-E274-4B37-908F-B727C3935019}"/>
    <cellStyle name="Normal 6 5 4 2 2" xfId="41585" xr:uid="{F0869AC2-8CBD-4950-8E45-36B7CA01CE92}"/>
    <cellStyle name="Normal 6 5 4 3" xfId="41586" xr:uid="{C5394119-0C4A-4F03-BFDB-EDEE3644B372}"/>
    <cellStyle name="Normal 6 5 4 4" xfId="41587" xr:uid="{1C464F81-B320-410F-A0F1-502EC69136C5}"/>
    <cellStyle name="Normal 6 5 5" xfId="41588" xr:uid="{FE97C5A6-156F-41AC-93C0-3D8B6F09F1CF}"/>
    <cellStyle name="Normal 6 5 5 2" xfId="41589" xr:uid="{B7DD90A0-3B93-46EF-B23A-DC3F51FBA0FA}"/>
    <cellStyle name="Normal 6 5 6" xfId="41590" xr:uid="{D21D178B-E349-467F-9E0D-12AE303FBE48}"/>
    <cellStyle name="Normal 6 5 6 2" xfId="41591" xr:uid="{5C6700B3-40B5-4A3E-ABEF-7A5C6307EE87}"/>
    <cellStyle name="Normal 6 5 7" xfId="41592" xr:uid="{7F4A7363-6EC0-4B79-9BB7-AAE1D043E793}"/>
    <cellStyle name="Normal 6 6" xfId="41593" xr:uid="{F8CDD010-5329-4D8D-9020-0F719C28E4DA}"/>
    <cellStyle name="Normal 6 6 2" xfId="41594" xr:uid="{F8425973-DB27-4B10-8675-465834FDA54E}"/>
    <cellStyle name="Normal 6 6 2 2" xfId="41595" xr:uid="{4BFC1257-E1DC-4CBE-BA99-CE2F47AC25C5}"/>
    <cellStyle name="Normal 6 6 2 2 2" xfId="41596" xr:uid="{33080E72-6AD3-4D49-B460-4526FB7CA218}"/>
    <cellStyle name="Normal 6 6 2 2 2 2" xfId="41597" xr:uid="{486350EA-EB78-4B55-AA71-445290AE5CDF}"/>
    <cellStyle name="Normal 6 6 2 2 2 2 2" xfId="41598" xr:uid="{0CE754F7-F6BF-42B3-9DE6-4D8CF5D6DF3B}"/>
    <cellStyle name="Normal 6 6 2 2 2 3" xfId="41599" xr:uid="{FB0F40D3-EAEA-471F-A6EE-3D17B008EF47}"/>
    <cellStyle name="Normal 6 6 2 2 3" xfId="41600" xr:uid="{38CD5B81-137E-45FD-B45E-0751FDF3D43E}"/>
    <cellStyle name="Normal 6 6 2 2 3 2" xfId="41601" xr:uid="{DC79EC06-9B57-461D-AF3D-292EC7822D20}"/>
    <cellStyle name="Normal 6 6 2 2 4" xfId="41602" xr:uid="{D87EF176-1209-4905-85A1-CBB07D23E9F7}"/>
    <cellStyle name="Normal 6 6 2 2 5" xfId="41603" xr:uid="{EAF3A6F7-EF1D-4D5A-960C-66EAE2986493}"/>
    <cellStyle name="Normal 6 6 2 3" xfId="41604" xr:uid="{6B482921-973F-47AB-B5C8-8E618EA7BDAE}"/>
    <cellStyle name="Normal 6 6 2 3 2" xfId="41605" xr:uid="{E54BC017-794B-4522-AA05-D1331FA655A7}"/>
    <cellStyle name="Normal 6 6 2 3 2 2" xfId="41606" xr:uid="{6785325D-9CDA-4B48-8918-FEE288690C33}"/>
    <cellStyle name="Normal 6 6 2 3 3" xfId="41607" xr:uid="{C0741AE9-198C-4976-B076-B869B3EFFAC2}"/>
    <cellStyle name="Normal 6 6 2 4" xfId="41608" xr:uid="{BBED8EC9-3C6C-4FDB-8070-F9A7F330C132}"/>
    <cellStyle name="Normal 6 6 2 4 2" xfId="41609" xr:uid="{2B59BE6A-23C5-4CEF-A18E-33223040AE9A}"/>
    <cellStyle name="Normal 6 6 2 5" xfId="41610" xr:uid="{C4C41E66-2C4C-4382-93F0-07EA17E3E8DC}"/>
    <cellStyle name="Normal 6 6 2 6" xfId="41611" xr:uid="{64D1427D-86DC-4A23-9D16-1CC51F2F632C}"/>
    <cellStyle name="Normal 6 6 3" xfId="41612" xr:uid="{796ECE7D-0F48-44BA-9BA8-D32D844C2369}"/>
    <cellStyle name="Normal 6 6 3 2" xfId="41613" xr:uid="{ACC97946-AE36-49F8-85E2-C09BB9D5BC33}"/>
    <cellStyle name="Normal 6 6 3 2 2" xfId="41614" xr:uid="{722CC914-51C7-4E7F-914E-EDD3859D2EA6}"/>
    <cellStyle name="Normal 6 6 3 2 2 2" xfId="41615" xr:uid="{52293730-26D4-4030-A66B-848EF30690BA}"/>
    <cellStyle name="Normal 6 6 3 2 3" xfId="41616" xr:uid="{5F8D2259-D907-4488-8919-B7B9112F55AE}"/>
    <cellStyle name="Normal 6 6 3 3" xfId="41617" xr:uid="{620A8F07-455C-47E4-8E54-6FE5E107D021}"/>
    <cellStyle name="Normal 6 6 3 3 2" xfId="41618" xr:uid="{805B4A7B-4D07-4F52-86C8-ACEE0F306148}"/>
    <cellStyle name="Normal 6 6 3 4" xfId="41619" xr:uid="{09C23633-2FBC-44F1-81A7-720EFDB971B1}"/>
    <cellStyle name="Normal 6 6 3 5" xfId="41620" xr:uid="{449F0328-0898-4EAC-BC5E-A37DBA930E9C}"/>
    <cellStyle name="Normal 6 6 4" xfId="41621" xr:uid="{2AFC9A6D-9B14-4BA5-B4E3-A27508999EE0}"/>
    <cellStyle name="Normal 6 6 4 2" xfId="41622" xr:uid="{2E915DC8-4C91-4409-AED6-C062E0474AB5}"/>
    <cellStyle name="Normal 6 6 4 2 2" xfId="41623" xr:uid="{DF8F482D-B7A5-4D7B-9290-E54E738B7E1D}"/>
    <cellStyle name="Normal 6 6 4 3" xfId="41624" xr:uid="{A86AC36D-A8D7-454C-8F97-81FDBEC293D3}"/>
    <cellStyle name="Normal 6 6 4 4" xfId="41625" xr:uid="{E52DA71E-D1CA-41DE-92DF-B6198122653A}"/>
    <cellStyle name="Normal 6 6 5" xfId="41626" xr:uid="{87770FBF-CCA4-46AB-9909-1FC776FD1FDA}"/>
    <cellStyle name="Normal 6 6 5 2" xfId="41627" xr:uid="{619E2710-99A8-4E13-A98E-7DC1FEFCDBCA}"/>
    <cellStyle name="Normal 6 6 6" xfId="41628" xr:uid="{0022B8C7-84CF-4394-8CB1-CD94E38D92B3}"/>
    <cellStyle name="Normal 6 6 6 2" xfId="41629" xr:uid="{88EBA002-FBF6-44F5-91E2-BAC581FB5FF5}"/>
    <cellStyle name="Normal 6 6 7" xfId="41630" xr:uid="{23B29E52-CDB7-4D55-9FAE-E2132D11327E}"/>
    <cellStyle name="Normal 6 7" xfId="41631" xr:uid="{BC1BCB0E-D283-4A90-AC9A-34514D90CC1A}"/>
    <cellStyle name="Normal 6 7 2" xfId="41632" xr:uid="{7B430B1A-9FC8-4EF4-B1E2-CA59E13BFD47}"/>
    <cellStyle name="Normal 6 7 2 2" xfId="41633" xr:uid="{D027A327-C515-476E-912E-0C5C623F1418}"/>
    <cellStyle name="Normal 6 7 2 2 2" xfId="41634" xr:uid="{1F30B8AE-19BA-461B-A7DC-B62D22A38CB1}"/>
    <cellStyle name="Normal 6 7 2 2 2 2" xfId="41635" xr:uid="{B8ABFBD3-3FDD-4453-AA3D-D8A85F948FEF}"/>
    <cellStyle name="Normal 6 7 2 2 3" xfId="41636" xr:uid="{F6F5F961-4A8B-409C-8B53-754B4E1CE2FE}"/>
    <cellStyle name="Normal 6 7 2 3" xfId="41637" xr:uid="{09EAE986-C595-4EB4-B745-F9D21094C449}"/>
    <cellStyle name="Normal 6 7 2 3 2" xfId="41638" xr:uid="{A88234F7-7C01-4A94-8F07-8D1886E8BF21}"/>
    <cellStyle name="Normal 6 7 2 4" xfId="41639" xr:uid="{20995A0D-E519-4061-A60E-0EA3375005BF}"/>
    <cellStyle name="Normal 6 7 2 5" xfId="41640" xr:uid="{E2BC2C38-5C38-423A-B09B-D4D466A27ED4}"/>
    <cellStyle name="Normal 6 7 3" xfId="41641" xr:uid="{CF845D96-62A3-4251-8986-AB8253C1D3D0}"/>
    <cellStyle name="Normal 6 7 3 2" xfId="41642" xr:uid="{154DBCEC-942D-4AB9-8224-181464203329}"/>
    <cellStyle name="Normal 6 7 3 2 2" xfId="41643" xr:uid="{29764D8D-9FF6-4103-8EC0-F8248566FAE7}"/>
    <cellStyle name="Normal 6 7 3 3" xfId="41644" xr:uid="{98C86BDF-DB45-455F-90E3-067A717CC56F}"/>
    <cellStyle name="Normal 6 7 4" xfId="41645" xr:uid="{A44EAF26-1588-40DC-BDEA-B4B6D18D5F64}"/>
    <cellStyle name="Normal 6 7 4 2" xfId="41646" xr:uid="{62960646-93F1-4BB0-B41A-4280CC626737}"/>
    <cellStyle name="Normal 6 7 5" xfId="41647" xr:uid="{29AC6354-3308-476B-A0EB-02630CCB98A8}"/>
    <cellStyle name="Normal 6 7 6" xfId="41648" xr:uid="{102237F4-7131-413A-9D45-4091C60CC44D}"/>
    <cellStyle name="Normal 6 8" xfId="41649" xr:uid="{CC122F6E-7D81-4F3A-BB56-5B30A2E54F15}"/>
    <cellStyle name="Normal 6 8 2" xfId="41650" xr:uid="{158B8955-8C1D-4767-BE95-2F0821D5F58E}"/>
    <cellStyle name="Normal 6 8 2 2" xfId="41651" xr:uid="{B7613F2F-9DA2-4454-98D4-19A7D4F7890E}"/>
    <cellStyle name="Normal 6 8 2 2 2" xfId="41652" xr:uid="{C5ECD68D-1CBA-4E89-AA93-0F34FCA7969C}"/>
    <cellStyle name="Normal 6 8 2 3" xfId="41653" xr:uid="{2F71E443-732A-4F39-B7EF-405643B7DB01}"/>
    <cellStyle name="Normal 6 8 3" xfId="41654" xr:uid="{6FAB8858-BE16-4905-AB3B-E4DBFDD7D612}"/>
    <cellStyle name="Normal 6 8 3 2" xfId="41655" xr:uid="{72EA5049-1024-47D1-93CD-742D2DA8BC3A}"/>
    <cellStyle name="Normal 6 8 4" xfId="41656" xr:uid="{D0ADE72E-1EEE-4079-9016-2337FF5D5D18}"/>
    <cellStyle name="Normal 6 8 5" xfId="41657" xr:uid="{33BD7B37-78A5-4EBE-87E5-879601283E8F}"/>
    <cellStyle name="Normal 6 9" xfId="41658" xr:uid="{FF945443-04FD-4C59-B2B0-1501174A8445}"/>
    <cellStyle name="Normal 6 9 2" xfId="41659" xr:uid="{66274288-EEBC-478F-B3B3-BA173DEACD0F}"/>
    <cellStyle name="Normal 6 9 2 2" xfId="41660" xr:uid="{50D458C4-EB1A-4E65-BDFD-8540EFD76531}"/>
    <cellStyle name="Normal 6 9 2 2 2" xfId="41661" xr:uid="{145E3C09-1C6A-467D-9ACA-EBD691203B5C}"/>
    <cellStyle name="Normal 6 9 2 3" xfId="41662" xr:uid="{3D86B7E1-FBDE-4005-B0DF-3490480B9B67}"/>
    <cellStyle name="Normal 6 9 3" xfId="41663" xr:uid="{A659C007-226C-4B76-B11F-248A70B22E69}"/>
    <cellStyle name="Normal 6 9 3 2" xfId="41664" xr:uid="{0D73ADF5-5166-417B-8D76-68DC4CC81B73}"/>
    <cellStyle name="Normal 6 9 4" xfId="41665" xr:uid="{5A03C5C7-A3B0-4AE8-A421-C962DA7CAA04}"/>
    <cellStyle name="Normal 6 9 5" xfId="41666" xr:uid="{FE326616-1A72-47C7-BF81-566BA9A36EE5}"/>
    <cellStyle name="Normal 60" xfId="41667" xr:uid="{F0008C69-54E7-4A8A-8112-85C8C24CFCB9}"/>
    <cellStyle name="Normal 60 10" xfId="41668" xr:uid="{8237F924-1B81-4696-AAE6-39DB0312D52A}"/>
    <cellStyle name="Normal 60 2" xfId="41669" xr:uid="{B1204EF9-B0DA-4684-A850-7A91A4320D5A}"/>
    <cellStyle name="Normal 60 2 2" xfId="41670" xr:uid="{ABD3139C-2D89-4C02-B0A3-A9D172548F4A}"/>
    <cellStyle name="Normal 60 2 2 2" xfId="41671" xr:uid="{44AB414E-07D8-46A6-B079-3926ABEF407A}"/>
    <cellStyle name="Normal 60 2 2 2 2" xfId="41672" xr:uid="{738BDA45-BCB4-4DD9-AE17-66DCD94DA40D}"/>
    <cellStyle name="Normal 60 2 2 2 2 2" xfId="41673" xr:uid="{F71803C7-F029-45B9-A154-B9FC8952ADCA}"/>
    <cellStyle name="Normal 60 2 2 2 2 2 2" xfId="41674" xr:uid="{674679D4-2FE5-41E1-BFEF-87F02E0332B8}"/>
    <cellStyle name="Normal 60 2 2 2 2 3" xfId="41675" xr:uid="{1B6C4187-3EAB-4539-80CD-F279F575F6F3}"/>
    <cellStyle name="Normal 60 2 2 2 3" xfId="41676" xr:uid="{8A006C3F-3BCD-4CC9-B629-1727A0E35E8E}"/>
    <cellStyle name="Normal 60 2 2 2 3 2" xfId="41677" xr:uid="{984D7E7B-037F-4F7A-A0E5-E4D70BBB6C29}"/>
    <cellStyle name="Normal 60 2 2 2 4" xfId="41678" xr:uid="{8974CD06-8B18-491E-9DFF-7DE8B4539E3C}"/>
    <cellStyle name="Normal 60 2 2 2 5" xfId="41679" xr:uid="{38836056-AEE0-4A33-A339-BA739738DA85}"/>
    <cellStyle name="Normal 60 2 2 3" xfId="41680" xr:uid="{5825B001-DB05-4C2A-8B2D-1EB30DFD28E5}"/>
    <cellStyle name="Normal 60 2 2 3 2" xfId="41681" xr:uid="{D026FE36-5D84-47C1-ABC8-399F7E0B8531}"/>
    <cellStyle name="Normal 60 2 2 3 2 2" xfId="41682" xr:uid="{06E6B52D-2929-4A45-93AB-84600B9A031E}"/>
    <cellStyle name="Normal 60 2 2 3 3" xfId="41683" xr:uid="{97E1C1F4-D9AE-41C7-A1BF-765C1338BD78}"/>
    <cellStyle name="Normal 60 2 2 4" xfId="41684" xr:uid="{FCD63C9A-C917-476C-B388-ED2E4B3C2F58}"/>
    <cellStyle name="Normal 60 2 2 4 2" xfId="41685" xr:uid="{873831A6-B29A-45AF-9564-6BED3D176472}"/>
    <cellStyle name="Normal 60 2 2 5" xfId="41686" xr:uid="{8DD7CD5C-465C-489B-B610-4DE0A2B95435}"/>
    <cellStyle name="Normal 60 2 2 6" xfId="41687" xr:uid="{9200CA8E-CD26-4C4A-8504-9740A0996B4E}"/>
    <cellStyle name="Normal 60 2 3" xfId="41688" xr:uid="{051310B6-6B9C-4B8B-8C11-1B08C6F53DCC}"/>
    <cellStyle name="Normal 60 2 3 2" xfId="41689" xr:uid="{4D9124C8-88F5-447F-84FC-79F6095847C5}"/>
    <cellStyle name="Normal 60 2 3 2 2" xfId="41690" xr:uid="{0BE79139-1DCC-4EC6-9348-76B630C5A70F}"/>
    <cellStyle name="Normal 60 2 3 2 2 2" xfId="41691" xr:uid="{15A3AEB0-9F35-46C6-8A47-76269D545D72}"/>
    <cellStyle name="Normal 60 2 3 2 3" xfId="41692" xr:uid="{8AC65988-253C-4690-91F5-0338000D1648}"/>
    <cellStyle name="Normal 60 2 3 3" xfId="41693" xr:uid="{1FA3621E-3802-4D2A-8934-D9B3523BD5BB}"/>
    <cellStyle name="Normal 60 2 3 3 2" xfId="41694" xr:uid="{44E0ADF7-B347-4EEB-936D-31A82A0B0897}"/>
    <cellStyle name="Normal 60 2 3 4" xfId="41695" xr:uid="{C56066CC-C585-431A-87EE-F6B5A4E7EF24}"/>
    <cellStyle name="Normal 60 2 3 5" xfId="41696" xr:uid="{F84A4EFD-B799-4826-B4B2-2A9F7E872D7C}"/>
    <cellStyle name="Normal 60 2 4" xfId="41697" xr:uid="{7ED526B6-3321-499D-B0B6-5F4B330606FA}"/>
    <cellStyle name="Normal 60 2 4 2" xfId="41698" xr:uid="{9FE02294-EF74-4558-883C-73168497A77C}"/>
    <cellStyle name="Normal 60 2 4 2 2" xfId="41699" xr:uid="{9BE1FA62-159C-4ADD-8E22-8115091169ED}"/>
    <cellStyle name="Normal 60 2 4 3" xfId="41700" xr:uid="{028BA856-7A00-490C-B175-34198FD507B2}"/>
    <cellStyle name="Normal 60 2 4 4" xfId="41701" xr:uid="{E596A46B-D6CD-40F4-A0C4-C36AA996A3C5}"/>
    <cellStyle name="Normal 60 2 5" xfId="41702" xr:uid="{978A34D9-A1BB-42DA-9580-47ABE9144E05}"/>
    <cellStyle name="Normal 60 2 5 2" xfId="41703" xr:uid="{CB64F173-6064-4366-B5B6-02CAE5C585E0}"/>
    <cellStyle name="Normal 60 2 6" xfId="41704" xr:uid="{8AE5B2EC-56D0-44EF-8235-1179DAE29FDD}"/>
    <cellStyle name="Normal 60 2 6 2" xfId="41705" xr:uid="{F8438228-FA1A-4AA9-BF6A-6C5DB63598FF}"/>
    <cellStyle name="Normal 60 2 7" xfId="41706" xr:uid="{DFC73038-A603-4409-8CD3-1B6152D2E943}"/>
    <cellStyle name="Normal 60 3" xfId="41707" xr:uid="{FF7EC1D5-6EF9-4C44-9E29-CDE8C1BC1C9E}"/>
    <cellStyle name="Normal 60 3 2" xfId="41708" xr:uid="{74B8A68C-8D8B-4B2A-8989-35AC1085A5BA}"/>
    <cellStyle name="Normal 60 3 2 2" xfId="41709" xr:uid="{35691814-87A5-43B9-8CF7-0AC53D01F74D}"/>
    <cellStyle name="Normal 60 3 2 2 2" xfId="41710" xr:uid="{102897BD-FC8E-44FF-824C-73C8BE00E1C6}"/>
    <cellStyle name="Normal 60 3 2 2 2 2" xfId="41711" xr:uid="{869AD5CF-0B30-4AF6-AD50-FB133421CF4C}"/>
    <cellStyle name="Normal 60 3 2 2 2 2 2" xfId="41712" xr:uid="{5D42573D-25F0-47DD-BD20-F746111C6302}"/>
    <cellStyle name="Normal 60 3 2 2 2 3" xfId="41713" xr:uid="{BFF3D6D1-110A-4EC6-98F6-985BCB91D795}"/>
    <cellStyle name="Normal 60 3 2 2 3" xfId="41714" xr:uid="{2007E774-F9A4-4106-B9B8-BC686FFFFA97}"/>
    <cellStyle name="Normal 60 3 2 2 3 2" xfId="41715" xr:uid="{FD2725DB-FA32-43DE-9717-84C591077B7D}"/>
    <cellStyle name="Normal 60 3 2 2 4" xfId="41716" xr:uid="{AF1E8F56-5F38-4032-BD7B-AA78701BF0A7}"/>
    <cellStyle name="Normal 60 3 2 2 5" xfId="41717" xr:uid="{C89055B2-BEFD-4B77-853E-FD5C07AEC1A1}"/>
    <cellStyle name="Normal 60 3 2 3" xfId="41718" xr:uid="{299996AF-9744-45D4-9275-D343D5D3ADC8}"/>
    <cellStyle name="Normal 60 3 2 3 2" xfId="41719" xr:uid="{A95C913D-8483-462F-A86F-4C167DC6836A}"/>
    <cellStyle name="Normal 60 3 2 3 2 2" xfId="41720" xr:uid="{CEFF9604-E5F4-4664-B9EC-12A9B17041F7}"/>
    <cellStyle name="Normal 60 3 2 3 3" xfId="41721" xr:uid="{8E277374-2964-4676-ACD1-82D9CFE70783}"/>
    <cellStyle name="Normal 60 3 2 4" xfId="41722" xr:uid="{D59049C9-F235-47EC-A13A-83F9BD5243F6}"/>
    <cellStyle name="Normal 60 3 2 4 2" xfId="41723" xr:uid="{3E749069-59FC-4FF5-B25F-1BA9A22EEEDC}"/>
    <cellStyle name="Normal 60 3 2 5" xfId="41724" xr:uid="{80812115-AAAE-4AB4-BF29-B55C2414D871}"/>
    <cellStyle name="Normal 60 3 2 6" xfId="41725" xr:uid="{C837B5BA-20FB-47DA-9BE2-DF8B6EB29610}"/>
    <cellStyle name="Normal 60 3 3" xfId="41726" xr:uid="{7F4AC613-920E-4CB3-8DC5-284136C22FC5}"/>
    <cellStyle name="Normal 60 3 3 2" xfId="41727" xr:uid="{95E44803-E70D-4C92-B0C3-6E04F3BBA0B4}"/>
    <cellStyle name="Normal 60 3 3 2 2" xfId="41728" xr:uid="{D3B92F3B-71A2-4361-BE38-71E749848123}"/>
    <cellStyle name="Normal 60 3 3 2 2 2" xfId="41729" xr:uid="{A6D35FA5-AC68-4D49-B743-A59EDDF33F70}"/>
    <cellStyle name="Normal 60 3 3 2 3" xfId="41730" xr:uid="{C93902BD-1397-45C8-942E-6E1D172489C5}"/>
    <cellStyle name="Normal 60 3 3 3" xfId="41731" xr:uid="{5AB87C70-F359-4577-9BD2-0036DE803416}"/>
    <cellStyle name="Normal 60 3 3 3 2" xfId="41732" xr:uid="{16305EAA-82F4-4599-A54D-E772DEBD79DF}"/>
    <cellStyle name="Normal 60 3 3 4" xfId="41733" xr:uid="{3EAFECF0-72D8-4104-A56D-D933E0C1CE23}"/>
    <cellStyle name="Normal 60 3 3 5" xfId="41734" xr:uid="{B59A20B1-D207-42B5-A664-7BDE776DCC91}"/>
    <cellStyle name="Normal 60 3 4" xfId="41735" xr:uid="{9677B795-A372-4B2E-AF2A-A5794109556F}"/>
    <cellStyle name="Normal 60 3 4 2" xfId="41736" xr:uid="{48E01915-BED0-4388-A8F2-5A2157DFA93B}"/>
    <cellStyle name="Normal 60 3 4 2 2" xfId="41737" xr:uid="{3CD53FA7-F9E9-459D-A205-5D331B85950D}"/>
    <cellStyle name="Normal 60 3 4 3" xfId="41738" xr:uid="{3699453F-EF69-4F67-B1A1-476280EC5E5C}"/>
    <cellStyle name="Normal 60 3 4 4" xfId="41739" xr:uid="{4491DCB2-BB05-401F-905A-8DA90F2270A7}"/>
    <cellStyle name="Normal 60 3 5" xfId="41740" xr:uid="{E23B1FD1-41FE-4CCA-8BE3-06F9CB149E58}"/>
    <cellStyle name="Normal 60 3 5 2" xfId="41741" xr:uid="{791BE144-AB75-4859-81B7-B18DDE36D5C9}"/>
    <cellStyle name="Normal 60 3 6" xfId="41742" xr:uid="{8CE4C6FC-251F-4184-A03C-523C11F46AE7}"/>
    <cellStyle name="Normal 60 3 6 2" xfId="41743" xr:uid="{BB717559-09EB-4E00-B373-CBE64884B210}"/>
    <cellStyle name="Normal 60 3 7" xfId="41744" xr:uid="{8E5AC377-D2E2-4A5A-8659-1B2F31AE465F}"/>
    <cellStyle name="Normal 60 4" xfId="41745" xr:uid="{281D4190-738C-4300-ACF5-F69EBA3F4E1A}"/>
    <cellStyle name="Normal 60 4 2" xfId="41746" xr:uid="{4A60BF6D-3C30-4424-AC9A-920088FFE6CC}"/>
    <cellStyle name="Normal 60 4 2 2" xfId="41747" xr:uid="{039BF85A-2FC8-4AE5-8F25-0AE1A0016D9E}"/>
    <cellStyle name="Normal 60 4 2 2 2" xfId="41748" xr:uid="{95731D54-A51B-4B10-AF10-937FF2C219AA}"/>
    <cellStyle name="Normal 60 4 2 2 2 2" xfId="41749" xr:uid="{57684A57-3406-4086-8034-07CF1506BAA8}"/>
    <cellStyle name="Normal 60 4 2 2 3" xfId="41750" xr:uid="{EAB5231B-6290-4EB7-804A-1DFC852AADFF}"/>
    <cellStyle name="Normal 60 4 2 3" xfId="41751" xr:uid="{80E3144A-9524-4101-BB21-9D8C172632DE}"/>
    <cellStyle name="Normal 60 4 2 3 2" xfId="41752" xr:uid="{1A207673-7586-4D2F-81EB-7348ED2B4BF0}"/>
    <cellStyle name="Normal 60 4 2 4" xfId="41753" xr:uid="{D3DDAF73-7BA7-4FDB-B5F8-39C397A05EA0}"/>
    <cellStyle name="Normal 60 4 2 5" xfId="41754" xr:uid="{394E7486-A17F-4B24-AECA-816FB3572377}"/>
    <cellStyle name="Normal 60 4 3" xfId="41755" xr:uid="{FD6EA724-CE0A-48F0-9F2F-23BF17E197E4}"/>
    <cellStyle name="Normal 60 4 3 2" xfId="41756" xr:uid="{AB15C05B-9C1F-4605-A331-3350B2AA29C4}"/>
    <cellStyle name="Normal 60 4 3 2 2" xfId="41757" xr:uid="{FAF4DFB2-95DA-4F3B-B0AB-25744A133557}"/>
    <cellStyle name="Normal 60 4 3 3" xfId="41758" xr:uid="{5A011BC4-CE81-43BE-A9A2-A12EC059F635}"/>
    <cellStyle name="Normal 60 4 4" xfId="41759" xr:uid="{374D3E95-99F5-4165-9BB4-8FE65C048C0E}"/>
    <cellStyle name="Normal 60 4 4 2" xfId="41760" xr:uid="{732C25CB-6880-44D0-8C24-3DC2477B7894}"/>
    <cellStyle name="Normal 60 4 5" xfId="41761" xr:uid="{AEB6ADA8-671D-4001-B58C-9E8E1EE7AC1D}"/>
    <cellStyle name="Normal 60 4 6" xfId="41762" xr:uid="{ABA2D9EE-AE85-4512-8486-CBD04010F65C}"/>
    <cellStyle name="Normal 60 5" xfId="41763" xr:uid="{25B8C5DC-7730-4808-A990-5AB7E0A8E625}"/>
    <cellStyle name="Normal 60 5 2" xfId="41764" xr:uid="{761B3438-583F-4CF9-B974-EE20D135A3B0}"/>
    <cellStyle name="Normal 60 5 2 2" xfId="41765" xr:uid="{20D5ACA3-D053-4D56-9505-84A70718EC09}"/>
    <cellStyle name="Normal 60 5 2 2 2" xfId="41766" xr:uid="{CB1E52F2-6530-41F3-AE96-AC87AF7424F3}"/>
    <cellStyle name="Normal 60 5 2 3" xfId="41767" xr:uid="{B2D9E1B1-6643-4946-9D79-058AF90EAA5F}"/>
    <cellStyle name="Normal 60 5 3" xfId="41768" xr:uid="{F9DFCAF6-D3FC-429C-BA4B-F30C005E0EC5}"/>
    <cellStyle name="Normal 60 5 3 2" xfId="41769" xr:uid="{6CBF14AE-2965-4E66-990B-3730ADE14989}"/>
    <cellStyle name="Normal 60 5 4" xfId="41770" xr:uid="{CB5FD08C-BC14-4EFF-A7BA-513E77588212}"/>
    <cellStyle name="Normal 60 5 5" xfId="41771" xr:uid="{735C0E68-96B7-434B-8A52-31E3C4310379}"/>
    <cellStyle name="Normal 60 6" xfId="41772" xr:uid="{7F7791B8-54AA-41B5-8445-709F9EEA1FC5}"/>
    <cellStyle name="Normal 60 6 2" xfId="41773" xr:uid="{EB6704E5-5D5A-479A-9455-68F3C1E89FBC}"/>
    <cellStyle name="Normal 60 6 2 2" xfId="41774" xr:uid="{15699DB9-853A-498E-8E89-41A3A987EA6E}"/>
    <cellStyle name="Normal 60 6 2 2 2" xfId="41775" xr:uid="{DB6A52BA-3114-47BD-8878-B6BC2C965B80}"/>
    <cellStyle name="Normal 60 6 2 3" xfId="41776" xr:uid="{0BCF6DCE-DAB7-400E-A61D-E38ECB439383}"/>
    <cellStyle name="Normal 60 6 3" xfId="41777" xr:uid="{B600AA8C-4330-4FF9-A32B-972B84661E3E}"/>
    <cellStyle name="Normal 60 6 3 2" xfId="41778" xr:uid="{62BFE3C2-64E9-45DB-A932-54546E3A44C0}"/>
    <cellStyle name="Normal 60 6 4" xfId="41779" xr:uid="{221B5F3C-9843-4F39-88F8-7900C7105CBB}"/>
    <cellStyle name="Normal 60 6 5" xfId="41780" xr:uid="{4B9DAD98-57D7-4FD4-91BB-87853CE1430F}"/>
    <cellStyle name="Normal 60 7" xfId="41781" xr:uid="{7BA0ECFC-6C65-4FE4-8A06-3430CD49085B}"/>
    <cellStyle name="Normal 60 7 2" xfId="41782" xr:uid="{0087D3BB-4008-4518-AB2E-DCC0BC309819}"/>
    <cellStyle name="Normal 60 7 2 2" xfId="41783" xr:uid="{905A6AFA-C327-4EE0-81C0-F411A5940BDB}"/>
    <cellStyle name="Normal 60 7 3" xfId="41784" xr:uid="{8305E223-2D84-4567-BF84-B3892C8652AF}"/>
    <cellStyle name="Normal 60 7 4" xfId="41785" xr:uid="{BAD2600F-7684-42C9-9A5C-81048A06A5FA}"/>
    <cellStyle name="Normal 60 8" xfId="41786" xr:uid="{3AB24775-221E-4540-A08A-1087AEA197EE}"/>
    <cellStyle name="Normal 60 8 2" xfId="41787" xr:uid="{DD17F610-49B8-4CBF-9E03-D0B4066C0FEB}"/>
    <cellStyle name="Normal 60 9" xfId="41788" xr:uid="{562E76B5-990B-4B3D-81A7-436B82E17DEB}"/>
    <cellStyle name="Normal 60 9 2" xfId="41789" xr:uid="{14B323A7-BC09-4A6C-8D98-3D95F8A36CDD}"/>
    <cellStyle name="Normal 61" xfId="41790" xr:uid="{E11D0C19-CA2C-4931-A54F-5A7E06BD8E3A}"/>
    <cellStyle name="Normal 61 10" xfId="41791" xr:uid="{321E782B-0E5D-4B37-8E2C-D28D7BE18FC2}"/>
    <cellStyle name="Normal 61 2" xfId="41792" xr:uid="{3AF6A81E-A4EE-4119-882D-8B4E6685C9DB}"/>
    <cellStyle name="Normal 61 2 2" xfId="41793" xr:uid="{8DCF17AD-8518-4AB9-A79D-E0D3F443DC99}"/>
    <cellStyle name="Normal 61 2 2 2" xfId="41794" xr:uid="{8D5D8959-FEE9-4E48-8DB0-02BFD59754AF}"/>
    <cellStyle name="Normal 61 2 2 2 2" xfId="41795" xr:uid="{97912036-4C6E-4A5C-AA1A-1947857F3BB2}"/>
    <cellStyle name="Normal 61 2 2 2 2 2" xfId="41796" xr:uid="{B49E5EDB-7518-4654-9845-760A594567AC}"/>
    <cellStyle name="Normal 61 2 2 2 2 2 2" xfId="41797" xr:uid="{31885584-2DF6-4A4A-84A1-C600241DBBDB}"/>
    <cellStyle name="Normal 61 2 2 2 2 3" xfId="41798" xr:uid="{513FB1DB-6A52-4FE8-82EE-EC9C1EA45E25}"/>
    <cellStyle name="Normal 61 2 2 2 3" xfId="41799" xr:uid="{E98C0988-2750-4D00-BDCD-299B67B674DF}"/>
    <cellStyle name="Normal 61 2 2 2 3 2" xfId="41800" xr:uid="{EE427367-2461-4744-974B-32260F5F9660}"/>
    <cellStyle name="Normal 61 2 2 2 4" xfId="41801" xr:uid="{B5D4842B-F106-4415-8FE8-FFE8DFB92F4B}"/>
    <cellStyle name="Normal 61 2 2 2 5" xfId="41802" xr:uid="{90F48310-E956-457F-A83E-7FB730AA631F}"/>
    <cellStyle name="Normal 61 2 2 3" xfId="41803" xr:uid="{BF7BDCC8-847F-484F-81E7-6A051E286EAD}"/>
    <cellStyle name="Normal 61 2 2 3 2" xfId="41804" xr:uid="{5D815CB1-E77B-4817-90BE-4A4280B59327}"/>
    <cellStyle name="Normal 61 2 2 3 2 2" xfId="41805" xr:uid="{BBDA636A-1CB1-4744-AAB7-5A1CA6B2AA2A}"/>
    <cellStyle name="Normal 61 2 2 3 3" xfId="41806" xr:uid="{0AD29EC6-C7D6-4FF2-B834-00FDB3A5343A}"/>
    <cellStyle name="Normal 61 2 2 4" xfId="41807" xr:uid="{5349839B-FDEA-408C-813B-98EB9B9C42BF}"/>
    <cellStyle name="Normal 61 2 2 4 2" xfId="41808" xr:uid="{D308FCE7-7597-44E5-B848-15E798B59B77}"/>
    <cellStyle name="Normal 61 2 2 5" xfId="41809" xr:uid="{03123238-12F4-44F3-8A8E-76AA18D661B9}"/>
    <cellStyle name="Normal 61 2 2 6" xfId="41810" xr:uid="{4D535468-CA94-4ED4-9B01-3D03F8018A8A}"/>
    <cellStyle name="Normal 61 2 3" xfId="41811" xr:uid="{26832F89-2AB6-45B0-80B7-9D9CD285B991}"/>
    <cellStyle name="Normal 61 2 3 2" xfId="41812" xr:uid="{4824417A-02F6-4288-80EA-A5AD16250414}"/>
    <cellStyle name="Normal 61 2 3 2 2" xfId="41813" xr:uid="{29AED2B0-8423-4229-9166-A88B51F8BAB0}"/>
    <cellStyle name="Normal 61 2 3 2 2 2" xfId="41814" xr:uid="{2554FCBE-A4B8-4B70-BB32-ED0B797DB08C}"/>
    <cellStyle name="Normal 61 2 3 2 3" xfId="41815" xr:uid="{029BBDB2-C1C7-46D4-8F7F-79983C22FF44}"/>
    <cellStyle name="Normal 61 2 3 3" xfId="41816" xr:uid="{6C568E2F-02A1-44FA-8BCD-F2B0B74B554D}"/>
    <cellStyle name="Normal 61 2 3 3 2" xfId="41817" xr:uid="{7E8B1320-7505-4C1F-B1CF-749C659B615B}"/>
    <cellStyle name="Normal 61 2 3 4" xfId="41818" xr:uid="{73DE3651-88EF-46AF-B62B-86BA393BF56D}"/>
    <cellStyle name="Normal 61 2 3 5" xfId="41819" xr:uid="{06483ABA-AFEA-41AB-9724-1F9F9C4453DE}"/>
    <cellStyle name="Normal 61 2 4" xfId="41820" xr:uid="{3F11C0A5-AC6C-4F22-89ED-B5524972B9FE}"/>
    <cellStyle name="Normal 61 2 4 2" xfId="41821" xr:uid="{DB41DE1D-D0DC-491D-9E7B-E29718D6520B}"/>
    <cellStyle name="Normal 61 2 4 2 2" xfId="41822" xr:uid="{112394EA-86DE-4EB8-BF52-CC4065E6EE71}"/>
    <cellStyle name="Normal 61 2 4 3" xfId="41823" xr:uid="{6218B35D-EEA1-4878-A71E-145D9B121ED0}"/>
    <cellStyle name="Normal 61 2 4 4" xfId="41824" xr:uid="{F88AC518-ECFE-440A-B411-6E0EC0AB6C4D}"/>
    <cellStyle name="Normal 61 2 5" xfId="41825" xr:uid="{05071BC3-22BA-4C5C-BBDB-6B01D24D363B}"/>
    <cellStyle name="Normal 61 2 5 2" xfId="41826" xr:uid="{1F447E0D-9F56-49C0-9579-1607142A5386}"/>
    <cellStyle name="Normal 61 2 6" xfId="41827" xr:uid="{07337926-9EB5-4F2F-912B-E175C0C16146}"/>
    <cellStyle name="Normal 61 2 6 2" xfId="41828" xr:uid="{E7CDCA49-AA37-4C71-9CCB-6817F58598B4}"/>
    <cellStyle name="Normal 61 2 7" xfId="41829" xr:uid="{18182DD1-5315-43A9-B1F3-7C246AE4BB0A}"/>
    <cellStyle name="Normal 61 3" xfId="41830" xr:uid="{DF6A83CF-CEA9-487E-8558-C95F0E7B8ADB}"/>
    <cellStyle name="Normal 61 3 2" xfId="41831" xr:uid="{A6359E82-70BF-4CA7-AAE7-5297C956C8D2}"/>
    <cellStyle name="Normal 61 3 2 2" xfId="41832" xr:uid="{516633DA-DD84-48FA-9EF6-F6E936ED4221}"/>
    <cellStyle name="Normal 61 3 2 2 2" xfId="41833" xr:uid="{EBCB341C-1906-4EEA-A1CC-0A5DA942DE97}"/>
    <cellStyle name="Normal 61 3 2 2 2 2" xfId="41834" xr:uid="{C85162EE-EC3F-4E0B-B93D-2E30710E032F}"/>
    <cellStyle name="Normal 61 3 2 2 2 2 2" xfId="41835" xr:uid="{0C073C91-6C4B-41D9-B661-B55D7DC705A3}"/>
    <cellStyle name="Normal 61 3 2 2 2 3" xfId="41836" xr:uid="{68CDA790-06C0-4D70-A8A5-AA16BD3336AB}"/>
    <cellStyle name="Normal 61 3 2 2 3" xfId="41837" xr:uid="{CD5443C3-16D6-498C-B4C5-BD659227FC8E}"/>
    <cellStyle name="Normal 61 3 2 2 3 2" xfId="41838" xr:uid="{4797C377-8300-4BF0-8DA8-1F9CDD87C12A}"/>
    <cellStyle name="Normal 61 3 2 2 4" xfId="41839" xr:uid="{29911ACE-59E2-42D2-92B3-56458B0001B2}"/>
    <cellStyle name="Normal 61 3 2 2 5" xfId="41840" xr:uid="{35689AEF-8018-40B6-92BB-2EA0662C5C37}"/>
    <cellStyle name="Normal 61 3 2 3" xfId="41841" xr:uid="{DD204504-FC0E-47E8-9C96-BDF454B3826A}"/>
    <cellStyle name="Normal 61 3 2 3 2" xfId="41842" xr:uid="{DCE72CC1-B395-49EA-8B34-1A1EEB48FA2A}"/>
    <cellStyle name="Normal 61 3 2 3 2 2" xfId="41843" xr:uid="{7335AA3C-80D3-457B-B677-19076CAB4D5C}"/>
    <cellStyle name="Normal 61 3 2 3 3" xfId="41844" xr:uid="{19D39A2D-FE86-4F88-A089-0F1E831F37F1}"/>
    <cellStyle name="Normal 61 3 2 4" xfId="41845" xr:uid="{936D6BF6-519E-47A7-AAF1-67A0FD85DD6E}"/>
    <cellStyle name="Normal 61 3 2 4 2" xfId="41846" xr:uid="{91C46395-08B6-4A21-A626-E9C01F975B2C}"/>
    <cellStyle name="Normal 61 3 2 5" xfId="41847" xr:uid="{ED297A5C-D7D0-47AE-9FAE-F9849AD7E40B}"/>
    <cellStyle name="Normal 61 3 2 6" xfId="41848" xr:uid="{011A693C-BB94-4030-9C9F-2D2E01963B81}"/>
    <cellStyle name="Normal 61 3 3" xfId="41849" xr:uid="{BFC36F1B-B1F7-4485-8121-3A751CBAFEAC}"/>
    <cellStyle name="Normal 61 3 3 2" xfId="41850" xr:uid="{54F0DD3D-7D0E-459B-A6F5-81A3E1472717}"/>
    <cellStyle name="Normal 61 3 3 2 2" xfId="41851" xr:uid="{9D6ECE55-11A1-4B1A-802A-8736A91043E2}"/>
    <cellStyle name="Normal 61 3 3 2 2 2" xfId="41852" xr:uid="{8F769618-1907-4410-BDA4-0E099C5EC394}"/>
    <cellStyle name="Normal 61 3 3 2 3" xfId="41853" xr:uid="{E7620254-A556-42B2-84CE-763FB7C2FFCE}"/>
    <cellStyle name="Normal 61 3 3 3" xfId="41854" xr:uid="{96626D34-24A8-4994-B20F-C1E128C78838}"/>
    <cellStyle name="Normal 61 3 3 3 2" xfId="41855" xr:uid="{6A27EC60-C135-4277-A241-21F8BA36E0BD}"/>
    <cellStyle name="Normal 61 3 3 4" xfId="41856" xr:uid="{F9B09D79-2B0F-44D0-ACF3-4A6150056D08}"/>
    <cellStyle name="Normal 61 3 3 5" xfId="41857" xr:uid="{4D191324-1861-4329-B28D-26D5CC40E0E8}"/>
    <cellStyle name="Normal 61 3 4" xfId="41858" xr:uid="{4709B050-9AFD-439B-B551-4151F28BABFB}"/>
    <cellStyle name="Normal 61 3 4 2" xfId="41859" xr:uid="{91844E41-AA64-4690-94FA-64D184922493}"/>
    <cellStyle name="Normal 61 3 4 2 2" xfId="41860" xr:uid="{AF32E978-E943-4B76-86E7-CF477601765A}"/>
    <cellStyle name="Normal 61 3 4 3" xfId="41861" xr:uid="{0CF8664F-5C6D-4289-830E-FFE9AEB4D81A}"/>
    <cellStyle name="Normal 61 3 4 4" xfId="41862" xr:uid="{E4081685-DBDD-42EA-8610-58E944E1C3AF}"/>
    <cellStyle name="Normal 61 3 5" xfId="41863" xr:uid="{9C40E4A6-D679-4A09-9346-037944AC273C}"/>
    <cellStyle name="Normal 61 3 5 2" xfId="41864" xr:uid="{8E65EC5E-F466-452F-ABBC-7E754972A7CE}"/>
    <cellStyle name="Normal 61 3 6" xfId="41865" xr:uid="{A8FB05FE-CA2B-4350-B30E-347A5E0E3A16}"/>
    <cellStyle name="Normal 61 3 6 2" xfId="41866" xr:uid="{3F14835F-6D10-45CB-9930-0B0C24E28624}"/>
    <cellStyle name="Normal 61 3 7" xfId="41867" xr:uid="{FC7C60A5-5A12-40A5-991F-E92C8B5906A4}"/>
    <cellStyle name="Normal 61 4" xfId="41868" xr:uid="{4D5F9077-5EA2-48E6-93B4-F12E9EA57C55}"/>
    <cellStyle name="Normal 61 4 2" xfId="41869" xr:uid="{A4ED1C17-E3DA-45A4-BD43-224F96FCB987}"/>
    <cellStyle name="Normal 61 4 2 2" xfId="41870" xr:uid="{B266DE36-D10F-4196-AD53-3CF72CA6601A}"/>
    <cellStyle name="Normal 61 4 2 2 2" xfId="41871" xr:uid="{B581417E-36F9-4CD9-BD16-E5FE78B5C03C}"/>
    <cellStyle name="Normal 61 4 2 2 2 2" xfId="41872" xr:uid="{BCA8FC6D-5955-445D-A9E5-955D8FD3DEC3}"/>
    <cellStyle name="Normal 61 4 2 2 3" xfId="41873" xr:uid="{7E832888-638E-4453-8FDF-812CC10B2241}"/>
    <cellStyle name="Normal 61 4 2 3" xfId="41874" xr:uid="{B3E3367D-462F-49AF-B1A5-20DB039119E6}"/>
    <cellStyle name="Normal 61 4 2 3 2" xfId="41875" xr:uid="{E9586997-7C98-4A32-9D3D-A400ED103406}"/>
    <cellStyle name="Normal 61 4 2 4" xfId="41876" xr:uid="{778507E9-FAD2-456C-8449-FBDAA0CCA0A1}"/>
    <cellStyle name="Normal 61 4 2 5" xfId="41877" xr:uid="{7483C3EE-CBF2-41A4-AA9A-65E6050FB16D}"/>
    <cellStyle name="Normal 61 4 3" xfId="41878" xr:uid="{60A52E4C-0FFC-45FB-B217-DFC909D8EB85}"/>
    <cellStyle name="Normal 61 4 3 2" xfId="41879" xr:uid="{A1B16A94-6467-442F-9AE9-7E1A0D1DC6E1}"/>
    <cellStyle name="Normal 61 4 3 2 2" xfId="41880" xr:uid="{ADB5AF2F-8629-42C5-A195-D488D628C8ED}"/>
    <cellStyle name="Normal 61 4 3 3" xfId="41881" xr:uid="{8AF820B3-32DB-42FF-8D83-6FD09208017B}"/>
    <cellStyle name="Normal 61 4 4" xfId="41882" xr:uid="{8426A2A3-EE78-4DB0-8807-F465301517E4}"/>
    <cellStyle name="Normal 61 4 4 2" xfId="41883" xr:uid="{A5EC1287-B9DD-41C2-B084-481A82787CB1}"/>
    <cellStyle name="Normal 61 4 5" xfId="41884" xr:uid="{73376D2F-C1EA-485F-9AB7-5CC062D29D52}"/>
    <cellStyle name="Normal 61 4 6" xfId="41885" xr:uid="{682B343E-CE9A-4747-8794-D121AD44AC1B}"/>
    <cellStyle name="Normal 61 5" xfId="41886" xr:uid="{F335D0E4-0E8B-4E36-B932-4A85826F3858}"/>
    <cellStyle name="Normal 61 5 2" xfId="41887" xr:uid="{2DF001C4-DCF9-429E-B8DA-0887AF5E3A29}"/>
    <cellStyle name="Normal 61 5 2 2" xfId="41888" xr:uid="{1264DAA2-8439-4C94-8435-742FF7086B29}"/>
    <cellStyle name="Normal 61 5 2 2 2" xfId="41889" xr:uid="{133E12A3-DA33-4E5B-811B-7645E18FBC25}"/>
    <cellStyle name="Normal 61 5 2 3" xfId="41890" xr:uid="{17106F6C-609F-4B98-A7B0-317703F57621}"/>
    <cellStyle name="Normal 61 5 3" xfId="41891" xr:uid="{7D7B9252-9989-4DAD-A737-F32595F27816}"/>
    <cellStyle name="Normal 61 5 3 2" xfId="41892" xr:uid="{96BBA391-467D-45A1-8396-0AB34A633474}"/>
    <cellStyle name="Normal 61 5 4" xfId="41893" xr:uid="{5F92B6B2-CB8C-43F4-A677-04FA8D6287E3}"/>
    <cellStyle name="Normal 61 5 5" xfId="41894" xr:uid="{D617A819-5410-417B-BD70-0742C3C4F1E2}"/>
    <cellStyle name="Normal 61 6" xfId="41895" xr:uid="{7181E3AE-3168-4DA7-84DF-9A661AAF9485}"/>
    <cellStyle name="Normal 61 6 2" xfId="41896" xr:uid="{C2E3EADE-08CA-40B1-8B74-B9FC9CBEDD3D}"/>
    <cellStyle name="Normal 61 6 2 2" xfId="41897" xr:uid="{AABE9145-7817-440E-B9EB-495B1E641ABE}"/>
    <cellStyle name="Normal 61 6 2 2 2" xfId="41898" xr:uid="{7110CADD-98C3-4BD2-8CBC-AC7C5C160D1C}"/>
    <cellStyle name="Normal 61 6 2 3" xfId="41899" xr:uid="{2546B3A2-7C9C-484E-B4D6-F7406B853D2B}"/>
    <cellStyle name="Normal 61 6 3" xfId="41900" xr:uid="{25A796D6-7057-415A-B218-0B6D753DB974}"/>
    <cellStyle name="Normal 61 6 3 2" xfId="41901" xr:uid="{20A93CC9-2115-4DF8-8F41-DEE4C136858C}"/>
    <cellStyle name="Normal 61 6 4" xfId="41902" xr:uid="{9625A241-BF12-45CF-AD88-6011BCBEEE43}"/>
    <cellStyle name="Normal 61 6 5" xfId="41903" xr:uid="{792BE309-4B01-4B5C-9FFB-406B751AE96B}"/>
    <cellStyle name="Normal 61 7" xfId="41904" xr:uid="{C00BED4A-724C-4235-81C8-45BF3F28500E}"/>
    <cellStyle name="Normal 61 7 2" xfId="41905" xr:uid="{E6F92C65-6280-434C-A08A-88008F5C8D01}"/>
    <cellStyle name="Normal 61 7 2 2" xfId="41906" xr:uid="{CDC34F4B-5B5D-45EF-A0C6-F897674608E0}"/>
    <cellStyle name="Normal 61 7 3" xfId="41907" xr:uid="{23B4B5E9-C9E4-443D-9948-B48D243EF8FD}"/>
    <cellStyle name="Normal 61 7 4" xfId="41908" xr:uid="{F9D17B9A-4283-4059-95A9-FF659725AF2A}"/>
    <cellStyle name="Normal 61 8" xfId="41909" xr:uid="{54AA7815-FEB2-418F-A0B9-CC32FBC14EC6}"/>
    <cellStyle name="Normal 61 8 2" xfId="41910" xr:uid="{C4EC324B-35EC-416A-B0F7-B076511E4F9C}"/>
    <cellStyle name="Normal 61 9" xfId="41911" xr:uid="{567FDECC-4949-4175-86BB-951A5B9414EA}"/>
    <cellStyle name="Normal 61 9 2" xfId="41912" xr:uid="{9B8F121D-3FF6-4636-A776-9D58AA39BC71}"/>
    <cellStyle name="Normal 62" xfId="41913" xr:uid="{F7AD69E1-7DEB-40A9-8C8A-8A66F125AA21}"/>
    <cellStyle name="Normal 62 10" xfId="41914" xr:uid="{19AC6908-63B6-4E30-A58D-AC7A82152874}"/>
    <cellStyle name="Normal 62 2" xfId="41915" xr:uid="{E72EAE55-87B7-403D-A019-18C1A73A8E92}"/>
    <cellStyle name="Normal 62 2 2" xfId="41916" xr:uid="{C6FD4EE5-1488-44B6-BA32-D132B8BBDCB5}"/>
    <cellStyle name="Normal 62 2 2 2" xfId="41917" xr:uid="{623CDB64-BF2A-4D88-AF16-31A174A44A74}"/>
    <cellStyle name="Normal 62 2 2 2 2" xfId="41918" xr:uid="{BEED9BF6-727F-4206-958F-9C748E36C8FF}"/>
    <cellStyle name="Normal 62 2 2 2 2 2" xfId="41919" xr:uid="{DD7F3DC7-4969-49C0-A1DC-D1DF72CED490}"/>
    <cellStyle name="Normal 62 2 2 2 2 2 2" xfId="41920" xr:uid="{F4259BA8-C594-4C7E-8FA1-C30EA207D7AD}"/>
    <cellStyle name="Normal 62 2 2 2 2 3" xfId="41921" xr:uid="{8E35921A-6203-454C-A8FF-DC9A4E416AEC}"/>
    <cellStyle name="Normal 62 2 2 2 3" xfId="41922" xr:uid="{922A5D0C-A4F6-4CCC-9C00-EEF79E9C1EFF}"/>
    <cellStyle name="Normal 62 2 2 2 3 2" xfId="41923" xr:uid="{26728ABA-0758-497F-A71C-81638F1D864F}"/>
    <cellStyle name="Normal 62 2 2 2 4" xfId="41924" xr:uid="{D61EB0F4-5B45-4886-B30D-31CDFD8673E2}"/>
    <cellStyle name="Normal 62 2 2 2 5" xfId="41925" xr:uid="{6EA52525-39FD-4EEA-B32F-3F4C5791B902}"/>
    <cellStyle name="Normal 62 2 2 3" xfId="41926" xr:uid="{11B535D5-1F53-4528-B8CB-A390229C4F7B}"/>
    <cellStyle name="Normal 62 2 2 3 2" xfId="41927" xr:uid="{FE2E5F28-28BC-4D02-8FCC-C3DFA2079051}"/>
    <cellStyle name="Normal 62 2 2 3 2 2" xfId="41928" xr:uid="{BAD86CC7-9946-4330-A277-FEF3467A0D58}"/>
    <cellStyle name="Normal 62 2 2 3 3" xfId="41929" xr:uid="{990A6790-A56C-4815-A5F7-91B43C1867BC}"/>
    <cellStyle name="Normal 62 2 2 4" xfId="41930" xr:uid="{34FCE04B-3492-46D4-AF81-2ADD035832EA}"/>
    <cellStyle name="Normal 62 2 2 4 2" xfId="41931" xr:uid="{F44128E1-775B-41C8-9F6A-9C09D9E0806D}"/>
    <cellStyle name="Normal 62 2 2 5" xfId="41932" xr:uid="{DF08F4E3-FEF3-468A-9B95-0445D165B938}"/>
    <cellStyle name="Normal 62 2 2 6" xfId="41933" xr:uid="{C4EC3A1C-C5B6-4D15-BC81-02E5F89601B0}"/>
    <cellStyle name="Normal 62 2 3" xfId="41934" xr:uid="{435E5D3E-098A-4A23-B05A-E030F76EE14E}"/>
    <cellStyle name="Normal 62 2 3 2" xfId="41935" xr:uid="{9DCAE817-56FA-4B7C-9864-F3525596D6A6}"/>
    <cellStyle name="Normal 62 2 3 2 2" xfId="41936" xr:uid="{C349C150-D217-4FDA-8C95-094C1228E768}"/>
    <cellStyle name="Normal 62 2 3 2 2 2" xfId="41937" xr:uid="{431BA10E-86DD-4CE6-8EBD-EFB76BF23DE1}"/>
    <cellStyle name="Normal 62 2 3 2 3" xfId="41938" xr:uid="{9AEDC30C-3599-456C-86A0-304D4C9CCDE1}"/>
    <cellStyle name="Normal 62 2 3 3" xfId="41939" xr:uid="{051F0F08-B706-4AD8-984B-1353BC387249}"/>
    <cellStyle name="Normal 62 2 3 3 2" xfId="41940" xr:uid="{5A8CAD69-00A7-4F4F-8276-DA4AD8A508C6}"/>
    <cellStyle name="Normal 62 2 3 4" xfId="41941" xr:uid="{374E9220-28FF-4FF6-8A9A-3DEAA7635CBD}"/>
    <cellStyle name="Normal 62 2 3 5" xfId="41942" xr:uid="{6F2C15CD-80CE-44EA-BDA9-C8D19E04C386}"/>
    <cellStyle name="Normal 62 2 4" xfId="41943" xr:uid="{84B57EA1-5440-4B67-A436-6A101763BF9F}"/>
    <cellStyle name="Normal 62 2 4 2" xfId="41944" xr:uid="{C9F88A2C-CFFF-4EF8-9007-3B9C1C81B4C4}"/>
    <cellStyle name="Normal 62 2 4 2 2" xfId="41945" xr:uid="{301D3654-1F54-464E-BCA1-D68E838C2AD4}"/>
    <cellStyle name="Normal 62 2 4 3" xfId="41946" xr:uid="{9F8524A5-5B39-4CAC-B35E-506FD32ACB0D}"/>
    <cellStyle name="Normal 62 2 4 4" xfId="41947" xr:uid="{2E539A9B-B55B-4C17-B3E1-F77E99AFC4BF}"/>
    <cellStyle name="Normal 62 2 5" xfId="41948" xr:uid="{40D6094C-5AC2-4F4A-9DDE-D006B82AEA57}"/>
    <cellStyle name="Normal 62 2 5 2" xfId="41949" xr:uid="{A6F0A3DD-4AA0-4BF0-9261-0611DA57276A}"/>
    <cellStyle name="Normal 62 2 6" xfId="41950" xr:uid="{0EFE0C36-FCE6-451F-9C31-EC43044EF323}"/>
    <cellStyle name="Normal 62 2 6 2" xfId="41951" xr:uid="{77FAE478-1968-4950-B4CB-5862AB5D2775}"/>
    <cellStyle name="Normal 62 2 7" xfId="41952" xr:uid="{97B74A08-6769-46F8-A2D6-8E0718831278}"/>
    <cellStyle name="Normal 62 3" xfId="41953" xr:uid="{EA7412DD-D012-4AEB-A4BB-D25485821639}"/>
    <cellStyle name="Normal 62 3 2" xfId="41954" xr:uid="{277FE82F-A111-49C3-85CD-3803E475A627}"/>
    <cellStyle name="Normal 62 3 2 2" xfId="41955" xr:uid="{6B79B312-CA50-427C-BB45-7AD1F799D2AF}"/>
    <cellStyle name="Normal 62 3 2 2 2" xfId="41956" xr:uid="{A8930200-61DB-41F6-A9D4-09B416D44226}"/>
    <cellStyle name="Normal 62 3 2 2 2 2" xfId="41957" xr:uid="{FA1FA308-0887-4950-B202-1B6B64B0E644}"/>
    <cellStyle name="Normal 62 3 2 2 2 2 2" xfId="41958" xr:uid="{381CC403-ECD3-46B3-9FE6-A9E6DFB0F4AA}"/>
    <cellStyle name="Normal 62 3 2 2 2 3" xfId="41959" xr:uid="{EBBCAEA9-A498-4156-AEA4-DE8B37C7931E}"/>
    <cellStyle name="Normal 62 3 2 2 3" xfId="41960" xr:uid="{F918B10D-D525-448D-8505-51153F832AF6}"/>
    <cellStyle name="Normal 62 3 2 2 3 2" xfId="41961" xr:uid="{889FA6C1-8518-4BD9-B21D-DECC463C60E3}"/>
    <cellStyle name="Normal 62 3 2 2 4" xfId="41962" xr:uid="{379D9511-1CF5-4DD3-83F5-DF13BABE2A10}"/>
    <cellStyle name="Normal 62 3 2 2 5" xfId="41963" xr:uid="{5B73668E-D763-4F86-BB63-29C6BD37895B}"/>
    <cellStyle name="Normal 62 3 2 3" xfId="41964" xr:uid="{FECB4607-8347-44EC-A686-DC5EFF18C02B}"/>
    <cellStyle name="Normal 62 3 2 3 2" xfId="41965" xr:uid="{D293B5B3-E333-49A6-B64C-7140890374AF}"/>
    <cellStyle name="Normal 62 3 2 3 2 2" xfId="41966" xr:uid="{60A90B98-0486-4422-82C9-B0080E5418DF}"/>
    <cellStyle name="Normal 62 3 2 3 3" xfId="41967" xr:uid="{DE2CEDBF-260B-4AB7-9B1E-1B89D856F461}"/>
    <cellStyle name="Normal 62 3 2 4" xfId="41968" xr:uid="{549FA6FF-06C7-42D3-9D6F-1D2A75DB9B23}"/>
    <cellStyle name="Normal 62 3 2 4 2" xfId="41969" xr:uid="{A15CB5E0-9667-4F76-84A0-B26E8054C6EA}"/>
    <cellStyle name="Normal 62 3 2 5" xfId="41970" xr:uid="{F728F763-7203-432B-A638-362F6784E4BB}"/>
    <cellStyle name="Normal 62 3 2 6" xfId="41971" xr:uid="{B8A5FAE6-BD68-452F-86D5-818E7CEDE7B5}"/>
    <cellStyle name="Normal 62 3 3" xfId="41972" xr:uid="{C86B1FBD-027C-4D37-88CE-E269C1C1DC63}"/>
    <cellStyle name="Normal 62 3 3 2" xfId="41973" xr:uid="{DB2036DF-A8A2-4C89-838C-DE77155AF3DA}"/>
    <cellStyle name="Normal 62 3 3 2 2" xfId="41974" xr:uid="{376FB4CC-6B10-44F4-861B-8CF4BF25EA1E}"/>
    <cellStyle name="Normal 62 3 3 2 2 2" xfId="41975" xr:uid="{9C5ED38A-0195-469B-A132-806D5E6F1F16}"/>
    <cellStyle name="Normal 62 3 3 2 3" xfId="41976" xr:uid="{C23C09B5-5593-4933-B25E-8BACC7F8DE84}"/>
    <cellStyle name="Normal 62 3 3 3" xfId="41977" xr:uid="{6F3501F0-90C8-4608-812E-242677B8E41C}"/>
    <cellStyle name="Normal 62 3 3 3 2" xfId="41978" xr:uid="{1781194A-83EF-46F6-9F1D-E86FF20684AC}"/>
    <cellStyle name="Normal 62 3 3 4" xfId="41979" xr:uid="{02F78793-8B49-4203-951D-F81AD6F62E04}"/>
    <cellStyle name="Normal 62 3 3 5" xfId="41980" xr:uid="{53B1ED55-F5AB-4152-BBB5-A273BF1C5700}"/>
    <cellStyle name="Normal 62 3 4" xfId="41981" xr:uid="{651107C8-0E0F-4DDE-A8BA-1D44CBF2D564}"/>
    <cellStyle name="Normal 62 3 4 2" xfId="41982" xr:uid="{E2C1A053-3553-44B1-A871-D376825FBB6E}"/>
    <cellStyle name="Normal 62 3 4 2 2" xfId="41983" xr:uid="{7886E6E1-4C14-427F-BD09-060F2C9ACA22}"/>
    <cellStyle name="Normal 62 3 4 3" xfId="41984" xr:uid="{14D47F5F-C474-4E7A-8827-75A4F1E36C9E}"/>
    <cellStyle name="Normal 62 3 4 4" xfId="41985" xr:uid="{A5CEB7B8-91F3-49CE-97C3-778E65F7830C}"/>
    <cellStyle name="Normal 62 3 5" xfId="41986" xr:uid="{B674119E-04C0-467D-9259-E93771583507}"/>
    <cellStyle name="Normal 62 3 5 2" xfId="41987" xr:uid="{E6574B6B-E82F-47A0-8498-CCE30DCA27CF}"/>
    <cellStyle name="Normal 62 3 6" xfId="41988" xr:uid="{214DB2F8-51A2-4CFC-A175-7E2F29933C5F}"/>
    <cellStyle name="Normal 62 3 6 2" xfId="41989" xr:uid="{7E635449-F119-4364-8108-CCD6407FA9E8}"/>
    <cellStyle name="Normal 62 3 7" xfId="41990" xr:uid="{28A59455-2E9C-44F8-8068-6FC591A76886}"/>
    <cellStyle name="Normal 62 4" xfId="41991" xr:uid="{884CE97C-4940-4386-A11C-E4D092928E26}"/>
    <cellStyle name="Normal 62 4 2" xfId="41992" xr:uid="{C6A1397F-4DD7-40CB-9CA4-CE5E4AA1AEFC}"/>
    <cellStyle name="Normal 62 4 2 2" xfId="41993" xr:uid="{964F1317-65F1-468D-9A9F-263420D971FD}"/>
    <cellStyle name="Normal 62 4 2 2 2" xfId="41994" xr:uid="{58425539-8699-4EB2-9244-D1D5AC749084}"/>
    <cellStyle name="Normal 62 4 2 2 2 2" xfId="41995" xr:uid="{B01C5395-A63C-4572-92DD-D7BE467AF673}"/>
    <cellStyle name="Normal 62 4 2 2 3" xfId="41996" xr:uid="{0C713FA5-BBE6-45B4-BB27-98EE4291B1C9}"/>
    <cellStyle name="Normal 62 4 2 3" xfId="41997" xr:uid="{FDE23C04-A95F-4FDF-BE2B-9B2A3780C586}"/>
    <cellStyle name="Normal 62 4 2 3 2" xfId="41998" xr:uid="{22530D72-CB62-41C9-A7BA-7880F3ABDF71}"/>
    <cellStyle name="Normal 62 4 2 4" xfId="41999" xr:uid="{049EE890-11E2-42DF-9F36-CD0C933A93F2}"/>
    <cellStyle name="Normal 62 4 2 5" xfId="42000" xr:uid="{3F6F163B-A0EB-4FB4-B2A4-E65B5C276B4F}"/>
    <cellStyle name="Normal 62 4 3" xfId="42001" xr:uid="{5FAFFFEB-4358-48FE-9974-29501B25C85D}"/>
    <cellStyle name="Normal 62 4 3 2" xfId="42002" xr:uid="{C9659149-2C1B-4A97-B7D4-B2513C6E9301}"/>
    <cellStyle name="Normal 62 4 3 2 2" xfId="42003" xr:uid="{D40D1C94-191F-4560-8C6B-7D754E6123C5}"/>
    <cellStyle name="Normal 62 4 3 3" xfId="42004" xr:uid="{D09993F8-4454-41ED-A2D6-2036C4673FD1}"/>
    <cellStyle name="Normal 62 4 4" xfId="42005" xr:uid="{0F81C1F3-B813-4357-A02F-B2E318056F1F}"/>
    <cellStyle name="Normal 62 4 4 2" xfId="42006" xr:uid="{72D6DF89-ADD6-4559-917B-501988492C15}"/>
    <cellStyle name="Normal 62 4 5" xfId="42007" xr:uid="{1E84D589-9BB0-4FF6-8341-2F491D98FB50}"/>
    <cellStyle name="Normal 62 4 6" xfId="42008" xr:uid="{F126F872-C88D-45F1-8452-B4768660C436}"/>
    <cellStyle name="Normal 62 5" xfId="42009" xr:uid="{8EF05543-8851-4DD2-B372-9841AA044013}"/>
    <cellStyle name="Normal 62 5 2" xfId="42010" xr:uid="{9FB73E27-1B96-4E2C-9710-5C3D5F3A7227}"/>
    <cellStyle name="Normal 62 5 2 2" xfId="42011" xr:uid="{FE383C03-E119-4D6D-B771-C1FBBC749F34}"/>
    <cellStyle name="Normal 62 5 2 2 2" xfId="42012" xr:uid="{9A8015DB-22D6-43E5-BABB-ADCCF2184228}"/>
    <cellStyle name="Normal 62 5 2 3" xfId="42013" xr:uid="{54F4E5F9-9BC7-4552-98D2-7812087885CD}"/>
    <cellStyle name="Normal 62 5 3" xfId="42014" xr:uid="{4993EF25-A0FB-4F76-9339-36BD8C926334}"/>
    <cellStyle name="Normal 62 5 3 2" xfId="42015" xr:uid="{98C659B1-0D7C-4163-907E-0074DF4FA4C9}"/>
    <cellStyle name="Normal 62 5 4" xfId="42016" xr:uid="{CA969D9A-99D9-43F2-9B3B-0D7BF3F7FF09}"/>
    <cellStyle name="Normal 62 5 5" xfId="42017" xr:uid="{B813BCA6-1FBC-4505-BEE2-7B55E5E7EB42}"/>
    <cellStyle name="Normal 62 6" xfId="42018" xr:uid="{AEBD95E4-4F67-43D9-BF22-58BC19DADE98}"/>
    <cellStyle name="Normal 62 6 2" xfId="42019" xr:uid="{6B597A27-B9F1-4936-8C0A-6E62E39EE40E}"/>
    <cellStyle name="Normal 62 6 2 2" xfId="42020" xr:uid="{762C49DF-D60A-4F4A-BC38-2EF32757CAAF}"/>
    <cellStyle name="Normal 62 6 2 2 2" xfId="42021" xr:uid="{03C3BD52-8CF3-477E-8001-1D741404E4AE}"/>
    <cellStyle name="Normal 62 6 2 3" xfId="42022" xr:uid="{646D7CA6-29AB-4717-80D2-A7C24C80216D}"/>
    <cellStyle name="Normal 62 6 3" xfId="42023" xr:uid="{DAA5F07B-0591-4EE4-B2D2-04507ADE0266}"/>
    <cellStyle name="Normal 62 6 3 2" xfId="42024" xr:uid="{C4A8356F-CCEF-438A-8BD6-B11F4CC8C299}"/>
    <cellStyle name="Normal 62 6 4" xfId="42025" xr:uid="{FD466323-2333-4D34-B7B7-792FBC49DA95}"/>
    <cellStyle name="Normal 62 6 5" xfId="42026" xr:uid="{4A7B5F0E-8796-4DAC-B69F-EE54D27E0FE1}"/>
    <cellStyle name="Normal 62 7" xfId="42027" xr:uid="{A64C56BB-856F-419D-9155-921350A7031F}"/>
    <cellStyle name="Normal 62 7 2" xfId="42028" xr:uid="{C43E2B5B-8282-4B4D-BC5C-39AD2AA9D308}"/>
    <cellStyle name="Normal 62 7 2 2" xfId="42029" xr:uid="{BF7E8396-2D59-4182-A7ED-3B0A7D600047}"/>
    <cellStyle name="Normal 62 7 3" xfId="42030" xr:uid="{E7582C1B-EB8B-457A-B527-BB4C733745F8}"/>
    <cellStyle name="Normal 62 7 4" xfId="42031" xr:uid="{CF8039FD-7A73-4911-93DB-1824CE529A01}"/>
    <cellStyle name="Normal 62 8" xfId="42032" xr:uid="{FFFAD9DA-66BF-45BB-9334-BC321379B6E8}"/>
    <cellStyle name="Normal 62 8 2" xfId="42033" xr:uid="{ABB3F634-D370-43DE-8052-C2E6C76EB962}"/>
    <cellStyle name="Normal 62 9" xfId="42034" xr:uid="{47292410-06C2-4A0B-933D-91FA4D186173}"/>
    <cellStyle name="Normal 62 9 2" xfId="42035" xr:uid="{7A14D214-40CD-455B-B82D-D9603DC30838}"/>
    <cellStyle name="Normal 63" xfId="42036" xr:uid="{CEFB99A8-C3E6-49DF-A821-CB9F34AECD1D}"/>
    <cellStyle name="Normal 63 10" xfId="42037" xr:uid="{2F3A0CDF-56C1-4EC8-A406-245CF9992B44}"/>
    <cellStyle name="Normal 63 2" xfId="42038" xr:uid="{D6B8BBC7-EFD9-4558-8FA6-DE5DFECA1167}"/>
    <cellStyle name="Normal 63 2 2" xfId="42039" xr:uid="{9CA93EDB-5BF6-4126-A911-9AB520F5C9AF}"/>
    <cellStyle name="Normal 63 2 2 2" xfId="42040" xr:uid="{BB2E4E10-E869-4823-9F88-499730A564BD}"/>
    <cellStyle name="Normal 63 2 2 2 2" xfId="42041" xr:uid="{3A8A2E7A-9FFE-4C2E-8A04-46FC78AEF421}"/>
    <cellStyle name="Normal 63 2 2 2 2 2" xfId="42042" xr:uid="{2853CCF6-57CA-4F68-A359-5A6BF4AF2AF9}"/>
    <cellStyle name="Normal 63 2 2 2 2 2 2" xfId="42043" xr:uid="{D1459217-B3B5-4F5C-A2F7-35D9DCCD8C95}"/>
    <cellStyle name="Normal 63 2 2 2 2 3" xfId="42044" xr:uid="{9EA9725E-DD60-4BCD-A912-C06782D79CB5}"/>
    <cellStyle name="Normal 63 2 2 2 3" xfId="42045" xr:uid="{97632FFF-C47B-4CFD-B8D4-EBEA3AE67B60}"/>
    <cellStyle name="Normal 63 2 2 2 3 2" xfId="42046" xr:uid="{88AF95C9-3C6A-45C9-AE09-F61A15E3CBF3}"/>
    <cellStyle name="Normal 63 2 2 2 4" xfId="42047" xr:uid="{480D23CB-0CD8-4CC1-B1B4-14F3CF089D99}"/>
    <cellStyle name="Normal 63 2 2 2 5" xfId="42048" xr:uid="{384A23A3-9F0D-476E-A188-F3E26F0735E6}"/>
    <cellStyle name="Normal 63 2 2 3" xfId="42049" xr:uid="{08027A14-09F1-4CE0-ABFB-C802B71A7E6A}"/>
    <cellStyle name="Normal 63 2 2 3 2" xfId="42050" xr:uid="{32B9FEFC-952F-4DA0-85E8-505B3E3DA6B3}"/>
    <cellStyle name="Normal 63 2 2 3 2 2" xfId="42051" xr:uid="{547D0FA6-6730-48C5-A308-BDC1F8232A03}"/>
    <cellStyle name="Normal 63 2 2 3 3" xfId="42052" xr:uid="{7EDA84A7-B18B-43D2-8C57-0467BCCB6311}"/>
    <cellStyle name="Normal 63 2 2 4" xfId="42053" xr:uid="{152BE55C-CEB1-4896-AC7B-05EBC3C5BD1E}"/>
    <cellStyle name="Normal 63 2 2 4 2" xfId="42054" xr:uid="{DC391EE5-B7E7-416A-91CE-50D124AAAD6B}"/>
    <cellStyle name="Normal 63 2 2 5" xfId="42055" xr:uid="{CA2C5609-E37F-406C-BB4A-1D49F6EB3DB3}"/>
    <cellStyle name="Normal 63 2 2 6" xfId="42056" xr:uid="{873502FB-224A-4168-80A1-041700DECE5C}"/>
    <cellStyle name="Normal 63 2 3" xfId="42057" xr:uid="{967BC6AE-D8D7-403E-8F2E-3086FA39CDC8}"/>
    <cellStyle name="Normal 63 2 3 2" xfId="42058" xr:uid="{FE075C3E-804D-4F05-82C1-ED28EDA9A047}"/>
    <cellStyle name="Normal 63 2 3 2 2" xfId="42059" xr:uid="{B7FABCFE-E328-4060-85E3-D42A5F1A8B02}"/>
    <cellStyle name="Normal 63 2 3 2 2 2" xfId="42060" xr:uid="{BB05ED73-3ACB-42C1-B30F-9E2C5B7E3B59}"/>
    <cellStyle name="Normal 63 2 3 2 3" xfId="42061" xr:uid="{E240CBD0-FA0E-44EF-851E-7CD9CAE1E72A}"/>
    <cellStyle name="Normal 63 2 3 3" xfId="42062" xr:uid="{1C27B649-C99D-4518-B157-AC83AD97CE2F}"/>
    <cellStyle name="Normal 63 2 3 3 2" xfId="42063" xr:uid="{D9D9BBE3-2CB4-48D5-9DFC-CA58212A6A3C}"/>
    <cellStyle name="Normal 63 2 3 4" xfId="42064" xr:uid="{17808BA2-0DFD-4609-8215-C46F5326D8EB}"/>
    <cellStyle name="Normal 63 2 3 5" xfId="42065" xr:uid="{17F5387F-93FA-4403-8B08-7FB63E6E5541}"/>
    <cellStyle name="Normal 63 2 4" xfId="42066" xr:uid="{336FAA38-8C3B-42D2-A2E2-F6F6C1464DE4}"/>
    <cellStyle name="Normal 63 2 4 2" xfId="42067" xr:uid="{EBFB4F6C-AFA0-486F-B2C2-B9A2ADC2FA4F}"/>
    <cellStyle name="Normal 63 2 4 2 2" xfId="42068" xr:uid="{5CAF70A6-1774-4660-A716-E50BAD4DE005}"/>
    <cellStyle name="Normal 63 2 4 3" xfId="42069" xr:uid="{3DE84870-843F-4724-AFF8-445AABEE8A4B}"/>
    <cellStyle name="Normal 63 2 4 4" xfId="42070" xr:uid="{A42D2EF6-E9DB-456C-B0B7-4885125247E6}"/>
    <cellStyle name="Normal 63 2 5" xfId="42071" xr:uid="{296F114F-D8FC-44AD-A2B5-D12F678F1D83}"/>
    <cellStyle name="Normal 63 2 5 2" xfId="42072" xr:uid="{C110704A-30FB-492D-9F3D-C59550BC0888}"/>
    <cellStyle name="Normal 63 2 6" xfId="42073" xr:uid="{E764856A-46FA-4A95-A450-98EE4BF40E40}"/>
    <cellStyle name="Normal 63 2 6 2" xfId="42074" xr:uid="{1E466D0A-E3C1-4491-B60A-6C1E44D48DF3}"/>
    <cellStyle name="Normal 63 2 7" xfId="42075" xr:uid="{E63A3509-06AA-44DD-BB93-C77F2F942265}"/>
    <cellStyle name="Normal 63 3" xfId="42076" xr:uid="{1E8EDCF2-F5FB-4460-9764-8DB6765F8BCF}"/>
    <cellStyle name="Normal 63 3 2" xfId="42077" xr:uid="{14905F6B-909B-4456-8A85-B4B938F51009}"/>
    <cellStyle name="Normal 63 3 2 2" xfId="42078" xr:uid="{30AA70FA-78C0-4982-A183-79F227559922}"/>
    <cellStyle name="Normal 63 3 2 2 2" xfId="42079" xr:uid="{CE88A6A0-6332-460B-94EC-331A21A3F32E}"/>
    <cellStyle name="Normal 63 3 2 2 2 2" xfId="42080" xr:uid="{388216C4-6ED5-46C4-B928-44D730445A20}"/>
    <cellStyle name="Normal 63 3 2 2 2 2 2" xfId="42081" xr:uid="{ABE42388-4625-4F61-8147-4664BB9D24B1}"/>
    <cellStyle name="Normal 63 3 2 2 2 3" xfId="42082" xr:uid="{9BA6D7AE-0022-45ED-BB93-E122C088BFB2}"/>
    <cellStyle name="Normal 63 3 2 2 3" xfId="42083" xr:uid="{48AA7C3D-1F61-4011-8024-5AC9664372E6}"/>
    <cellStyle name="Normal 63 3 2 2 3 2" xfId="42084" xr:uid="{89B38095-8BE4-4F13-A5C7-85A6C0BAD2A5}"/>
    <cellStyle name="Normal 63 3 2 2 4" xfId="42085" xr:uid="{9E3342B6-F032-450B-BC9A-AFC49EAD5781}"/>
    <cellStyle name="Normal 63 3 2 2 5" xfId="42086" xr:uid="{EF3FA6CA-293F-475C-ACDF-7E92F56A0C59}"/>
    <cellStyle name="Normal 63 3 2 3" xfId="42087" xr:uid="{B5F8E74B-1A57-4AED-96E5-CDB9ECA9090A}"/>
    <cellStyle name="Normal 63 3 2 3 2" xfId="42088" xr:uid="{8FA87677-EE1A-4301-9EAD-31DF872DD1A2}"/>
    <cellStyle name="Normal 63 3 2 3 2 2" xfId="42089" xr:uid="{3C4D03B6-C87A-4864-A8B5-E2354B5A7AAC}"/>
    <cellStyle name="Normal 63 3 2 3 3" xfId="42090" xr:uid="{8032C9CF-9B2E-415C-A6A3-E11810E0749E}"/>
    <cellStyle name="Normal 63 3 2 4" xfId="42091" xr:uid="{7CCD7F76-ADF2-44C4-AAAA-24DAFB9B6502}"/>
    <cellStyle name="Normal 63 3 2 4 2" xfId="42092" xr:uid="{B61C3AB6-EA5A-4EE1-ADC5-DB850E9BB1E9}"/>
    <cellStyle name="Normal 63 3 2 5" xfId="42093" xr:uid="{1DC30221-A153-4343-8FB2-6831340CA67D}"/>
    <cellStyle name="Normal 63 3 2 6" xfId="42094" xr:uid="{70F01B41-C16A-4A30-82F7-C933AFC35C64}"/>
    <cellStyle name="Normal 63 3 3" xfId="42095" xr:uid="{5C4BAAB2-F33F-4615-9C53-0EE4C9894137}"/>
    <cellStyle name="Normal 63 3 3 2" xfId="42096" xr:uid="{A5F5E1DE-CEB9-4BAD-BEE0-A3AC17E43470}"/>
    <cellStyle name="Normal 63 3 3 2 2" xfId="42097" xr:uid="{004DBA8A-5EFE-43FD-AFCD-774371CD7350}"/>
    <cellStyle name="Normal 63 3 3 2 2 2" xfId="42098" xr:uid="{9A3A48F7-08FA-4CEB-B1D8-B261E5AD753C}"/>
    <cellStyle name="Normal 63 3 3 2 3" xfId="42099" xr:uid="{BE598D30-770F-4578-AD5E-84525ED5D783}"/>
    <cellStyle name="Normal 63 3 3 3" xfId="42100" xr:uid="{C211D21C-35F7-4F21-99FC-3B6147ACF23A}"/>
    <cellStyle name="Normal 63 3 3 3 2" xfId="42101" xr:uid="{86C849AE-0D46-4F30-A99A-6205796F617B}"/>
    <cellStyle name="Normal 63 3 3 4" xfId="42102" xr:uid="{458F0F9F-E68F-427E-A886-F4DFCAA4EF68}"/>
    <cellStyle name="Normal 63 3 3 5" xfId="42103" xr:uid="{8215C5E0-6076-459B-8B50-081F11BF7870}"/>
    <cellStyle name="Normal 63 3 4" xfId="42104" xr:uid="{BF13D3BC-E014-4D7A-8AAE-E315370D1BB8}"/>
    <cellStyle name="Normal 63 3 4 2" xfId="42105" xr:uid="{5CBEE2AF-1517-4262-98F4-7AB4800AB21E}"/>
    <cellStyle name="Normal 63 3 4 2 2" xfId="42106" xr:uid="{CA6ED87B-9C08-41B3-81B2-4779B79059AA}"/>
    <cellStyle name="Normal 63 3 4 3" xfId="42107" xr:uid="{BE226F67-0598-4D88-A025-CB5AB7E38F9E}"/>
    <cellStyle name="Normal 63 3 4 4" xfId="42108" xr:uid="{FFFC8D2B-C782-4F46-A5A0-34DC6577BDED}"/>
    <cellStyle name="Normal 63 3 5" xfId="42109" xr:uid="{FC1C324B-B6C9-48F4-BA0B-D3D69C69DB11}"/>
    <cellStyle name="Normal 63 3 5 2" xfId="42110" xr:uid="{EA8AE3F4-26DC-45BA-8243-8B9C840A1B1A}"/>
    <cellStyle name="Normal 63 3 6" xfId="42111" xr:uid="{8C76C708-A21A-4CFE-972A-BEE7F6A0DA7A}"/>
    <cellStyle name="Normal 63 3 6 2" xfId="42112" xr:uid="{51F267E8-BCAA-4D42-BD2B-6914BA9527D5}"/>
    <cellStyle name="Normal 63 3 7" xfId="42113" xr:uid="{FD3C8B90-87E4-4BC0-8FDE-E02C8BFE14F3}"/>
    <cellStyle name="Normal 63 4" xfId="42114" xr:uid="{20A54E5F-60E0-4578-A422-124657C78508}"/>
    <cellStyle name="Normal 63 4 2" xfId="42115" xr:uid="{1363984A-E6EB-49DA-90D4-10CBD614CCAB}"/>
    <cellStyle name="Normal 63 4 2 2" xfId="42116" xr:uid="{D24CC107-5528-4B32-8A01-FC6135D4DFF1}"/>
    <cellStyle name="Normal 63 4 2 2 2" xfId="42117" xr:uid="{9BC24D99-539D-4EA7-AE54-D540B59B020B}"/>
    <cellStyle name="Normal 63 4 2 2 2 2" xfId="42118" xr:uid="{7D586DA9-16A3-4ED1-9FDE-80C4AF6E1C64}"/>
    <cellStyle name="Normal 63 4 2 2 3" xfId="42119" xr:uid="{396C53D8-7322-4EA2-9EB3-72E363D497D2}"/>
    <cellStyle name="Normal 63 4 2 3" xfId="42120" xr:uid="{0094D88D-791A-404C-832D-C23554AA3ECA}"/>
    <cellStyle name="Normal 63 4 2 3 2" xfId="42121" xr:uid="{8F26B2EF-968C-4224-A827-A9258E79A343}"/>
    <cellStyle name="Normal 63 4 2 4" xfId="42122" xr:uid="{5BD77BAD-CF04-4796-A1F9-A8E856DDE4C7}"/>
    <cellStyle name="Normal 63 4 2 5" xfId="42123" xr:uid="{2DBD40EC-28A5-46DA-832A-9DED40AD0931}"/>
    <cellStyle name="Normal 63 4 3" xfId="42124" xr:uid="{D7D6E5A9-1C52-4CF0-9E17-7D3443759691}"/>
    <cellStyle name="Normal 63 4 3 2" xfId="42125" xr:uid="{F33E2FE6-66AD-4DD6-9402-50A3E318E75D}"/>
    <cellStyle name="Normal 63 4 3 2 2" xfId="42126" xr:uid="{08BBE30E-B3E2-49B0-99CD-8280A4F72C4D}"/>
    <cellStyle name="Normal 63 4 3 3" xfId="42127" xr:uid="{A904B9EF-B345-4A74-8E3C-0D45873A1489}"/>
    <cellStyle name="Normal 63 4 4" xfId="42128" xr:uid="{2C27D5A0-F813-46F2-9731-B180308D574A}"/>
    <cellStyle name="Normal 63 4 4 2" xfId="42129" xr:uid="{E4B375A3-6D7F-4E32-B9B4-BEC611535614}"/>
    <cellStyle name="Normal 63 4 5" xfId="42130" xr:uid="{3A04BB42-FF14-45FA-BA75-AA811F0A99DE}"/>
    <cellStyle name="Normal 63 4 6" xfId="42131" xr:uid="{A8AE7C1F-FC4B-40B0-9C2B-E67E3B7D9206}"/>
    <cellStyle name="Normal 63 5" xfId="42132" xr:uid="{431DCCB4-AEE6-482F-AEB9-08498CAF76CD}"/>
    <cellStyle name="Normal 63 5 2" xfId="42133" xr:uid="{3B36FA65-7A40-4F69-B393-2E8566D3F70D}"/>
    <cellStyle name="Normal 63 5 2 2" xfId="42134" xr:uid="{ED42209A-17E3-4824-8E85-A651A6BAAEBB}"/>
    <cellStyle name="Normal 63 5 2 2 2" xfId="42135" xr:uid="{F4E79CC5-DE14-4B1C-8005-EFBA02EE1092}"/>
    <cellStyle name="Normal 63 5 2 3" xfId="42136" xr:uid="{F66DB7B1-DFBE-4DC3-A1A6-72BF004222E6}"/>
    <cellStyle name="Normal 63 5 3" xfId="42137" xr:uid="{C0D081AB-AACD-428D-B51B-5015A6514574}"/>
    <cellStyle name="Normal 63 5 3 2" xfId="42138" xr:uid="{9427E99C-9352-4E28-B30D-96490498E4D5}"/>
    <cellStyle name="Normal 63 5 4" xfId="42139" xr:uid="{26BF5992-9694-4529-AD82-01C9CB7745FD}"/>
    <cellStyle name="Normal 63 5 5" xfId="42140" xr:uid="{6A97E17F-31AD-4CCF-B6D5-2087E0B2F5DB}"/>
    <cellStyle name="Normal 63 6" xfId="42141" xr:uid="{4B3A5510-93F0-4CDE-B392-77F4C86E6C37}"/>
    <cellStyle name="Normal 63 6 2" xfId="42142" xr:uid="{5034B698-181D-4007-A3B0-BB2C49D9AA53}"/>
    <cellStyle name="Normal 63 6 2 2" xfId="42143" xr:uid="{E6E548DF-A941-4C91-875A-0325C4B3895E}"/>
    <cellStyle name="Normal 63 6 2 2 2" xfId="42144" xr:uid="{EC9E6DB4-01FB-4312-8F7D-E47304D6424F}"/>
    <cellStyle name="Normal 63 6 2 3" xfId="42145" xr:uid="{38E5C62F-A282-45DD-B594-E3436593015F}"/>
    <cellStyle name="Normal 63 6 3" xfId="42146" xr:uid="{91385ECB-8B50-401D-9993-014BCE920A28}"/>
    <cellStyle name="Normal 63 6 3 2" xfId="42147" xr:uid="{158AA881-D6DF-47C0-BCAE-3CC915CB8739}"/>
    <cellStyle name="Normal 63 6 4" xfId="42148" xr:uid="{4E24DA49-FA1B-4367-B7F5-B20473A87BB5}"/>
    <cellStyle name="Normal 63 6 5" xfId="42149" xr:uid="{E1F33F8F-17DA-4F0D-AF5F-57332B15F821}"/>
    <cellStyle name="Normal 63 7" xfId="42150" xr:uid="{E16A3495-17CE-40AE-B1B4-B571C20512AF}"/>
    <cellStyle name="Normal 63 7 2" xfId="42151" xr:uid="{3C570DF6-7B38-420E-AED6-6D25857A84C6}"/>
    <cellStyle name="Normal 63 7 2 2" xfId="42152" xr:uid="{EFA86EA7-1E54-49AE-93B2-00813F85231C}"/>
    <cellStyle name="Normal 63 7 3" xfId="42153" xr:uid="{600E1D9C-1558-467A-95D5-B421084E8A9B}"/>
    <cellStyle name="Normal 63 7 4" xfId="42154" xr:uid="{831D8D17-24D1-4072-BC63-1C2E1F22E9CD}"/>
    <cellStyle name="Normal 63 8" xfId="42155" xr:uid="{0F779C40-CB7D-496C-999E-7AEFA91A2ADC}"/>
    <cellStyle name="Normal 63 8 2" xfId="42156" xr:uid="{11207BCD-FA5A-44B7-8746-CE1F8E6ABB7E}"/>
    <cellStyle name="Normal 63 9" xfId="42157" xr:uid="{CC9C47DF-1F77-4AB4-AF3B-73486FDB8CE1}"/>
    <cellStyle name="Normal 63 9 2" xfId="42158" xr:uid="{B2431B59-A3DF-405C-96B4-C6C3E13A3A0D}"/>
    <cellStyle name="Normal 64" xfId="42159" xr:uid="{EF99EF02-EE1B-4453-AF65-D9FD5252C768}"/>
    <cellStyle name="Normal 64 10" xfId="42160" xr:uid="{DEB7ECEC-904A-425C-9595-95C18FE742B8}"/>
    <cellStyle name="Normal 64 2" xfId="42161" xr:uid="{857242DC-CB6A-459E-A636-F8DA9B9CBD27}"/>
    <cellStyle name="Normal 64 2 2" xfId="42162" xr:uid="{0415FF0F-E5CA-4278-BC95-B9D9417B63FE}"/>
    <cellStyle name="Normal 64 2 2 2" xfId="42163" xr:uid="{712D22A6-A0AB-4C4A-9F02-9E4F9AB3331B}"/>
    <cellStyle name="Normal 64 2 2 2 2" xfId="42164" xr:uid="{7B268200-22AA-4DAF-982C-564C0D3CA754}"/>
    <cellStyle name="Normal 64 2 2 2 2 2" xfId="42165" xr:uid="{31080AA0-EBD5-4028-8393-709EEC83BC84}"/>
    <cellStyle name="Normal 64 2 2 2 2 2 2" xfId="42166" xr:uid="{A0872209-4E2F-4FE6-AE8E-7DEE9F18EC1C}"/>
    <cellStyle name="Normal 64 2 2 2 2 3" xfId="42167" xr:uid="{BDF6C80F-0E0E-4061-A893-6C28864E2F6D}"/>
    <cellStyle name="Normal 64 2 2 2 3" xfId="42168" xr:uid="{BADF00CB-D722-4F95-9DDC-403FC4618175}"/>
    <cellStyle name="Normal 64 2 2 2 3 2" xfId="42169" xr:uid="{A56746B6-6892-42A4-BC9C-F030224C3BC9}"/>
    <cellStyle name="Normal 64 2 2 2 4" xfId="42170" xr:uid="{68BD03D5-0A54-4EBC-83ED-B55206DBE8E1}"/>
    <cellStyle name="Normal 64 2 2 2 5" xfId="42171" xr:uid="{0655BCA5-9AD2-4A31-9F5C-73BB380F1FBB}"/>
    <cellStyle name="Normal 64 2 2 3" xfId="42172" xr:uid="{AD0D965D-4861-4A96-B7E6-BB0A548974A6}"/>
    <cellStyle name="Normal 64 2 2 3 2" xfId="42173" xr:uid="{11A98ED7-6A53-4407-979D-0F0F473AE88E}"/>
    <cellStyle name="Normal 64 2 2 3 2 2" xfId="42174" xr:uid="{6FEE316E-83E3-4675-82F6-76ADD9BAB0D8}"/>
    <cellStyle name="Normal 64 2 2 3 3" xfId="42175" xr:uid="{8014F85D-44C3-40FA-8827-99F8DAC7057B}"/>
    <cellStyle name="Normal 64 2 2 4" xfId="42176" xr:uid="{62D14015-1E7B-45EE-90C4-F94517022A6D}"/>
    <cellStyle name="Normal 64 2 2 4 2" xfId="42177" xr:uid="{11E56D07-5653-40CC-8201-947D8E5CDBD6}"/>
    <cellStyle name="Normal 64 2 2 5" xfId="42178" xr:uid="{049AE59B-180A-431A-A9F3-76912F35FB78}"/>
    <cellStyle name="Normal 64 2 2 6" xfId="42179" xr:uid="{0438CB7B-0A86-4DCB-BB65-F1427DF13888}"/>
    <cellStyle name="Normal 64 2 3" xfId="42180" xr:uid="{E1A5C437-8577-43F0-B9EF-777BDA145AB6}"/>
    <cellStyle name="Normal 64 2 3 2" xfId="42181" xr:uid="{8C9EF5BA-1AA3-413D-9802-8E0DF8860B30}"/>
    <cellStyle name="Normal 64 2 3 2 2" xfId="42182" xr:uid="{8BDB2341-7268-4E97-96A6-6C3ABE1DB1DC}"/>
    <cellStyle name="Normal 64 2 3 2 2 2" xfId="42183" xr:uid="{C33CAF73-99CA-463A-8991-E0048B6F44A0}"/>
    <cellStyle name="Normal 64 2 3 2 3" xfId="42184" xr:uid="{8D94D1F3-F975-4B85-89E3-49D16E4CF658}"/>
    <cellStyle name="Normal 64 2 3 3" xfId="42185" xr:uid="{9F1CAC72-A999-4303-9F2B-CD542EE764F0}"/>
    <cellStyle name="Normal 64 2 3 3 2" xfId="42186" xr:uid="{9994BB58-A5DC-4EF7-861D-B3AA63348863}"/>
    <cellStyle name="Normal 64 2 3 4" xfId="42187" xr:uid="{707EECA2-C3E7-4EE4-B94F-F7342D8ECBCD}"/>
    <cellStyle name="Normal 64 2 3 5" xfId="42188" xr:uid="{2B86429B-8505-4003-AC12-D53632661C01}"/>
    <cellStyle name="Normal 64 2 4" xfId="42189" xr:uid="{4990B02B-2CFF-46AE-92E8-5E89B7032B75}"/>
    <cellStyle name="Normal 64 2 4 2" xfId="42190" xr:uid="{CFB7EDEB-DA7F-4126-802D-9A61E6A3B2BD}"/>
    <cellStyle name="Normal 64 2 4 2 2" xfId="42191" xr:uid="{7B1AAB6E-08CE-44FA-86CA-A4A835A19B72}"/>
    <cellStyle name="Normal 64 2 4 3" xfId="42192" xr:uid="{26472316-94F0-491E-A279-FBA2E1340DF6}"/>
    <cellStyle name="Normal 64 2 4 4" xfId="42193" xr:uid="{48D7E8BF-C2B0-443C-8B55-7138355CE3D0}"/>
    <cellStyle name="Normal 64 2 5" xfId="42194" xr:uid="{926F4017-A49C-4080-8CD6-3D745225E499}"/>
    <cellStyle name="Normal 64 2 5 2" xfId="42195" xr:uid="{AF485AE5-2656-46D3-94B5-A7FCED22940E}"/>
    <cellStyle name="Normal 64 2 6" xfId="42196" xr:uid="{AF18F9F7-D741-4926-B1BC-65BD35C6B26E}"/>
    <cellStyle name="Normal 64 2 6 2" xfId="42197" xr:uid="{FE5554A2-C846-457C-82D4-EC3F9EF8C92D}"/>
    <cellStyle name="Normal 64 2 7" xfId="42198" xr:uid="{5776ACDD-E11F-4887-BCA5-48A0AA207B56}"/>
    <cellStyle name="Normal 64 3" xfId="42199" xr:uid="{C1467EFD-46A6-4E62-BCE8-60186BD42CF9}"/>
    <cellStyle name="Normal 64 3 2" xfId="42200" xr:uid="{7B21BEB7-A46E-4E2F-9EF3-8374F19F7ABE}"/>
    <cellStyle name="Normal 64 3 2 2" xfId="42201" xr:uid="{D0DD3179-6C93-466C-A265-0CF36D4C449A}"/>
    <cellStyle name="Normal 64 3 2 2 2" xfId="42202" xr:uid="{C1D0D00D-3C53-4EEE-9708-CC9D683485A7}"/>
    <cellStyle name="Normal 64 3 2 2 2 2" xfId="42203" xr:uid="{A7CA32A7-E33A-431D-9272-2C75DEF31657}"/>
    <cellStyle name="Normal 64 3 2 2 2 2 2" xfId="42204" xr:uid="{4B69C357-AADD-428E-A6FE-B4CC33E892B9}"/>
    <cellStyle name="Normal 64 3 2 2 2 3" xfId="42205" xr:uid="{3C874FA8-CF44-4F9F-851A-5AB9C4BCB447}"/>
    <cellStyle name="Normal 64 3 2 2 3" xfId="42206" xr:uid="{C4970FA0-4CBF-446A-B2B2-D3E49DDFFC62}"/>
    <cellStyle name="Normal 64 3 2 2 3 2" xfId="42207" xr:uid="{5E243C75-90E4-4A8E-9539-C9C5924A9481}"/>
    <cellStyle name="Normal 64 3 2 2 4" xfId="42208" xr:uid="{B551D9F5-7326-4755-8D3D-7239E5A684C0}"/>
    <cellStyle name="Normal 64 3 2 2 5" xfId="42209" xr:uid="{41578603-0095-4F69-B9B2-DAAA7192838C}"/>
    <cellStyle name="Normal 64 3 2 3" xfId="42210" xr:uid="{8ECE4D2C-7EF0-4408-8772-F406AD2C24C7}"/>
    <cellStyle name="Normal 64 3 2 3 2" xfId="42211" xr:uid="{0F4B1C28-15C0-47D1-B7ED-B461A4D24964}"/>
    <cellStyle name="Normal 64 3 2 3 2 2" xfId="42212" xr:uid="{84048026-EBF5-4698-ABDC-BD53209627F3}"/>
    <cellStyle name="Normal 64 3 2 3 3" xfId="42213" xr:uid="{5D0E0A3E-7B4B-4136-8724-B037B0C1539C}"/>
    <cellStyle name="Normal 64 3 2 4" xfId="42214" xr:uid="{79E68197-F4E7-493A-BEA3-EC2DDAE821D3}"/>
    <cellStyle name="Normal 64 3 2 4 2" xfId="42215" xr:uid="{233B2EC8-FF0E-4454-BFCF-52D0CB9D40E1}"/>
    <cellStyle name="Normal 64 3 2 5" xfId="42216" xr:uid="{5CAB39AA-A604-4A39-AF56-CABC53E89C13}"/>
    <cellStyle name="Normal 64 3 2 6" xfId="42217" xr:uid="{631779E6-609B-42B3-B6B2-69778B9F3D85}"/>
    <cellStyle name="Normal 64 3 3" xfId="42218" xr:uid="{16B850FA-BA72-4755-BCCD-6C62626CD8B3}"/>
    <cellStyle name="Normal 64 3 3 2" xfId="42219" xr:uid="{B078784A-A587-4BC2-81D5-7F6A6F895627}"/>
    <cellStyle name="Normal 64 3 3 2 2" xfId="42220" xr:uid="{6FDC71D4-5322-4D8E-A484-94A0B51402BA}"/>
    <cellStyle name="Normal 64 3 3 2 2 2" xfId="42221" xr:uid="{38749B49-AF2F-430D-A322-125D59361835}"/>
    <cellStyle name="Normal 64 3 3 2 3" xfId="42222" xr:uid="{0C075626-BA2F-4EB1-9767-DCE14CFEE5BA}"/>
    <cellStyle name="Normal 64 3 3 3" xfId="42223" xr:uid="{9D9FF7D3-0EED-49C4-A5A9-9A43005DD43E}"/>
    <cellStyle name="Normal 64 3 3 3 2" xfId="42224" xr:uid="{9C0814F5-FB4B-485D-9D5E-57A75A156461}"/>
    <cellStyle name="Normal 64 3 3 4" xfId="42225" xr:uid="{B2E3BF85-98C8-49CC-97EF-721E731D85C7}"/>
    <cellStyle name="Normal 64 3 3 5" xfId="42226" xr:uid="{A6B0F07C-7042-4EE6-ACE1-F827FA76F03D}"/>
    <cellStyle name="Normal 64 3 4" xfId="42227" xr:uid="{AA946F6C-EF08-4C32-AEE5-06DCFD3A9DF9}"/>
    <cellStyle name="Normal 64 3 4 2" xfId="42228" xr:uid="{98B1028D-59C3-479B-AC5C-C4A6869D7AD4}"/>
    <cellStyle name="Normal 64 3 4 2 2" xfId="42229" xr:uid="{EA28F12C-46EE-43C6-8664-60D20C549F21}"/>
    <cellStyle name="Normal 64 3 4 3" xfId="42230" xr:uid="{1B65A440-E364-4C1C-AB1E-0D58116A40AF}"/>
    <cellStyle name="Normal 64 3 4 4" xfId="42231" xr:uid="{87AB71FD-7A2B-49E8-A676-0F9069740DE3}"/>
    <cellStyle name="Normal 64 3 5" xfId="42232" xr:uid="{996C7F89-9A30-4F2A-AA56-10631741ED1B}"/>
    <cellStyle name="Normal 64 3 5 2" xfId="42233" xr:uid="{D8BFC63E-3176-4E4B-8458-1760A6AB339F}"/>
    <cellStyle name="Normal 64 3 6" xfId="42234" xr:uid="{77FE7BCE-CACF-468C-9148-5043FEABEEB8}"/>
    <cellStyle name="Normal 64 3 6 2" xfId="42235" xr:uid="{AFBF1C03-E6FC-47EE-9ED5-4C23CD3E8F3E}"/>
    <cellStyle name="Normal 64 3 7" xfId="42236" xr:uid="{E170810B-A266-4C75-9C49-9335DC0C927A}"/>
    <cellStyle name="Normal 64 4" xfId="42237" xr:uid="{CEDC6D06-06CB-4E36-8842-118A50B5EF9E}"/>
    <cellStyle name="Normal 64 4 2" xfId="42238" xr:uid="{31760C5B-A7D1-4764-85D0-891FB9F40199}"/>
    <cellStyle name="Normal 64 4 2 2" xfId="42239" xr:uid="{820D3826-9F60-4A0A-90D8-8895B5E02F6F}"/>
    <cellStyle name="Normal 64 4 2 2 2" xfId="42240" xr:uid="{15CCD661-8D10-4103-A973-689D7519FC7C}"/>
    <cellStyle name="Normal 64 4 2 2 2 2" xfId="42241" xr:uid="{CAE26E6E-AC8A-4EB7-823B-B885B875A24A}"/>
    <cellStyle name="Normal 64 4 2 2 3" xfId="42242" xr:uid="{91BE7F80-EDD6-4CA6-831F-CADABEB7D0C8}"/>
    <cellStyle name="Normal 64 4 2 3" xfId="42243" xr:uid="{16CA0824-A554-4D9D-80AE-8B457B910C8A}"/>
    <cellStyle name="Normal 64 4 2 3 2" xfId="42244" xr:uid="{B8B2F50A-FAC2-4975-9BE4-67AEE9F20F4A}"/>
    <cellStyle name="Normal 64 4 2 4" xfId="42245" xr:uid="{B9AF807D-4138-45FC-86C9-8E8DD7784C74}"/>
    <cellStyle name="Normal 64 4 2 5" xfId="42246" xr:uid="{624D0CC3-794E-43C8-9150-92654CDBC516}"/>
    <cellStyle name="Normal 64 4 3" xfId="42247" xr:uid="{8A18C11E-B560-4B6A-9599-7B1568449ACF}"/>
    <cellStyle name="Normal 64 4 3 2" xfId="42248" xr:uid="{7ACCF4B9-2E0D-466A-AF6D-E80963A55A92}"/>
    <cellStyle name="Normal 64 4 3 2 2" xfId="42249" xr:uid="{0D417F3B-94B7-42FA-A572-EB809DCB810D}"/>
    <cellStyle name="Normal 64 4 3 3" xfId="42250" xr:uid="{19D6E3D8-94D1-405E-9369-6BC1DBA14FC0}"/>
    <cellStyle name="Normal 64 4 4" xfId="42251" xr:uid="{A5AF58B0-04FB-476C-ACED-6E05A4F6334B}"/>
    <cellStyle name="Normal 64 4 4 2" xfId="42252" xr:uid="{51BDDADA-373D-4700-BBA8-A0060D89C224}"/>
    <cellStyle name="Normal 64 4 5" xfId="42253" xr:uid="{F524BE7E-3D92-444A-8B65-562676746DB9}"/>
    <cellStyle name="Normal 64 4 6" xfId="42254" xr:uid="{79C0ADC7-D553-4E4A-BFB7-7DB3436E4973}"/>
    <cellStyle name="Normal 64 5" xfId="42255" xr:uid="{BAF9310C-49A3-4C2E-B570-1D30F27DA836}"/>
    <cellStyle name="Normal 64 5 2" xfId="42256" xr:uid="{3416E633-EFB0-434C-B6D8-B09D77543752}"/>
    <cellStyle name="Normal 64 5 2 2" xfId="42257" xr:uid="{2C0EF654-302C-4A5D-A12F-EE551026CC1C}"/>
    <cellStyle name="Normal 64 5 2 2 2" xfId="42258" xr:uid="{9CBA2263-A7DB-4F5B-846D-DEC014647D45}"/>
    <cellStyle name="Normal 64 5 2 3" xfId="42259" xr:uid="{D4F9D690-A8CB-481C-95C6-FBCE9F60902B}"/>
    <cellStyle name="Normal 64 5 3" xfId="42260" xr:uid="{6FA9D533-F0AB-48C5-BFD3-1C3C4A037E4F}"/>
    <cellStyle name="Normal 64 5 3 2" xfId="42261" xr:uid="{850C6F77-EBCD-420D-B542-B1CB5C9EE4E2}"/>
    <cellStyle name="Normal 64 5 4" xfId="42262" xr:uid="{8AF82064-DA4D-409E-9E49-5142BEC1D620}"/>
    <cellStyle name="Normal 64 5 5" xfId="42263" xr:uid="{11EC6AC2-FD07-4748-A581-D6ABE489FF63}"/>
    <cellStyle name="Normal 64 6" xfId="42264" xr:uid="{40D4121A-6987-42CE-8C73-736BE822ED44}"/>
    <cellStyle name="Normal 64 6 2" xfId="42265" xr:uid="{022CE36E-B0D8-4E91-A615-8EB160670868}"/>
    <cellStyle name="Normal 64 6 2 2" xfId="42266" xr:uid="{A805AD97-B80F-4263-8D08-29696012C1A9}"/>
    <cellStyle name="Normal 64 6 2 2 2" xfId="42267" xr:uid="{D10C7296-8033-48A3-9A06-7DF70378CC4F}"/>
    <cellStyle name="Normal 64 6 2 3" xfId="42268" xr:uid="{7DA3F6B8-3744-4D92-9FBE-2DBC8016FC2D}"/>
    <cellStyle name="Normal 64 6 3" xfId="42269" xr:uid="{2CC87F8F-79AE-45CA-8465-84ACEC904D13}"/>
    <cellStyle name="Normal 64 6 3 2" xfId="42270" xr:uid="{7A6E661C-FCB0-47A6-9233-DC96069BE9C1}"/>
    <cellStyle name="Normal 64 6 4" xfId="42271" xr:uid="{E1B7F9FE-AEF1-4B26-9885-04D7E6C369D2}"/>
    <cellStyle name="Normal 64 6 5" xfId="42272" xr:uid="{0A830E60-AFA3-4374-BF4C-4175404A5330}"/>
    <cellStyle name="Normal 64 7" xfId="42273" xr:uid="{66C9ED4B-1FE1-4D36-BFC7-8745569F40F9}"/>
    <cellStyle name="Normal 64 7 2" xfId="42274" xr:uid="{6BEB44AF-FD55-4AA6-A256-D28DD286EBC7}"/>
    <cellStyle name="Normal 64 7 2 2" xfId="42275" xr:uid="{8EFAEAFB-8454-4F94-81BA-01F0E5AB337D}"/>
    <cellStyle name="Normal 64 7 3" xfId="42276" xr:uid="{D2B3B619-C997-40B0-865D-B7DB34E51B27}"/>
    <cellStyle name="Normal 64 7 4" xfId="42277" xr:uid="{44E4F255-6E1E-4DED-8C3F-B3A072E29A4B}"/>
    <cellStyle name="Normal 64 8" xfId="42278" xr:uid="{A889037F-EA8B-4F6E-AAEB-9D97949B1A73}"/>
    <cellStyle name="Normal 64 8 2" xfId="42279" xr:uid="{AB552FF9-23EB-4C60-BDDD-A8B78A700C36}"/>
    <cellStyle name="Normal 64 9" xfId="42280" xr:uid="{6BD12B7A-5972-415D-BD70-0A20BB059681}"/>
    <cellStyle name="Normal 64 9 2" xfId="42281" xr:uid="{6A44AAB4-F6CB-44A4-8ABF-7F3675607CE2}"/>
    <cellStyle name="Normal 65" xfId="42282" xr:uid="{34E228DD-451F-4E36-8B18-9EBA39711025}"/>
    <cellStyle name="Normal 66" xfId="42283" xr:uid="{51A5A179-98AE-4229-9D28-C3BAB9470DF1}"/>
    <cellStyle name="Normal 66 10" xfId="42284" xr:uid="{0400BF20-2BA8-49F4-97D1-2C7A98A73914}"/>
    <cellStyle name="Normal 66 2" xfId="42285" xr:uid="{0B4A5F9A-2710-4CB7-A7B2-C91CA83AACF2}"/>
    <cellStyle name="Normal 66 2 2" xfId="42286" xr:uid="{3146EF47-6B02-43C2-8962-EE22BDB8A1F7}"/>
    <cellStyle name="Normal 66 2 2 2" xfId="42287" xr:uid="{CD6962FB-6A8E-48AA-AAE6-20F8CE1B1B9C}"/>
    <cellStyle name="Normal 66 2 2 2 2" xfId="42288" xr:uid="{B86BFA84-08EC-4568-8AD9-1089E9FFB5B3}"/>
    <cellStyle name="Normal 66 2 2 2 2 2" xfId="42289" xr:uid="{DCEE20AC-F7C5-440B-8199-CFF32A55A1D8}"/>
    <cellStyle name="Normal 66 2 2 2 2 2 2" xfId="42290" xr:uid="{6F7A5D3D-2EBF-4B24-A80F-20B70AD305CD}"/>
    <cellStyle name="Normal 66 2 2 2 2 3" xfId="42291" xr:uid="{3C23FF7E-EF57-4FA5-860B-4FE786ADC6F1}"/>
    <cellStyle name="Normal 66 2 2 2 3" xfId="42292" xr:uid="{55EBE74B-A2F0-44B2-AFC6-47D918D93575}"/>
    <cellStyle name="Normal 66 2 2 2 3 2" xfId="42293" xr:uid="{E830A7B1-3629-496F-AB9D-3967CA5DDC9E}"/>
    <cellStyle name="Normal 66 2 2 2 4" xfId="42294" xr:uid="{453C7662-D7A8-4038-9F08-3E54A5A4C2CE}"/>
    <cellStyle name="Normal 66 2 2 2 5" xfId="42295" xr:uid="{A289B50A-8250-4882-972F-80F96F695FDF}"/>
    <cellStyle name="Normal 66 2 2 3" xfId="42296" xr:uid="{8A89CEB8-2173-4A60-AD95-6238B8EE4F49}"/>
    <cellStyle name="Normal 66 2 2 3 2" xfId="42297" xr:uid="{191D9E08-811E-4FFF-AEB4-A7C079EA3190}"/>
    <cellStyle name="Normal 66 2 2 3 2 2" xfId="42298" xr:uid="{2A3D31CD-802D-4DCF-BF95-94F0FE226F07}"/>
    <cellStyle name="Normal 66 2 2 3 3" xfId="42299" xr:uid="{FC5F16A6-6283-4118-A494-36C201C484A8}"/>
    <cellStyle name="Normal 66 2 2 4" xfId="42300" xr:uid="{09721BC3-93A7-45AE-8846-F86CCD26327E}"/>
    <cellStyle name="Normal 66 2 2 4 2" xfId="42301" xr:uid="{FF41D09E-F7D6-4E18-A526-D55801882942}"/>
    <cellStyle name="Normal 66 2 2 5" xfId="42302" xr:uid="{F449A2E5-9A67-431D-8CAB-292C382A578B}"/>
    <cellStyle name="Normal 66 2 2 6" xfId="42303" xr:uid="{C0B71572-0903-463D-B028-88AD945FC88F}"/>
    <cellStyle name="Normal 66 2 3" xfId="42304" xr:uid="{E89A165E-9F60-44F9-955C-4985B409B25F}"/>
    <cellStyle name="Normal 66 2 3 2" xfId="42305" xr:uid="{A7B946A7-EE8C-44FE-A190-953B8E134483}"/>
    <cellStyle name="Normal 66 2 3 2 2" xfId="42306" xr:uid="{F9F93488-7E96-4B2A-9635-B341252B06FC}"/>
    <cellStyle name="Normal 66 2 3 2 2 2" xfId="42307" xr:uid="{0D37644C-CCE4-4585-BDFE-9CAEF4F1CDA4}"/>
    <cellStyle name="Normal 66 2 3 2 3" xfId="42308" xr:uid="{0ABF219E-F4EE-4C36-8294-1DCA9142BBFA}"/>
    <cellStyle name="Normal 66 2 3 3" xfId="42309" xr:uid="{10A76474-5479-47BC-B5FA-2C09FD2E44B8}"/>
    <cellStyle name="Normal 66 2 3 3 2" xfId="42310" xr:uid="{E6A07360-8A3A-46B8-BFCD-8371CE9CA0B2}"/>
    <cellStyle name="Normal 66 2 3 4" xfId="42311" xr:uid="{A77D4ED4-1EFF-44DA-9297-0E52E6BCEC4E}"/>
    <cellStyle name="Normal 66 2 3 5" xfId="42312" xr:uid="{15075898-03E7-41DD-B3ED-ECE8801CB3EE}"/>
    <cellStyle name="Normal 66 2 4" xfId="42313" xr:uid="{CC2FCCA9-C8E0-4B26-9AB6-32942E6AA960}"/>
    <cellStyle name="Normal 66 2 4 2" xfId="42314" xr:uid="{B47EBAB7-AD5B-4735-BC02-4FCC22F60183}"/>
    <cellStyle name="Normal 66 2 4 2 2" xfId="42315" xr:uid="{A7A41B70-F935-46C2-AB8A-077F24DF00B1}"/>
    <cellStyle name="Normal 66 2 4 3" xfId="42316" xr:uid="{E6D00F3E-CC4C-46F6-BEBA-A2C2FEB8B7E4}"/>
    <cellStyle name="Normal 66 2 4 4" xfId="42317" xr:uid="{28071437-F325-4C2B-B91F-34EA6C156E7F}"/>
    <cellStyle name="Normal 66 2 5" xfId="42318" xr:uid="{62269DEC-9D4A-4EC5-9BA3-7050B896E33D}"/>
    <cellStyle name="Normal 66 2 5 2" xfId="42319" xr:uid="{933BA77D-F842-4493-8B18-95499F5CF0AB}"/>
    <cellStyle name="Normal 66 2 6" xfId="42320" xr:uid="{87476DF9-1DD9-4FA2-AF26-196995773B62}"/>
    <cellStyle name="Normal 66 2 6 2" xfId="42321" xr:uid="{C1359276-CF10-4EA5-98B2-C58F8242A698}"/>
    <cellStyle name="Normal 66 2 7" xfId="42322" xr:uid="{8F3DDEF5-C937-42EE-9A32-EAB05A78A53A}"/>
    <cellStyle name="Normal 66 3" xfId="42323" xr:uid="{F6854C2F-20B6-42AA-9053-BA34B1F88D2C}"/>
    <cellStyle name="Normal 66 3 2" xfId="42324" xr:uid="{8EEEF412-1860-4E7F-9FDF-898A524D08A8}"/>
    <cellStyle name="Normal 66 3 2 2" xfId="42325" xr:uid="{7EA2E5F6-35B6-4C9C-BA8F-DF84B21968F8}"/>
    <cellStyle name="Normal 66 3 2 2 2" xfId="42326" xr:uid="{008625B8-30D1-4DCF-A70C-B4F9C8CE89D8}"/>
    <cellStyle name="Normal 66 3 2 2 2 2" xfId="42327" xr:uid="{C77E6B15-0E94-4A90-831C-30EA5C8DC759}"/>
    <cellStyle name="Normal 66 3 2 2 2 2 2" xfId="42328" xr:uid="{A912C899-2655-4D64-BE5E-0E34E496F674}"/>
    <cellStyle name="Normal 66 3 2 2 2 3" xfId="42329" xr:uid="{EDA7F5AD-DA37-4CC9-B988-64678988E941}"/>
    <cellStyle name="Normal 66 3 2 2 3" xfId="42330" xr:uid="{DA4EF740-2BF2-46CD-A1B4-2054CEE1D390}"/>
    <cellStyle name="Normal 66 3 2 2 3 2" xfId="42331" xr:uid="{38042E75-DDB3-40FF-8949-A5B65C9FD2BC}"/>
    <cellStyle name="Normal 66 3 2 2 4" xfId="42332" xr:uid="{58F0CAAC-2FAD-4FB9-9B3F-A8EBD2FAB4C4}"/>
    <cellStyle name="Normal 66 3 2 2 5" xfId="42333" xr:uid="{44BFC588-FB67-4622-9668-81231D7AB965}"/>
    <cellStyle name="Normal 66 3 2 3" xfId="42334" xr:uid="{F21C0D9B-5F34-470C-8880-6298C21DBC3D}"/>
    <cellStyle name="Normal 66 3 2 3 2" xfId="42335" xr:uid="{6071C6C3-34E0-4FE9-AD90-377F9D3E2DA0}"/>
    <cellStyle name="Normal 66 3 2 3 2 2" xfId="42336" xr:uid="{C3E8EA01-487F-4612-AD0C-6342ED04BD8A}"/>
    <cellStyle name="Normal 66 3 2 3 3" xfId="42337" xr:uid="{E14EC965-10F2-4660-B738-50749494F68D}"/>
    <cellStyle name="Normal 66 3 2 4" xfId="42338" xr:uid="{B3280FB9-97DB-4726-A393-B2FA50F54F73}"/>
    <cellStyle name="Normal 66 3 2 4 2" xfId="42339" xr:uid="{C2697F33-EBD1-4BA5-BA6F-158DFF11FD19}"/>
    <cellStyle name="Normal 66 3 2 5" xfId="42340" xr:uid="{4BD5B73F-83FC-484F-8953-B80C2E90FA3A}"/>
    <cellStyle name="Normal 66 3 2 6" xfId="42341" xr:uid="{FDCCDC1B-1A4C-4D01-870D-E6486B47A8E5}"/>
    <cellStyle name="Normal 66 3 3" xfId="42342" xr:uid="{C6640AB0-5FF1-4FA4-9D4D-B2F6EC8F7A2D}"/>
    <cellStyle name="Normal 66 3 3 2" xfId="42343" xr:uid="{D4DADD90-34CA-42FD-8849-053D6491AFA9}"/>
    <cellStyle name="Normal 66 3 3 2 2" xfId="42344" xr:uid="{55123F17-D012-4D96-B500-12AC24D61218}"/>
    <cellStyle name="Normal 66 3 3 2 2 2" xfId="42345" xr:uid="{407BAF97-B924-405D-9A60-4C694DBAB53B}"/>
    <cellStyle name="Normal 66 3 3 2 3" xfId="42346" xr:uid="{E011D681-76FB-4674-9D9B-A8FEB900E33B}"/>
    <cellStyle name="Normal 66 3 3 3" xfId="42347" xr:uid="{E7CB48F9-416C-43D7-82D8-8E6706856B23}"/>
    <cellStyle name="Normal 66 3 3 3 2" xfId="42348" xr:uid="{96B3330C-9275-4FB3-9266-D3FEF7E90C8C}"/>
    <cellStyle name="Normal 66 3 3 4" xfId="42349" xr:uid="{C9F4AB48-91C7-47F8-A970-0F68B9B9E7D6}"/>
    <cellStyle name="Normal 66 3 3 5" xfId="42350" xr:uid="{E854A01D-B9D0-42D0-A18D-D01AEF2DC57C}"/>
    <cellStyle name="Normal 66 3 4" xfId="42351" xr:uid="{C847E9AE-6373-4328-976C-1151C7E6AB87}"/>
    <cellStyle name="Normal 66 3 4 2" xfId="42352" xr:uid="{6895C53E-7B74-4D85-9C4E-351F77E34B5B}"/>
    <cellStyle name="Normal 66 3 4 2 2" xfId="42353" xr:uid="{A27A5200-DAA5-475C-B8C5-710842FFED29}"/>
    <cellStyle name="Normal 66 3 4 3" xfId="42354" xr:uid="{7C713A05-78BA-418F-96FE-2CC2A2D54E23}"/>
    <cellStyle name="Normal 66 3 4 4" xfId="42355" xr:uid="{9CCA2F90-F505-4C3F-9E6A-3DAD6B000A0E}"/>
    <cellStyle name="Normal 66 3 5" xfId="42356" xr:uid="{1D0082B4-0BC2-4C6B-81BC-350CF2B1DE57}"/>
    <cellStyle name="Normal 66 3 5 2" xfId="42357" xr:uid="{527166B1-DE05-4202-B53C-36B5F38BD63D}"/>
    <cellStyle name="Normal 66 3 6" xfId="42358" xr:uid="{F53E1153-BD50-400C-883C-9CD7F4455651}"/>
    <cellStyle name="Normal 66 3 6 2" xfId="42359" xr:uid="{8493ED8A-B282-47A2-85D8-418CEFF0922E}"/>
    <cellStyle name="Normal 66 3 7" xfId="42360" xr:uid="{FD879162-949D-48C4-B165-D27CCF8E05C6}"/>
    <cellStyle name="Normal 66 4" xfId="42361" xr:uid="{0702AE24-8279-48FB-8856-97D755D8BA58}"/>
    <cellStyle name="Normal 66 4 2" xfId="42362" xr:uid="{3C9BF2EC-8668-4C80-AF9F-14E7161B3C49}"/>
    <cellStyle name="Normal 66 4 2 2" xfId="42363" xr:uid="{32E06FA3-0F18-4171-A361-A9A37DD486DC}"/>
    <cellStyle name="Normal 66 4 2 2 2" xfId="42364" xr:uid="{CF844E50-F148-451F-8064-CC02E9EFA2E9}"/>
    <cellStyle name="Normal 66 4 2 2 2 2" xfId="42365" xr:uid="{F8D8AE6D-0869-4F7E-9A78-A23238AC2A43}"/>
    <cellStyle name="Normal 66 4 2 2 3" xfId="42366" xr:uid="{622999F7-519A-40B2-82A9-3609517631B6}"/>
    <cellStyle name="Normal 66 4 2 3" xfId="42367" xr:uid="{6F355A71-E93A-4EFB-BBEC-07EFA47011A4}"/>
    <cellStyle name="Normal 66 4 2 3 2" xfId="42368" xr:uid="{1A3D7F8B-97B6-4E4A-AC28-78046054F349}"/>
    <cellStyle name="Normal 66 4 2 4" xfId="42369" xr:uid="{6F02E35B-593A-4BE8-BF6E-613EE070AB25}"/>
    <cellStyle name="Normal 66 4 2 5" xfId="42370" xr:uid="{8779C9F9-C7B0-47B4-BC73-CDD13C759612}"/>
    <cellStyle name="Normal 66 4 3" xfId="42371" xr:uid="{4210251F-20B1-4C19-8E5D-AB17F8DE3431}"/>
    <cellStyle name="Normal 66 4 3 2" xfId="42372" xr:uid="{3038FE30-CF12-4176-BD5D-499E24ED7E04}"/>
    <cellStyle name="Normal 66 4 3 2 2" xfId="42373" xr:uid="{14F2CCE0-20B0-4B25-B367-B66D80383F35}"/>
    <cellStyle name="Normal 66 4 3 3" xfId="42374" xr:uid="{88442A20-9233-4BA4-A963-CD12F45C5582}"/>
    <cellStyle name="Normal 66 4 4" xfId="42375" xr:uid="{12C0475B-37A4-4BF8-8C3D-A0431384ABF8}"/>
    <cellStyle name="Normal 66 4 4 2" xfId="42376" xr:uid="{09E71BB8-6906-4F96-92F6-7ADD2BBB9022}"/>
    <cellStyle name="Normal 66 4 5" xfId="42377" xr:uid="{B4C5879C-E6B8-4407-BF7B-CF8055DE002C}"/>
    <cellStyle name="Normal 66 4 6" xfId="42378" xr:uid="{AD76DDFF-EEA3-41BC-A97F-A6EEFAF7BFB6}"/>
    <cellStyle name="Normal 66 5" xfId="42379" xr:uid="{4E0262BE-380A-4CDB-BF2B-F7F6330708A7}"/>
    <cellStyle name="Normal 66 5 2" xfId="42380" xr:uid="{4A0D1A96-C692-466C-BF95-76F369D6440B}"/>
    <cellStyle name="Normal 66 5 2 2" xfId="42381" xr:uid="{2C3D888F-5EA9-4A84-A052-E1F91C472B04}"/>
    <cellStyle name="Normal 66 5 2 2 2" xfId="42382" xr:uid="{2BA9C4C6-F68B-4581-A432-A752F77D3FEF}"/>
    <cellStyle name="Normal 66 5 2 3" xfId="42383" xr:uid="{A6ECF074-DDA4-4067-9CC7-D91715D45C64}"/>
    <cellStyle name="Normal 66 5 3" xfId="42384" xr:uid="{F62A8673-D7A9-4C03-9E94-5D5D852328F7}"/>
    <cellStyle name="Normal 66 5 3 2" xfId="42385" xr:uid="{3D4E866B-E85C-4F3D-8E6C-773BC084A604}"/>
    <cellStyle name="Normal 66 5 4" xfId="42386" xr:uid="{8B2B3B3A-6A0B-42A9-B545-861B08D7D71B}"/>
    <cellStyle name="Normal 66 5 5" xfId="42387" xr:uid="{E8A2EFA6-FCB2-426D-B155-06BE5D4E1EE0}"/>
    <cellStyle name="Normal 66 6" xfId="42388" xr:uid="{DAB3B493-DF31-4117-B2B3-84AC7C2009FF}"/>
    <cellStyle name="Normal 66 6 2" xfId="42389" xr:uid="{72EF2F52-B1E0-4BF8-8F07-303D6E685377}"/>
    <cellStyle name="Normal 66 6 2 2" xfId="42390" xr:uid="{7FFE8F39-7B49-4E31-9D91-1DF5AC804B9E}"/>
    <cellStyle name="Normal 66 6 2 2 2" xfId="42391" xr:uid="{3E378971-CA78-4FF1-A55B-BA6E89E44FA6}"/>
    <cellStyle name="Normal 66 6 2 3" xfId="42392" xr:uid="{F45CC1F2-F77C-4229-84AC-EE478B216F84}"/>
    <cellStyle name="Normal 66 6 3" xfId="42393" xr:uid="{8B386F4B-BC7E-4C47-BD36-E602AD7A65AA}"/>
    <cellStyle name="Normal 66 6 3 2" xfId="42394" xr:uid="{813E932C-7447-4795-B4C8-3A7E31DD5B2D}"/>
    <cellStyle name="Normal 66 6 4" xfId="42395" xr:uid="{A541952E-36A1-4C9E-8B10-F277CF94B757}"/>
    <cellStyle name="Normal 66 6 5" xfId="42396" xr:uid="{9A6E7FB0-EE4D-4731-845E-41E0F2B9B22D}"/>
    <cellStyle name="Normal 66 7" xfId="42397" xr:uid="{8A04657E-62E4-4326-BECE-EA05420870D8}"/>
    <cellStyle name="Normal 66 7 2" xfId="42398" xr:uid="{B592B37C-D1F3-419C-8FC5-738FC33ECDED}"/>
    <cellStyle name="Normal 66 7 2 2" xfId="42399" xr:uid="{3401E956-C98B-4DD6-ADB7-C5E4E1A2311A}"/>
    <cellStyle name="Normal 66 7 3" xfId="42400" xr:uid="{CF69C3DB-2BF4-4E81-BE16-4746029BD425}"/>
    <cellStyle name="Normal 66 7 4" xfId="42401" xr:uid="{64DDA978-3E6A-436C-824F-B8E4F51257C5}"/>
    <cellStyle name="Normal 66 8" xfId="42402" xr:uid="{F46531A1-A084-4C5C-AFA3-F1DB7090A774}"/>
    <cellStyle name="Normal 66 8 2" xfId="42403" xr:uid="{1708B9AE-31CB-456D-9D2B-0E174F79C5F7}"/>
    <cellStyle name="Normal 66 9" xfId="42404" xr:uid="{2D67F76B-10A5-4F7C-8723-3B20B38FFCFD}"/>
    <cellStyle name="Normal 66 9 2" xfId="42405" xr:uid="{C390F32A-6425-452F-802B-118C872B398C}"/>
    <cellStyle name="Normal 67" xfId="42406" xr:uid="{6577D2EB-ED88-42F1-A36E-B8D6927A6464}"/>
    <cellStyle name="Normal 67 10" xfId="42407" xr:uid="{F70D7069-167C-45D7-B6A2-3876AB5352E9}"/>
    <cellStyle name="Normal 67 2" xfId="42408" xr:uid="{149DDB13-3958-4B9D-88DF-72E9D7BEA737}"/>
    <cellStyle name="Normal 67 2 2" xfId="42409" xr:uid="{36CD47C4-D65A-4C10-BFD3-7DB0A35DFB1D}"/>
    <cellStyle name="Normal 67 2 2 2" xfId="42410" xr:uid="{3A9BE6D2-5F28-44F4-AE58-2E1562C780AB}"/>
    <cellStyle name="Normal 67 2 2 2 2" xfId="42411" xr:uid="{91EA98FB-C779-4AE8-81BE-C10808E0AE18}"/>
    <cellStyle name="Normal 67 2 2 2 2 2" xfId="42412" xr:uid="{612EDF70-AC1F-4555-8571-A8BB0C332F4D}"/>
    <cellStyle name="Normal 67 2 2 2 2 2 2" xfId="42413" xr:uid="{D46290C5-8512-4780-B035-B8BBC1646E68}"/>
    <cellStyle name="Normal 67 2 2 2 2 3" xfId="42414" xr:uid="{7641C54F-5804-4F3D-822A-E2437613A6B6}"/>
    <cellStyle name="Normal 67 2 2 2 3" xfId="42415" xr:uid="{28E42920-ACD0-49A6-9AE7-5225375904BA}"/>
    <cellStyle name="Normal 67 2 2 2 3 2" xfId="42416" xr:uid="{2C2C479E-4BE5-49DA-9B67-CF7A32645447}"/>
    <cellStyle name="Normal 67 2 2 2 4" xfId="42417" xr:uid="{2F036469-8888-4B12-B979-E77C429A2373}"/>
    <cellStyle name="Normal 67 2 2 2 5" xfId="42418" xr:uid="{A7CA57BA-7593-4FDA-971D-CC5F71442E87}"/>
    <cellStyle name="Normal 67 2 2 3" xfId="42419" xr:uid="{ED5F2C81-A92B-4A08-9E96-EBCF2D57DA7C}"/>
    <cellStyle name="Normal 67 2 2 3 2" xfId="42420" xr:uid="{F086A5BD-B3B0-45F0-BE76-E57C91672DB9}"/>
    <cellStyle name="Normal 67 2 2 3 2 2" xfId="42421" xr:uid="{0A026679-B07F-4FE8-86E4-1B44BC9E4984}"/>
    <cellStyle name="Normal 67 2 2 3 3" xfId="42422" xr:uid="{B2A8266C-96DA-47BB-A6BC-94DC5DBAAB77}"/>
    <cellStyle name="Normal 67 2 2 4" xfId="42423" xr:uid="{D54FC0B0-9290-4374-BF6E-AAF5D3FFBFDA}"/>
    <cellStyle name="Normal 67 2 2 4 2" xfId="42424" xr:uid="{DC9DFF71-FB09-43E5-82FB-1044BC648F87}"/>
    <cellStyle name="Normal 67 2 2 5" xfId="42425" xr:uid="{C960AB48-7A80-4712-B49C-61E181DE4D7F}"/>
    <cellStyle name="Normal 67 2 2 6" xfId="42426" xr:uid="{5AFE6554-58F1-4213-AAD8-FD391DEEF611}"/>
    <cellStyle name="Normal 67 2 3" xfId="42427" xr:uid="{E328CEED-AB42-407A-AF9A-D9B08B9FC8FA}"/>
    <cellStyle name="Normal 67 2 3 2" xfId="42428" xr:uid="{5A9B399D-86DE-43C8-A971-A6BBDD00A542}"/>
    <cellStyle name="Normal 67 2 3 2 2" xfId="42429" xr:uid="{D9989E15-C69E-4F96-BE6A-272AEEADFE6B}"/>
    <cellStyle name="Normal 67 2 3 2 2 2" xfId="42430" xr:uid="{1A9E96FE-554D-4402-A491-7E95FEED4FF0}"/>
    <cellStyle name="Normal 67 2 3 2 3" xfId="42431" xr:uid="{7C83CBBD-F0A1-4C13-8C05-7A18709FD7CD}"/>
    <cellStyle name="Normal 67 2 3 3" xfId="42432" xr:uid="{80CBE0EA-FB1F-4D29-9CCA-8DDD0BF33427}"/>
    <cellStyle name="Normal 67 2 3 3 2" xfId="42433" xr:uid="{2BD86F82-5AE9-4721-82B4-2280428FE97E}"/>
    <cellStyle name="Normal 67 2 3 4" xfId="42434" xr:uid="{4845E267-81CE-49B3-82DE-AFEB70E053DB}"/>
    <cellStyle name="Normal 67 2 3 5" xfId="42435" xr:uid="{EDF6CA6D-5E8B-474F-B587-0563DD43D5FA}"/>
    <cellStyle name="Normal 67 2 4" xfId="42436" xr:uid="{991B01B8-B5FD-4676-BBF2-7B4886A99482}"/>
    <cellStyle name="Normal 67 2 4 2" xfId="42437" xr:uid="{40302A38-BADC-4FB5-9ED6-3B583631C341}"/>
    <cellStyle name="Normal 67 2 4 2 2" xfId="42438" xr:uid="{44BCF4BB-AB09-4CE7-A1B4-C4ED135308F6}"/>
    <cellStyle name="Normal 67 2 4 3" xfId="42439" xr:uid="{93089BFF-E186-4FDC-A66D-887A08BD77D0}"/>
    <cellStyle name="Normal 67 2 4 4" xfId="42440" xr:uid="{AB63D231-156C-4538-9BB3-2A05D2A6E21D}"/>
    <cellStyle name="Normal 67 2 5" xfId="42441" xr:uid="{614A0A35-D05D-4D8F-9F33-43515D5F755E}"/>
    <cellStyle name="Normal 67 2 5 2" xfId="42442" xr:uid="{C0E473D2-A60D-4AD1-8BCD-07DAB3BC1E34}"/>
    <cellStyle name="Normal 67 2 6" xfId="42443" xr:uid="{DBF296D8-7D9D-4727-B2FF-4BF6C7341684}"/>
    <cellStyle name="Normal 67 2 6 2" xfId="42444" xr:uid="{3C7FA615-60A9-4345-9CA6-D80B63F343E8}"/>
    <cellStyle name="Normal 67 2 7" xfId="42445" xr:uid="{B395623D-068E-409D-9C06-C3B8AB5A5DC4}"/>
    <cellStyle name="Normal 67 3" xfId="42446" xr:uid="{895CB458-8AF7-441E-9FD5-DC809BC70579}"/>
    <cellStyle name="Normal 67 3 2" xfId="42447" xr:uid="{32FF3814-7EB2-4970-90F1-6E9D84ED85AF}"/>
    <cellStyle name="Normal 67 3 2 2" xfId="42448" xr:uid="{4B7024D0-1974-4D0C-A9D5-62160CB6EF5A}"/>
    <cellStyle name="Normal 67 3 2 2 2" xfId="42449" xr:uid="{0F5362A4-9EC4-47D9-9CC0-E762610C7FA1}"/>
    <cellStyle name="Normal 67 3 2 2 2 2" xfId="42450" xr:uid="{E1A705B7-41A8-490C-A760-4B6DCE95671F}"/>
    <cellStyle name="Normal 67 3 2 2 2 2 2" xfId="42451" xr:uid="{E23DABF5-B5E9-4E45-8E03-6C668180CA44}"/>
    <cellStyle name="Normal 67 3 2 2 2 3" xfId="42452" xr:uid="{7324353E-F328-444F-AD9C-012AFEEC8F81}"/>
    <cellStyle name="Normal 67 3 2 2 3" xfId="42453" xr:uid="{27B3FF43-4975-45B9-8CBB-C2A23B7EB502}"/>
    <cellStyle name="Normal 67 3 2 2 3 2" xfId="42454" xr:uid="{F93647E4-D495-4961-8493-151C67D7E23A}"/>
    <cellStyle name="Normal 67 3 2 2 4" xfId="42455" xr:uid="{676CA3BE-631B-4D7D-B226-C4E5E2263B2C}"/>
    <cellStyle name="Normal 67 3 2 2 5" xfId="42456" xr:uid="{41DFB81E-A587-4E14-A535-106735188D43}"/>
    <cellStyle name="Normal 67 3 2 3" xfId="42457" xr:uid="{680B6A4D-F4EB-472D-B838-32C621133980}"/>
    <cellStyle name="Normal 67 3 2 3 2" xfId="42458" xr:uid="{92AE0271-719A-4188-ABE6-CC3C63B9A7BD}"/>
    <cellStyle name="Normal 67 3 2 3 2 2" xfId="42459" xr:uid="{3ECA437A-C646-4350-8884-69BBF5F13748}"/>
    <cellStyle name="Normal 67 3 2 3 3" xfId="42460" xr:uid="{1A9F35A4-D1BC-4EFA-A319-B12EE4A4D4AF}"/>
    <cellStyle name="Normal 67 3 2 4" xfId="42461" xr:uid="{DC0F39B0-C960-49A0-BAD0-BE8577B9E52E}"/>
    <cellStyle name="Normal 67 3 2 4 2" xfId="42462" xr:uid="{DF39BCD2-6E27-4436-9C7B-3A15145E0718}"/>
    <cellStyle name="Normal 67 3 2 5" xfId="42463" xr:uid="{F613884E-7D1D-4EAC-817D-F46A1F589D38}"/>
    <cellStyle name="Normal 67 3 2 6" xfId="42464" xr:uid="{2E33FAE2-B3E6-46FE-99FC-6869F75E2D95}"/>
    <cellStyle name="Normal 67 3 3" xfId="42465" xr:uid="{0E8AD615-A225-4B11-A895-D8AE7FB21113}"/>
    <cellStyle name="Normal 67 3 3 2" xfId="42466" xr:uid="{BE078C89-AE29-4514-9C32-7797760B9E82}"/>
    <cellStyle name="Normal 67 3 3 2 2" xfId="42467" xr:uid="{B4D1B389-05AF-4ED5-BF78-DA03ABB70309}"/>
    <cellStyle name="Normal 67 3 3 2 2 2" xfId="42468" xr:uid="{C751470F-31CA-4EB9-9F57-EDBFF1197373}"/>
    <cellStyle name="Normal 67 3 3 2 3" xfId="42469" xr:uid="{961CFF04-42AE-4B9E-8268-0F073BAAC38A}"/>
    <cellStyle name="Normal 67 3 3 3" xfId="42470" xr:uid="{A8D3AFF4-903C-4257-8FD6-D2C5DD3AB0B7}"/>
    <cellStyle name="Normal 67 3 3 3 2" xfId="42471" xr:uid="{F7DD735B-3F44-470D-A1D6-CDCE5691FADF}"/>
    <cellStyle name="Normal 67 3 3 4" xfId="42472" xr:uid="{65052DAF-3143-49D5-8BC9-5F4B814D83A2}"/>
    <cellStyle name="Normal 67 3 3 5" xfId="42473" xr:uid="{FADCF851-15A8-4A91-BB84-03189C81C377}"/>
    <cellStyle name="Normal 67 3 4" xfId="42474" xr:uid="{412BD43D-8396-414D-BEEF-7749C53F1889}"/>
    <cellStyle name="Normal 67 3 4 2" xfId="42475" xr:uid="{EDB7D47D-D8FC-4F0E-94E4-70324834746E}"/>
    <cellStyle name="Normal 67 3 4 2 2" xfId="42476" xr:uid="{3DC14CEF-FA10-4194-9861-1F468AE3EF5C}"/>
    <cellStyle name="Normal 67 3 4 3" xfId="42477" xr:uid="{1CA55DEE-8EFF-490E-B7F5-BDD653F7F0BE}"/>
    <cellStyle name="Normal 67 3 4 4" xfId="42478" xr:uid="{B49AE2A5-27CB-4D6A-949F-0A6C513575B8}"/>
    <cellStyle name="Normal 67 3 5" xfId="42479" xr:uid="{0C2AE3A1-78DC-4FA2-9516-87E32600016D}"/>
    <cellStyle name="Normal 67 3 5 2" xfId="42480" xr:uid="{80C3B619-DA22-449B-A053-4F9454F9D9D9}"/>
    <cellStyle name="Normal 67 3 6" xfId="42481" xr:uid="{42068110-069F-4569-8FB0-ACA3B4131647}"/>
    <cellStyle name="Normal 67 3 6 2" xfId="42482" xr:uid="{0B5FDDF0-8A5C-4006-A945-FFB83D87AD46}"/>
    <cellStyle name="Normal 67 3 7" xfId="42483" xr:uid="{25A0BA45-C70D-4A1B-BC92-B1B8400AC118}"/>
    <cellStyle name="Normal 67 4" xfId="42484" xr:uid="{49585305-800D-428C-955C-EEDD1EE3C1F4}"/>
    <cellStyle name="Normal 67 4 2" xfId="42485" xr:uid="{146CDC8B-5612-4A8A-9989-F1F49D2C7304}"/>
    <cellStyle name="Normal 67 4 2 2" xfId="42486" xr:uid="{893F9CBD-20D5-4CC2-896D-671C30C7769A}"/>
    <cellStyle name="Normal 67 4 2 2 2" xfId="42487" xr:uid="{79C53C23-8B61-4304-879B-4AF7C9263F10}"/>
    <cellStyle name="Normal 67 4 2 2 2 2" xfId="42488" xr:uid="{A676572C-CE16-4EAB-B0CF-17F59A5497D6}"/>
    <cellStyle name="Normal 67 4 2 2 3" xfId="42489" xr:uid="{815A2834-9B56-47B6-9C39-A8194A9A09E6}"/>
    <cellStyle name="Normal 67 4 2 3" xfId="42490" xr:uid="{C3DE44FA-2CFA-4605-825C-A2E83BDBFED0}"/>
    <cellStyle name="Normal 67 4 2 3 2" xfId="42491" xr:uid="{A253B431-E45C-4C02-B2CE-EDD03B3D0F9A}"/>
    <cellStyle name="Normal 67 4 2 4" xfId="42492" xr:uid="{D8F2F15C-65D5-4C0B-B89E-45CEAEA8D7E0}"/>
    <cellStyle name="Normal 67 4 2 5" xfId="42493" xr:uid="{F371E2A8-A939-4731-8C79-7499C9CD9545}"/>
    <cellStyle name="Normal 67 4 3" xfId="42494" xr:uid="{51B91591-748B-4D9D-978D-28F9C99A9E7C}"/>
    <cellStyle name="Normal 67 4 3 2" xfId="42495" xr:uid="{BAC59957-E3FA-4515-875B-783E28DCBB60}"/>
    <cellStyle name="Normal 67 4 3 2 2" xfId="42496" xr:uid="{3AA3EFA5-423D-4078-9EBC-30E4585FDA54}"/>
    <cellStyle name="Normal 67 4 3 3" xfId="42497" xr:uid="{9E33EA1E-DE11-4F8C-B2FA-F8A3C6CC4A09}"/>
    <cellStyle name="Normal 67 4 4" xfId="42498" xr:uid="{EC35A0CB-BB08-4BC2-A6EB-6692BEF98E8E}"/>
    <cellStyle name="Normal 67 4 4 2" xfId="42499" xr:uid="{649C0CA4-E51A-4FD6-AE3B-34B3823A4AD5}"/>
    <cellStyle name="Normal 67 4 5" xfId="42500" xr:uid="{8D9F32CC-4E17-496B-B478-3F314196AFD4}"/>
    <cellStyle name="Normal 67 4 6" xfId="42501" xr:uid="{A801D72A-6C99-4ED5-9477-AC21BFE537CD}"/>
    <cellStyle name="Normal 67 5" xfId="42502" xr:uid="{12A098D1-1F9D-42BC-A8C1-AF7A974E1E2F}"/>
    <cellStyle name="Normal 67 5 2" xfId="42503" xr:uid="{6CB4CF12-3A15-4DC1-B211-8B6421A50C1C}"/>
    <cellStyle name="Normal 67 5 2 2" xfId="42504" xr:uid="{69155D16-351F-4351-83BD-B8433CACEA3F}"/>
    <cellStyle name="Normal 67 5 2 2 2" xfId="42505" xr:uid="{4074A07A-8384-46A2-AA24-042A86E63C79}"/>
    <cellStyle name="Normal 67 5 2 3" xfId="42506" xr:uid="{12685595-14BA-4962-9D65-46A253D2F33C}"/>
    <cellStyle name="Normal 67 5 3" xfId="42507" xr:uid="{8A90AC20-58F0-4441-9046-200335630550}"/>
    <cellStyle name="Normal 67 5 3 2" xfId="42508" xr:uid="{2A902F4F-4722-49DA-A77B-66A2FC9919F0}"/>
    <cellStyle name="Normal 67 5 4" xfId="42509" xr:uid="{6D1FDABA-AFAA-4D94-B4F9-538A8ECE1E36}"/>
    <cellStyle name="Normal 67 5 5" xfId="42510" xr:uid="{7BC20593-E760-4C3F-BCBC-890F90680D1B}"/>
    <cellStyle name="Normal 67 6" xfId="42511" xr:uid="{34F1EAAB-A285-447D-9C2D-A02E69E8C7D9}"/>
    <cellStyle name="Normal 67 6 2" xfId="42512" xr:uid="{C0C5BAE4-D5A8-4E13-BA8F-8E3408B071B2}"/>
    <cellStyle name="Normal 67 6 2 2" xfId="42513" xr:uid="{7220D57C-5E44-4A83-A6A1-E120DE5FADEA}"/>
    <cellStyle name="Normal 67 6 2 2 2" xfId="42514" xr:uid="{377C48D1-EF6F-4DEF-A7BE-D168925F9865}"/>
    <cellStyle name="Normal 67 6 2 3" xfId="42515" xr:uid="{ECAF972F-5422-4CCD-BEF4-7459C102F66C}"/>
    <cellStyle name="Normal 67 6 3" xfId="42516" xr:uid="{8A31B8E7-7E10-43B5-83EB-A305DB96B853}"/>
    <cellStyle name="Normal 67 6 3 2" xfId="42517" xr:uid="{4678BC73-EC3A-4E38-B3CC-7842F5F6AAE8}"/>
    <cellStyle name="Normal 67 6 4" xfId="42518" xr:uid="{7C74E217-68C6-4F87-8583-387CFEEB05F4}"/>
    <cellStyle name="Normal 67 6 5" xfId="42519" xr:uid="{6C772F13-C235-4EDE-954C-DB9CA56BD54E}"/>
    <cellStyle name="Normal 67 7" xfId="42520" xr:uid="{C41B861E-72CC-4048-80C2-AEA8C497B490}"/>
    <cellStyle name="Normal 67 7 2" xfId="42521" xr:uid="{3622550F-A949-4F26-A74C-03F458226B10}"/>
    <cellStyle name="Normal 67 7 2 2" xfId="42522" xr:uid="{5241C94F-4812-4478-8DB8-55F766829DCF}"/>
    <cellStyle name="Normal 67 7 3" xfId="42523" xr:uid="{C5B05779-538C-4D13-BEDF-1F631C97CCB4}"/>
    <cellStyle name="Normal 67 7 4" xfId="42524" xr:uid="{10089CBA-1F67-44FC-B52F-78A22090E667}"/>
    <cellStyle name="Normal 67 8" xfId="42525" xr:uid="{D24111AC-EF9A-4F80-9442-61427ABB7706}"/>
    <cellStyle name="Normal 67 8 2" xfId="42526" xr:uid="{C504E4D9-E94A-4C40-8B18-4112DD9AC06C}"/>
    <cellStyle name="Normal 67 9" xfId="42527" xr:uid="{ABA65DC5-691E-42E0-9DA2-57C5E6D98DBB}"/>
    <cellStyle name="Normal 67 9 2" xfId="42528" xr:uid="{3BD7204E-45AE-49F7-9E98-6AC9CB5ECCB2}"/>
    <cellStyle name="Normal 68" xfId="42529" xr:uid="{B6305ACF-AC2B-4893-B359-A18B735B2F5C}"/>
    <cellStyle name="Normal 68 10" xfId="42530" xr:uid="{EE1B5EA1-4F2F-42F6-BA5C-A551499103E3}"/>
    <cellStyle name="Normal 68 2" xfId="42531" xr:uid="{19F1E4FE-8053-40A0-BA7F-D519203242EA}"/>
    <cellStyle name="Normal 68 2 2" xfId="42532" xr:uid="{0FBBD0FB-972D-4F15-8794-4CB00D107BDB}"/>
    <cellStyle name="Normal 68 2 2 2" xfId="42533" xr:uid="{52833B8F-6A55-4384-B0A6-A4511F2225A2}"/>
    <cellStyle name="Normal 68 2 2 2 2" xfId="42534" xr:uid="{FDB8BCC8-2913-49EE-978B-2E4DD0E1FFC0}"/>
    <cellStyle name="Normal 68 2 2 2 2 2" xfId="42535" xr:uid="{E7187B0F-E262-4AAC-AFE9-00944C79371F}"/>
    <cellStyle name="Normal 68 2 2 2 2 2 2" xfId="42536" xr:uid="{EF6286FC-459B-41B1-B497-20BB03327516}"/>
    <cellStyle name="Normal 68 2 2 2 2 3" xfId="42537" xr:uid="{DEE0496A-F7A1-4D4E-AC97-06CF1D0C2990}"/>
    <cellStyle name="Normal 68 2 2 2 3" xfId="42538" xr:uid="{CAFF7008-661B-46EC-80DC-F5C87F6016D6}"/>
    <cellStyle name="Normal 68 2 2 2 3 2" xfId="42539" xr:uid="{2BBD59A9-7E2B-49EE-9DCA-8F1AA239F404}"/>
    <cellStyle name="Normal 68 2 2 2 4" xfId="42540" xr:uid="{09A64234-2ABC-4E06-B00B-9EECBDD7473A}"/>
    <cellStyle name="Normal 68 2 2 2 5" xfId="42541" xr:uid="{8A32FE88-1485-4CA4-A9D2-B0E51F0EC5C8}"/>
    <cellStyle name="Normal 68 2 2 3" xfId="42542" xr:uid="{EBFFBB32-F6EB-4547-A063-BBC7DFC06F5C}"/>
    <cellStyle name="Normal 68 2 2 3 2" xfId="42543" xr:uid="{41074812-99D9-4930-8426-78AE5D2541A1}"/>
    <cellStyle name="Normal 68 2 2 3 2 2" xfId="42544" xr:uid="{45A8A0F5-CDF3-4119-B35D-98584FF75115}"/>
    <cellStyle name="Normal 68 2 2 3 3" xfId="42545" xr:uid="{6707C453-1432-48A0-B360-382DEFB6B994}"/>
    <cellStyle name="Normal 68 2 2 4" xfId="42546" xr:uid="{1ED09687-23E5-480D-AE94-83B94290643C}"/>
    <cellStyle name="Normal 68 2 2 4 2" xfId="42547" xr:uid="{5ECBF6C9-AD95-4040-AAC6-DA653527A117}"/>
    <cellStyle name="Normal 68 2 2 5" xfId="42548" xr:uid="{6524F338-DABA-458F-ACDE-D7A86510A2B5}"/>
    <cellStyle name="Normal 68 2 2 6" xfId="42549" xr:uid="{759219A2-D6FA-49F6-AC2B-77E99C9E85B5}"/>
    <cellStyle name="Normal 68 2 3" xfId="42550" xr:uid="{060463D1-20E2-4772-9AF4-D5ED98647E9F}"/>
    <cellStyle name="Normal 68 2 3 2" xfId="42551" xr:uid="{7A44DD81-569D-4D67-80C2-42E0800DF586}"/>
    <cellStyle name="Normal 68 2 3 2 2" xfId="42552" xr:uid="{240C28D6-1D62-4FCB-B046-970BCA1512CF}"/>
    <cellStyle name="Normal 68 2 3 2 2 2" xfId="42553" xr:uid="{814A4366-C01B-44E6-A872-C38487BBCE12}"/>
    <cellStyle name="Normal 68 2 3 2 3" xfId="42554" xr:uid="{69A492EE-4547-4AAA-99EE-AB1D5A431BE1}"/>
    <cellStyle name="Normal 68 2 3 3" xfId="42555" xr:uid="{78BEFD8C-3C7B-4F34-A29E-17D38D4E7CFE}"/>
    <cellStyle name="Normal 68 2 3 3 2" xfId="42556" xr:uid="{654D759D-C30D-4FDE-A406-F544EECDE83E}"/>
    <cellStyle name="Normal 68 2 3 4" xfId="42557" xr:uid="{E9EBF2CD-8F02-4365-9631-4E082CF82D49}"/>
    <cellStyle name="Normal 68 2 3 5" xfId="42558" xr:uid="{2AAA0F50-8E7D-4A20-BC08-050E21F0FF65}"/>
    <cellStyle name="Normal 68 2 4" xfId="42559" xr:uid="{7F01CEA6-56DB-461A-90E1-5A66484BBD28}"/>
    <cellStyle name="Normal 68 2 4 2" xfId="42560" xr:uid="{CE1917C1-EB50-415A-B55B-204CCC35E030}"/>
    <cellStyle name="Normal 68 2 4 2 2" xfId="42561" xr:uid="{2E0DB104-1AE4-43A8-9D87-6E8C283CFA12}"/>
    <cellStyle name="Normal 68 2 4 3" xfId="42562" xr:uid="{FF9FE7AB-FEED-441E-AEDE-D4B85CFFF66E}"/>
    <cellStyle name="Normal 68 2 4 4" xfId="42563" xr:uid="{A41F7137-8441-452D-9B93-D40995DE8920}"/>
    <cellStyle name="Normal 68 2 5" xfId="42564" xr:uid="{BE196595-82CE-479A-B5D5-F54DA463A47A}"/>
    <cellStyle name="Normal 68 2 5 2" xfId="42565" xr:uid="{6A702747-F676-48D2-A254-11E6CE5F406E}"/>
    <cellStyle name="Normal 68 2 6" xfId="42566" xr:uid="{D78696F3-3B2A-4E23-A4DB-562E06823841}"/>
    <cellStyle name="Normal 68 2 6 2" xfId="42567" xr:uid="{D8FA941C-1471-4038-8402-ACE98156D7E8}"/>
    <cellStyle name="Normal 68 2 7" xfId="42568" xr:uid="{A21D80CA-1229-49CA-ABD8-72FA9263F6B7}"/>
    <cellStyle name="Normal 68 3" xfId="42569" xr:uid="{135A64C7-1474-4230-9444-74C90AEAFCF5}"/>
    <cellStyle name="Normal 68 3 2" xfId="42570" xr:uid="{B7F4796E-BDAB-413E-82FE-034117C1C2D1}"/>
    <cellStyle name="Normal 68 3 2 2" xfId="42571" xr:uid="{55EC7F3B-BCB0-4326-B1F0-DB623BDE1081}"/>
    <cellStyle name="Normal 68 3 2 2 2" xfId="42572" xr:uid="{D6722969-E635-4473-B7B4-4475BC3DC34C}"/>
    <cellStyle name="Normal 68 3 2 2 2 2" xfId="42573" xr:uid="{20D878B7-A131-427C-AFE9-D6B39AE1394C}"/>
    <cellStyle name="Normal 68 3 2 2 2 2 2" xfId="42574" xr:uid="{DD38C08E-65F5-48C3-92FA-7D7C1AAD7C18}"/>
    <cellStyle name="Normal 68 3 2 2 2 3" xfId="42575" xr:uid="{71A3A115-6266-4052-BD21-53C0E9DB4458}"/>
    <cellStyle name="Normal 68 3 2 2 3" xfId="42576" xr:uid="{6E284DA6-ACE4-4DD0-AA76-AA81DAC336DD}"/>
    <cellStyle name="Normal 68 3 2 2 3 2" xfId="42577" xr:uid="{A9E3FD39-0369-4D6B-9CE6-B69F2AB212EC}"/>
    <cellStyle name="Normal 68 3 2 2 4" xfId="42578" xr:uid="{768148F8-EAA6-45D7-81CC-B76BEB7BD8C8}"/>
    <cellStyle name="Normal 68 3 2 2 5" xfId="42579" xr:uid="{037D4CC0-28A3-4D47-840C-3905EE1CE2E6}"/>
    <cellStyle name="Normal 68 3 2 3" xfId="42580" xr:uid="{F9218073-0205-483F-A764-B85488488706}"/>
    <cellStyle name="Normal 68 3 2 3 2" xfId="42581" xr:uid="{64798B5F-EC03-4919-A5B8-A00222EEBF31}"/>
    <cellStyle name="Normal 68 3 2 3 2 2" xfId="42582" xr:uid="{1A49C545-B454-49BB-B1B3-AA2BFC68E9C4}"/>
    <cellStyle name="Normal 68 3 2 3 3" xfId="42583" xr:uid="{C52698DE-2F0C-4DF8-894A-33FC1D35657A}"/>
    <cellStyle name="Normal 68 3 2 4" xfId="42584" xr:uid="{6AE6AD8A-9528-4E54-ABF0-71D13C4F75D6}"/>
    <cellStyle name="Normal 68 3 2 4 2" xfId="42585" xr:uid="{8B330071-4071-4160-AE1B-BC5E9E20E167}"/>
    <cellStyle name="Normal 68 3 2 5" xfId="42586" xr:uid="{E86FFE33-14D2-4CE5-A8D3-39C4EE906CD2}"/>
    <cellStyle name="Normal 68 3 2 6" xfId="42587" xr:uid="{5CDB658D-CC02-4B04-B5A7-B664938B451E}"/>
    <cellStyle name="Normal 68 3 3" xfId="42588" xr:uid="{A33800F2-66F3-4493-85F3-A3236F743C17}"/>
    <cellStyle name="Normal 68 3 3 2" xfId="42589" xr:uid="{06358969-0057-42A8-979E-16B215F592E6}"/>
    <cellStyle name="Normal 68 3 3 2 2" xfId="42590" xr:uid="{46EECCAE-9D31-450F-B655-D77C29B43FE1}"/>
    <cellStyle name="Normal 68 3 3 2 2 2" xfId="42591" xr:uid="{27361472-6BE4-4F92-ADF7-AF9A2FAA5F27}"/>
    <cellStyle name="Normal 68 3 3 2 3" xfId="42592" xr:uid="{90F0E1DC-282E-4422-BCC8-9A4761E75E90}"/>
    <cellStyle name="Normal 68 3 3 3" xfId="42593" xr:uid="{E4AF1433-C890-4E8E-BD23-352E076059B7}"/>
    <cellStyle name="Normal 68 3 3 3 2" xfId="42594" xr:uid="{315AD711-67C1-40A0-B8FE-D6A8654CA9B5}"/>
    <cellStyle name="Normal 68 3 3 4" xfId="42595" xr:uid="{1DD2175D-A522-43AB-B12B-776F4F56CBAF}"/>
    <cellStyle name="Normal 68 3 3 5" xfId="42596" xr:uid="{B6553E97-9CAA-4680-9E72-3E8088712A2E}"/>
    <cellStyle name="Normal 68 3 4" xfId="42597" xr:uid="{6C6F57A4-6A04-4A03-8FCC-6C8517495B92}"/>
    <cellStyle name="Normal 68 3 4 2" xfId="42598" xr:uid="{CE649339-A5AC-400F-A5DA-B2902F4B92D7}"/>
    <cellStyle name="Normal 68 3 4 2 2" xfId="42599" xr:uid="{D6C2D9D6-6D13-4510-8BF6-3F16B8978F93}"/>
    <cellStyle name="Normal 68 3 4 3" xfId="42600" xr:uid="{A69F1597-A02C-45E1-8665-6AB974A81E48}"/>
    <cellStyle name="Normal 68 3 4 4" xfId="42601" xr:uid="{EF634B67-38FA-4E2B-9274-6B240057B58A}"/>
    <cellStyle name="Normal 68 3 5" xfId="42602" xr:uid="{62F25AB0-DAB5-4478-AC57-BBA3F8F2EDE1}"/>
    <cellStyle name="Normal 68 3 5 2" xfId="42603" xr:uid="{DF8D8FD5-E5BA-431E-BCD2-751A483C24BF}"/>
    <cellStyle name="Normal 68 3 6" xfId="42604" xr:uid="{1934E424-BD55-4A70-AB29-D4B624FFE8A7}"/>
    <cellStyle name="Normal 68 3 6 2" xfId="42605" xr:uid="{34B923BC-A626-432E-8232-DC13313A8150}"/>
    <cellStyle name="Normal 68 3 7" xfId="42606" xr:uid="{5771AFF9-00B6-4712-AAEE-0B5CFCAE26C9}"/>
    <cellStyle name="Normal 68 4" xfId="42607" xr:uid="{1986715D-373E-4A94-8320-B8869F0EA377}"/>
    <cellStyle name="Normal 68 4 2" xfId="42608" xr:uid="{1457C1C4-7536-43F3-B94E-7BDBC60D9C29}"/>
    <cellStyle name="Normal 68 4 2 2" xfId="42609" xr:uid="{C0FDD11E-9EE7-4941-AADC-D7FB3AEC039E}"/>
    <cellStyle name="Normal 68 4 2 2 2" xfId="42610" xr:uid="{3E0E9BFD-C464-44EF-B4F5-7C81002C6FD6}"/>
    <cellStyle name="Normal 68 4 2 2 2 2" xfId="42611" xr:uid="{083668E7-CE26-40F3-BEC4-AEF32E40E2D7}"/>
    <cellStyle name="Normal 68 4 2 2 3" xfId="42612" xr:uid="{4221115F-695F-4A12-B340-27FC1388CB9F}"/>
    <cellStyle name="Normal 68 4 2 3" xfId="42613" xr:uid="{7E1BC736-9DC3-4C82-902A-4AEBF925604B}"/>
    <cellStyle name="Normal 68 4 2 3 2" xfId="42614" xr:uid="{E78120C2-0DCE-41E1-A871-F9F40E3D2B67}"/>
    <cellStyle name="Normal 68 4 2 4" xfId="42615" xr:uid="{3749C07F-E274-4E6A-97E9-8BDE0AAD6FD9}"/>
    <cellStyle name="Normal 68 4 2 5" xfId="42616" xr:uid="{A465371C-8402-4F12-8A92-4C613B3897C0}"/>
    <cellStyle name="Normal 68 4 3" xfId="42617" xr:uid="{94DF683F-8F55-4DDB-9A0E-2E4FF4DBA835}"/>
    <cellStyle name="Normal 68 4 3 2" xfId="42618" xr:uid="{2E15E22B-DA99-4060-BCE2-BF54AEF7C103}"/>
    <cellStyle name="Normal 68 4 3 2 2" xfId="42619" xr:uid="{17A54766-B31E-475D-A1EA-0F0A3ADD08BC}"/>
    <cellStyle name="Normal 68 4 3 3" xfId="42620" xr:uid="{936EBDED-21C4-4FD7-A87C-061FC3037A96}"/>
    <cellStyle name="Normal 68 4 4" xfId="42621" xr:uid="{E8FE1D44-8304-4954-81F8-FE82F9499A25}"/>
    <cellStyle name="Normal 68 4 4 2" xfId="42622" xr:uid="{1B429CEF-7D57-426D-9CD6-80859E829946}"/>
    <cellStyle name="Normal 68 4 5" xfId="42623" xr:uid="{434F8B87-49FA-447F-9A5E-B6255966C0C1}"/>
    <cellStyle name="Normal 68 4 6" xfId="42624" xr:uid="{F7024EFD-8CDA-4296-946E-CD7305878820}"/>
    <cellStyle name="Normal 68 5" xfId="42625" xr:uid="{417C1188-E79D-47F6-A30D-D0A51280FA50}"/>
    <cellStyle name="Normal 68 5 2" xfId="42626" xr:uid="{1D75F354-6DE1-4C4A-B518-9E03CA789A8C}"/>
    <cellStyle name="Normal 68 5 2 2" xfId="42627" xr:uid="{CEFF5B30-9B04-48FC-9428-D2138F06ACF2}"/>
    <cellStyle name="Normal 68 5 2 2 2" xfId="42628" xr:uid="{01252416-9597-4702-A7C5-518FB45D5E9F}"/>
    <cellStyle name="Normal 68 5 2 3" xfId="42629" xr:uid="{623E0ACE-4312-4F98-8497-0B9AF95DFBED}"/>
    <cellStyle name="Normal 68 5 3" xfId="42630" xr:uid="{81675CEC-90B1-41F3-85B3-B7E2FB9AF582}"/>
    <cellStyle name="Normal 68 5 3 2" xfId="42631" xr:uid="{60663095-987C-4A78-A1C7-9A8C5BDBDF92}"/>
    <cellStyle name="Normal 68 5 4" xfId="42632" xr:uid="{B39CD492-1C45-436C-B030-93A501301F4F}"/>
    <cellStyle name="Normal 68 5 5" xfId="42633" xr:uid="{015E3F05-6EDA-4988-9BCD-7A88251EB5B6}"/>
    <cellStyle name="Normal 68 6" xfId="42634" xr:uid="{DDA73371-773E-4B1C-B542-3697C08B9F23}"/>
    <cellStyle name="Normal 68 6 2" xfId="42635" xr:uid="{F9DAB586-70E9-4DC0-BB86-360F5AA126DF}"/>
    <cellStyle name="Normal 68 6 2 2" xfId="42636" xr:uid="{A9779C74-3BEA-43AC-BFE3-233D3CA72560}"/>
    <cellStyle name="Normal 68 6 2 2 2" xfId="42637" xr:uid="{B7569451-82FA-4662-9EBF-41B346733818}"/>
    <cellStyle name="Normal 68 6 2 3" xfId="42638" xr:uid="{F9A71EAD-5DAC-4DAC-819C-93DA8C125881}"/>
    <cellStyle name="Normal 68 6 3" xfId="42639" xr:uid="{41B21748-AB63-4EC5-ADB5-075FE88F08C6}"/>
    <cellStyle name="Normal 68 6 3 2" xfId="42640" xr:uid="{C25A170C-1060-4FEC-9350-F0868E355ECC}"/>
    <cellStyle name="Normal 68 6 4" xfId="42641" xr:uid="{C7D373C3-6A35-48A6-973C-02A8DFC682A3}"/>
    <cellStyle name="Normal 68 6 5" xfId="42642" xr:uid="{A1A8002A-2B93-4AA2-9D19-3E60307E3FD8}"/>
    <cellStyle name="Normal 68 7" xfId="42643" xr:uid="{2CB5257B-3FC4-4361-972B-AA2D942073ED}"/>
    <cellStyle name="Normal 68 7 2" xfId="42644" xr:uid="{891232A8-A671-43C3-9F2F-28CF9195A2DA}"/>
    <cellStyle name="Normal 68 7 2 2" xfId="42645" xr:uid="{66D45429-6671-4776-A175-9FC750A46F22}"/>
    <cellStyle name="Normal 68 7 3" xfId="42646" xr:uid="{C243736D-0FCC-465B-A365-99478896A84C}"/>
    <cellStyle name="Normal 68 7 4" xfId="42647" xr:uid="{B5651909-B08A-4627-94D1-8F996B346BBC}"/>
    <cellStyle name="Normal 68 8" xfId="42648" xr:uid="{A4C8AA1C-7130-4AEE-9B5B-DBE5A2591546}"/>
    <cellStyle name="Normal 68 8 2" xfId="42649" xr:uid="{72A65CFE-35FC-477A-86B6-2E6083FB50D6}"/>
    <cellStyle name="Normal 68 9" xfId="42650" xr:uid="{02246993-13A0-42A2-96AA-DAE61AF74627}"/>
    <cellStyle name="Normal 68 9 2" xfId="42651" xr:uid="{7E11D689-AC9A-4087-AEFF-4CD16E242F7B}"/>
    <cellStyle name="Normal 69" xfId="42652" xr:uid="{248424A1-7D4A-4770-80D4-5F0676B408D3}"/>
    <cellStyle name="Normal 69 10" xfId="42653" xr:uid="{5A32A990-F147-4A6D-885F-95CB8DDADB09}"/>
    <cellStyle name="Normal 69 2" xfId="42654" xr:uid="{3AE59C2B-162C-41B2-B1E7-DF63B1A30576}"/>
    <cellStyle name="Normal 69 2 2" xfId="42655" xr:uid="{DA725A75-D18A-420F-8AC8-4F13CBA6F5C8}"/>
    <cellStyle name="Normal 69 2 2 2" xfId="42656" xr:uid="{95F279BC-69B5-400F-8F29-75A13AF9A611}"/>
    <cellStyle name="Normal 69 2 2 2 2" xfId="42657" xr:uid="{3A8013AD-6175-4D08-B079-BEA2CE3ACD5A}"/>
    <cellStyle name="Normal 69 2 2 2 2 2" xfId="42658" xr:uid="{63C3CE16-F618-4D43-A28A-5306535AFABD}"/>
    <cellStyle name="Normal 69 2 2 2 2 2 2" xfId="42659" xr:uid="{F8E4E6DF-A709-4156-9355-537AC830F440}"/>
    <cellStyle name="Normal 69 2 2 2 2 3" xfId="42660" xr:uid="{E4D71AB6-FDE4-414F-A25F-31112C52A217}"/>
    <cellStyle name="Normal 69 2 2 2 3" xfId="42661" xr:uid="{EFC50C67-ABEC-44F5-B526-5ED9288D0548}"/>
    <cellStyle name="Normal 69 2 2 2 3 2" xfId="42662" xr:uid="{5A08933E-B24C-41F5-B71E-5473C3AB8080}"/>
    <cellStyle name="Normal 69 2 2 2 4" xfId="42663" xr:uid="{ADA86630-DA86-48AE-A9B8-E3C73BE0289E}"/>
    <cellStyle name="Normal 69 2 2 2 5" xfId="42664" xr:uid="{6D501E49-34D4-491B-92E4-3489DE39C937}"/>
    <cellStyle name="Normal 69 2 2 3" xfId="42665" xr:uid="{3FAD7E31-80E9-47CA-B020-25BC67FA356B}"/>
    <cellStyle name="Normal 69 2 2 3 2" xfId="42666" xr:uid="{084957D4-3762-4F42-B701-BA697E8E786E}"/>
    <cellStyle name="Normal 69 2 2 3 2 2" xfId="42667" xr:uid="{042A894C-F036-4737-80FE-E64A92A0280C}"/>
    <cellStyle name="Normal 69 2 2 3 3" xfId="42668" xr:uid="{E623CBDE-207A-4046-A532-18E737978106}"/>
    <cellStyle name="Normal 69 2 2 4" xfId="42669" xr:uid="{4949FFA9-7B48-414E-91C2-8A0062A5B389}"/>
    <cellStyle name="Normal 69 2 2 4 2" xfId="42670" xr:uid="{DD1A4B9A-6611-4340-905B-44C4A1C5FD55}"/>
    <cellStyle name="Normal 69 2 2 5" xfId="42671" xr:uid="{066C0C29-FEFF-4AFA-A824-39F0FFB1807A}"/>
    <cellStyle name="Normal 69 2 2 6" xfId="42672" xr:uid="{EA54AAE7-3E59-4DF3-874D-16B6CA5795BD}"/>
    <cellStyle name="Normal 69 2 3" xfId="42673" xr:uid="{96109B55-4E54-4352-BAB5-189618AC9C7D}"/>
    <cellStyle name="Normal 69 2 3 2" xfId="42674" xr:uid="{EB69402A-E79F-4A13-A1A8-5ACC8759883F}"/>
    <cellStyle name="Normal 69 2 3 2 2" xfId="42675" xr:uid="{BE9B4712-AADE-433E-9BE5-BC2B6018BAB6}"/>
    <cellStyle name="Normal 69 2 3 2 2 2" xfId="42676" xr:uid="{8E0A07E8-3684-4A3C-AA53-8C59A4588F72}"/>
    <cellStyle name="Normal 69 2 3 2 3" xfId="42677" xr:uid="{05C5B64C-D8F9-4C83-B79D-391FD593AC8B}"/>
    <cellStyle name="Normal 69 2 3 3" xfId="42678" xr:uid="{7BAD0F6C-6412-4CE0-97F2-535600330016}"/>
    <cellStyle name="Normal 69 2 3 3 2" xfId="42679" xr:uid="{9DC00152-9FD9-4419-ABEB-26420ACC89E6}"/>
    <cellStyle name="Normal 69 2 3 4" xfId="42680" xr:uid="{F70CD37C-4D90-4250-9998-85C3C1BDE922}"/>
    <cellStyle name="Normal 69 2 3 5" xfId="42681" xr:uid="{427A7EB5-882B-4861-83B5-645CA61B6A4B}"/>
    <cellStyle name="Normal 69 2 4" xfId="42682" xr:uid="{EDFB606F-5F9A-4EA7-936F-F2BCA61D5686}"/>
    <cellStyle name="Normal 69 2 4 2" xfId="42683" xr:uid="{F30E6434-C870-44EA-A3EE-477590895A4D}"/>
    <cellStyle name="Normal 69 2 4 2 2" xfId="42684" xr:uid="{6ECEB43D-6D78-45F3-9E6A-76E7575DDC9B}"/>
    <cellStyle name="Normal 69 2 4 3" xfId="42685" xr:uid="{972437E4-B80D-4655-8768-C409DA12125C}"/>
    <cellStyle name="Normal 69 2 4 4" xfId="42686" xr:uid="{A31741C4-C890-46B8-86E6-A318FC2E521D}"/>
    <cellStyle name="Normal 69 2 5" xfId="42687" xr:uid="{C5744F20-C325-4AB4-9677-8874CD5B3E4F}"/>
    <cellStyle name="Normal 69 2 5 2" xfId="42688" xr:uid="{720F434A-C013-49A4-A09B-E3DEEEE861B1}"/>
    <cellStyle name="Normal 69 2 6" xfId="42689" xr:uid="{B25152FD-7DD9-4DEF-B7F3-F2544B23F6CF}"/>
    <cellStyle name="Normal 69 2 6 2" xfId="42690" xr:uid="{B2BC9E63-FE80-4BF1-B2F3-9DB2A9207310}"/>
    <cellStyle name="Normal 69 2 7" xfId="42691" xr:uid="{01AF57E3-C2AC-4CA1-81AF-7DC19A3E8291}"/>
    <cellStyle name="Normal 69 3" xfId="42692" xr:uid="{ED113F80-0DDB-4328-AD16-95F36CF8FE67}"/>
    <cellStyle name="Normal 69 3 2" xfId="42693" xr:uid="{40E91E13-BAB6-4018-80E9-37BCA13979BA}"/>
    <cellStyle name="Normal 69 3 2 2" xfId="42694" xr:uid="{71B4319D-99A5-4923-8249-333C1B9EB73B}"/>
    <cellStyle name="Normal 69 3 2 2 2" xfId="42695" xr:uid="{3DF5EEE0-6AA5-4904-B6DF-DFBE9F3E8860}"/>
    <cellStyle name="Normal 69 3 2 2 2 2" xfId="42696" xr:uid="{46EF57E3-CBB5-4571-B659-8C7305ECBC0B}"/>
    <cellStyle name="Normal 69 3 2 2 2 2 2" xfId="42697" xr:uid="{C8D71225-4DA2-4ED3-89F4-8038620E4CA3}"/>
    <cellStyle name="Normal 69 3 2 2 2 3" xfId="42698" xr:uid="{120DAD53-40E3-4424-93DE-76450A8F926B}"/>
    <cellStyle name="Normal 69 3 2 2 3" xfId="42699" xr:uid="{922E6A11-3B88-42B5-847A-E811B91E0CFD}"/>
    <cellStyle name="Normal 69 3 2 2 3 2" xfId="42700" xr:uid="{F61B0B7B-5BE1-4DEA-ACBE-5CE243B553AA}"/>
    <cellStyle name="Normal 69 3 2 2 4" xfId="42701" xr:uid="{339D15CC-76EA-4989-B800-0D3692A5926D}"/>
    <cellStyle name="Normal 69 3 2 2 5" xfId="42702" xr:uid="{881CDDCB-3B9D-43D2-A754-317DDA1D1BE3}"/>
    <cellStyle name="Normal 69 3 2 3" xfId="42703" xr:uid="{288B1427-9484-478F-9416-3121A11F1294}"/>
    <cellStyle name="Normal 69 3 2 3 2" xfId="42704" xr:uid="{ECA10B44-39AF-49E5-BFF1-989F9A38517D}"/>
    <cellStyle name="Normal 69 3 2 3 2 2" xfId="42705" xr:uid="{B6CF78FD-1BDF-424C-BDD4-B36BD4411AE2}"/>
    <cellStyle name="Normal 69 3 2 3 3" xfId="42706" xr:uid="{EBDAA4E1-EDC3-44DF-9207-8DAC997BB4DC}"/>
    <cellStyle name="Normal 69 3 2 4" xfId="42707" xr:uid="{E63D07F0-0F27-406C-9E0B-6FA7BE71940A}"/>
    <cellStyle name="Normal 69 3 2 4 2" xfId="42708" xr:uid="{693612EF-54D9-416A-BE54-6AA36BB069D5}"/>
    <cellStyle name="Normal 69 3 2 5" xfId="42709" xr:uid="{D65CE05D-2A03-44A4-9DBC-C9A7C30C8453}"/>
    <cellStyle name="Normal 69 3 2 6" xfId="42710" xr:uid="{D359ECCF-B483-4439-B5EE-13B2390AA3DA}"/>
    <cellStyle name="Normal 69 3 3" xfId="42711" xr:uid="{D5BBC33A-F9A2-41C6-8338-651ED3B488B3}"/>
    <cellStyle name="Normal 69 3 3 2" xfId="42712" xr:uid="{70FBD3BB-00C5-4A76-807D-0E64EBE797FE}"/>
    <cellStyle name="Normal 69 3 3 2 2" xfId="42713" xr:uid="{791C825F-EEE1-4FD4-8A68-15F7320781A3}"/>
    <cellStyle name="Normal 69 3 3 2 2 2" xfId="42714" xr:uid="{87475406-8EE3-452C-B6E5-F69815793211}"/>
    <cellStyle name="Normal 69 3 3 2 3" xfId="42715" xr:uid="{CC176B71-549C-410D-99DB-ACCD5941526A}"/>
    <cellStyle name="Normal 69 3 3 3" xfId="42716" xr:uid="{2210D3FB-BC63-46D3-9379-7CF806BA0C74}"/>
    <cellStyle name="Normal 69 3 3 3 2" xfId="42717" xr:uid="{D348FE80-7A4E-4A6A-8DA1-DB9F8D43235E}"/>
    <cellStyle name="Normal 69 3 3 4" xfId="42718" xr:uid="{C5DCC7F1-CF44-486B-8967-50BF578800AD}"/>
    <cellStyle name="Normal 69 3 3 5" xfId="42719" xr:uid="{0C36A5A3-4AE5-48F1-9F80-2F4FA5FD3E1E}"/>
    <cellStyle name="Normal 69 3 4" xfId="42720" xr:uid="{C73CB3F1-E4AD-4548-B9BD-C41019443C3D}"/>
    <cellStyle name="Normal 69 3 4 2" xfId="42721" xr:uid="{68F9ABC9-545A-4900-8A3D-07113E2CC79B}"/>
    <cellStyle name="Normal 69 3 4 2 2" xfId="42722" xr:uid="{2E4D52B8-9E4D-49C8-9470-CB7F2EA8D1ED}"/>
    <cellStyle name="Normal 69 3 4 3" xfId="42723" xr:uid="{BD5685A4-85D9-45F1-B401-6A9D241FF838}"/>
    <cellStyle name="Normal 69 3 4 4" xfId="42724" xr:uid="{E6AD4862-7743-4CE2-9281-0E504B995623}"/>
    <cellStyle name="Normal 69 3 5" xfId="42725" xr:uid="{6549B231-2F11-4D6F-991A-D14EBC92D80E}"/>
    <cellStyle name="Normal 69 3 5 2" xfId="42726" xr:uid="{FABBE573-52EB-4D1D-B1B5-07E2C39BD2A4}"/>
    <cellStyle name="Normal 69 3 6" xfId="42727" xr:uid="{6A6E92C9-6D00-4713-98C3-4C0F22514B49}"/>
    <cellStyle name="Normal 69 3 6 2" xfId="42728" xr:uid="{CE8E19C8-9783-406C-8078-6193E05EFA04}"/>
    <cellStyle name="Normal 69 3 7" xfId="42729" xr:uid="{B8E3840F-610A-4A61-A6BA-4F772CA2A3D1}"/>
    <cellStyle name="Normal 69 4" xfId="42730" xr:uid="{63BC66C1-16E1-4F4E-AEA8-A45B15C02252}"/>
    <cellStyle name="Normal 69 4 2" xfId="42731" xr:uid="{B9E64365-061A-4375-B8BF-9C6189DA803D}"/>
    <cellStyle name="Normal 69 4 2 2" xfId="42732" xr:uid="{78F07563-0715-4011-8167-E9EFF5C25277}"/>
    <cellStyle name="Normal 69 4 2 2 2" xfId="42733" xr:uid="{08D3938F-ACB5-42C4-B842-1F3067017835}"/>
    <cellStyle name="Normal 69 4 2 2 2 2" xfId="42734" xr:uid="{78CCC897-1B19-42D5-8005-F8714009AC07}"/>
    <cellStyle name="Normal 69 4 2 2 3" xfId="42735" xr:uid="{E2225621-62D3-4A4A-9934-A80F83EDFC58}"/>
    <cellStyle name="Normal 69 4 2 3" xfId="42736" xr:uid="{9E7B7551-55C3-42B7-9F32-CB06254B5656}"/>
    <cellStyle name="Normal 69 4 2 3 2" xfId="42737" xr:uid="{5F4CE14B-C83D-43BC-AEE6-A8C08BDD2DFD}"/>
    <cellStyle name="Normal 69 4 2 4" xfId="42738" xr:uid="{7F09896E-D197-47B0-AA99-85EC55C7182C}"/>
    <cellStyle name="Normal 69 4 2 5" xfId="42739" xr:uid="{5D3476CC-C1B1-4620-AAF3-23E69AD0A6C8}"/>
    <cellStyle name="Normal 69 4 3" xfId="42740" xr:uid="{53CB13FC-792F-4A48-BF15-92D2F83CB013}"/>
    <cellStyle name="Normal 69 4 3 2" xfId="42741" xr:uid="{63659A41-A864-4B0E-87B2-066AB2A0D946}"/>
    <cellStyle name="Normal 69 4 3 2 2" xfId="42742" xr:uid="{515335F8-366F-4FF0-AA9F-3FBA5982FAEE}"/>
    <cellStyle name="Normal 69 4 3 3" xfId="42743" xr:uid="{A2207BD8-2B6A-4BB8-929A-7699CCEEB7F1}"/>
    <cellStyle name="Normal 69 4 4" xfId="42744" xr:uid="{49FAF879-9257-42EE-8F84-C13465DBBB8F}"/>
    <cellStyle name="Normal 69 4 4 2" xfId="42745" xr:uid="{C4414441-5899-4AE2-A5EC-95EF9C5E4241}"/>
    <cellStyle name="Normal 69 4 5" xfId="42746" xr:uid="{DDB8554F-1FDF-4C51-B91D-2366AF70B61B}"/>
    <cellStyle name="Normal 69 4 6" xfId="42747" xr:uid="{A9EA1C63-5C6E-4253-9A13-B5AAFE371444}"/>
    <cellStyle name="Normal 69 5" xfId="42748" xr:uid="{F5AC7C3F-FB65-4074-B6B3-16161CA85545}"/>
    <cellStyle name="Normal 69 5 2" xfId="42749" xr:uid="{BBA8E9CC-1E87-47ED-A521-45F425DE3320}"/>
    <cellStyle name="Normal 69 5 2 2" xfId="42750" xr:uid="{2A6D1887-101D-41AE-9560-7C19EC152C65}"/>
    <cellStyle name="Normal 69 5 2 2 2" xfId="42751" xr:uid="{D9171DFB-7F06-4C39-8B37-0E9D19008BE8}"/>
    <cellStyle name="Normal 69 5 2 3" xfId="42752" xr:uid="{4EA02C9B-8CFA-4D87-9D19-815453049F16}"/>
    <cellStyle name="Normal 69 5 3" xfId="42753" xr:uid="{882B89DF-135E-4561-88F3-B406E6ABCA16}"/>
    <cellStyle name="Normal 69 5 3 2" xfId="42754" xr:uid="{6BEC5825-2B7C-402D-A39F-A729B2C4B3F0}"/>
    <cellStyle name="Normal 69 5 4" xfId="42755" xr:uid="{344D2DD7-9BFD-43F1-9428-A13D498B74FB}"/>
    <cellStyle name="Normal 69 5 5" xfId="42756" xr:uid="{BB605686-967F-45DC-9FB7-3248C809145D}"/>
    <cellStyle name="Normal 69 6" xfId="42757" xr:uid="{EE93485D-89DF-49EB-8E5E-0E866FDFE557}"/>
    <cellStyle name="Normal 69 6 2" xfId="42758" xr:uid="{55055C4C-9547-4E64-B932-307FFC15F7C7}"/>
    <cellStyle name="Normal 69 6 2 2" xfId="42759" xr:uid="{2D987781-3DCF-4AEF-B1DD-041B895C9619}"/>
    <cellStyle name="Normal 69 6 2 2 2" xfId="42760" xr:uid="{5A63ABE9-4C3A-4BC0-BD48-72A078C31979}"/>
    <cellStyle name="Normal 69 6 2 3" xfId="42761" xr:uid="{285247B5-C2E8-42FC-A73D-7C958CAA7373}"/>
    <cellStyle name="Normal 69 6 3" xfId="42762" xr:uid="{93ECC68C-1118-4D5B-B5E0-0CF01088DC4E}"/>
    <cellStyle name="Normal 69 6 3 2" xfId="42763" xr:uid="{65FAB279-7DA6-4D2B-BDC1-054E952F0F0D}"/>
    <cellStyle name="Normal 69 6 4" xfId="42764" xr:uid="{372EB44B-B6E5-419E-A650-F1D650879552}"/>
    <cellStyle name="Normal 69 6 5" xfId="42765" xr:uid="{72F5D190-0670-4036-B610-018DC44D7DB3}"/>
    <cellStyle name="Normal 69 7" xfId="42766" xr:uid="{CFCED455-CC7B-4F4C-8C78-7BE77E4AE5B5}"/>
    <cellStyle name="Normal 69 7 2" xfId="42767" xr:uid="{7C141BC1-5213-4B6F-95D1-EB5475D3037B}"/>
    <cellStyle name="Normal 69 7 2 2" xfId="42768" xr:uid="{39A6E3F5-8960-4047-8F5B-0C0CFA416DB5}"/>
    <cellStyle name="Normal 69 7 3" xfId="42769" xr:uid="{283691F8-5805-446B-9B6F-F28CCCBF1887}"/>
    <cellStyle name="Normal 69 7 4" xfId="42770" xr:uid="{7114C39F-4D4B-45C8-81C0-EA6DB26A01E1}"/>
    <cellStyle name="Normal 69 8" xfId="42771" xr:uid="{2295CBDD-740D-4D88-BBF8-2C7A5154AAC4}"/>
    <cellStyle name="Normal 69 8 2" xfId="42772" xr:uid="{E39053B5-7447-49EB-9B97-EDC78C8F09F3}"/>
    <cellStyle name="Normal 69 9" xfId="42773" xr:uid="{9591B00B-1776-4E70-9290-DA70C07380BB}"/>
    <cellStyle name="Normal 69 9 2" xfId="42774" xr:uid="{7BA12EAC-8A75-41AA-8F37-FEAB5B7B1131}"/>
    <cellStyle name="Normal 7" xfId="49" xr:uid="{911A1529-407D-4719-A9D8-50771C9081DD}"/>
    <cellStyle name="Normal 7 10" xfId="42775" xr:uid="{47D43A62-6BBD-47AC-8E0C-EADB302DC027}"/>
    <cellStyle name="Normal 7 10 2" xfId="42776" xr:uid="{7C5DC35C-655A-4D4B-9810-139707184346}"/>
    <cellStyle name="Normal 7 10 2 2" xfId="42777" xr:uid="{2F3C3EF4-539C-4629-86FD-3182F9403E0D}"/>
    <cellStyle name="Normal 7 10 3" xfId="42778" xr:uid="{6CD3E327-8D1C-4F5E-8516-28F693DBEF9F}"/>
    <cellStyle name="Normal 7 10 4" xfId="42779" xr:uid="{F27A4C0E-8F01-4210-8AA1-525F4A1B2FDA}"/>
    <cellStyle name="Normal 7 11" xfId="42780" xr:uid="{E74EF3C4-799E-4F2D-8AE9-31CE1E75644A}"/>
    <cellStyle name="Normal 7 11 2" xfId="42781" xr:uid="{7F76FA5C-E66B-4C5D-802F-D530732CB772}"/>
    <cellStyle name="Normal 7 12" xfId="42782" xr:uid="{6D9F904A-34D1-4B7E-AA77-9107E3D533DF}"/>
    <cellStyle name="Normal 7 13" xfId="42783" xr:uid="{6ECE5749-AD92-47DF-A2D8-81036EBF26E1}"/>
    <cellStyle name="Normal 7 13 2" xfId="42784" xr:uid="{ED52D003-BFD2-4FA7-8D0B-5525DE84950C}"/>
    <cellStyle name="Normal 7 14" xfId="42785" xr:uid="{CC3C474D-ACB4-4634-9B75-E624C7FB316A}"/>
    <cellStyle name="Normal 7 15" xfId="42786" xr:uid="{0A085F25-516E-449C-946F-A48E42EA2E4D}"/>
    <cellStyle name="Normal 7 16" xfId="823" xr:uid="{70EF8B9E-0376-4E6E-A5D8-2188891F002F}"/>
    <cellStyle name="Normal 7 17" xfId="47279" xr:uid="{802CF7EE-B7D3-4F45-99C8-8D597261E791}"/>
    <cellStyle name="Normal 7 2" xfId="42787" xr:uid="{D402163A-793D-4A8E-BE33-645A4D39CF2A}"/>
    <cellStyle name="Normal 7 2 10" xfId="42788" xr:uid="{4553F67A-7489-45CA-B986-677A27FF8F0B}"/>
    <cellStyle name="Normal 7 2 10 2" xfId="42789" xr:uid="{23467CE0-5C1C-4845-ABE4-74D158F601AE}"/>
    <cellStyle name="Normal 7 2 11" xfId="42790" xr:uid="{5DA1D9A8-8783-44CB-B80B-642D271FDBAC}"/>
    <cellStyle name="Normal 7 2 2" xfId="42791" xr:uid="{4CC19613-7D83-4409-A5E6-7BC8229BDDE2}"/>
    <cellStyle name="Normal 7 2 2 10" xfId="42792" xr:uid="{6A1EC328-1184-4C07-BD38-56599BCFB502}"/>
    <cellStyle name="Normal 7 2 2 2" xfId="42793" xr:uid="{C2C001D7-7877-47F7-8F07-31DEAB24DDB1}"/>
    <cellStyle name="Normal 7 2 2 2 2" xfId="42794" xr:uid="{D7FC3AFC-B54C-4089-85B1-F65A9557D573}"/>
    <cellStyle name="Normal 7 2 2 2 2 2" xfId="42795" xr:uid="{D2CF23C4-47BF-4FC8-8861-2C22E68481EE}"/>
    <cellStyle name="Normal 7 2 2 2 2 2 2" xfId="42796" xr:uid="{45DCB2D2-8239-41D1-8201-F5BD92D556A8}"/>
    <cellStyle name="Normal 7 2 2 2 2 2 2 2" xfId="42797" xr:uid="{F6C1A1DA-39DE-43DF-8744-F12D46BB1CCE}"/>
    <cellStyle name="Normal 7 2 2 2 2 2 2 2 2" xfId="42798" xr:uid="{B56EFFAA-3C78-48C1-B14C-1109ED2CE290}"/>
    <cellStyle name="Normal 7 2 2 2 2 2 2 3" xfId="42799" xr:uid="{17DEA5B6-7ED6-4E4F-B602-C6BB3EEC1179}"/>
    <cellStyle name="Normal 7 2 2 2 2 2 3" xfId="42800" xr:uid="{6F46F164-261B-4EC1-9CD0-11CDC78288F7}"/>
    <cellStyle name="Normal 7 2 2 2 2 2 3 2" xfId="42801" xr:uid="{EB981884-1023-4F6F-B4F8-8D83DF9ECD81}"/>
    <cellStyle name="Normal 7 2 2 2 2 2 4" xfId="42802" xr:uid="{1F204631-31C3-4869-8B2A-84CD279BB372}"/>
    <cellStyle name="Normal 7 2 2 2 2 2 5" xfId="42803" xr:uid="{59332A52-61C0-4556-9E0C-6F8B3B3BE6AB}"/>
    <cellStyle name="Normal 7 2 2 2 2 3" xfId="42804" xr:uid="{7D1381BE-408B-49C4-9D4B-E71FCC15C940}"/>
    <cellStyle name="Normal 7 2 2 2 2 3 2" xfId="42805" xr:uid="{7BDDBAE3-014A-4C9C-987F-D661EBC8875C}"/>
    <cellStyle name="Normal 7 2 2 2 2 3 2 2" xfId="42806" xr:uid="{91066012-26AF-41FF-83BC-DDA4589148DD}"/>
    <cellStyle name="Normal 7 2 2 2 2 3 3" xfId="42807" xr:uid="{B9952584-770C-4AFE-A2C2-6F9DA79EC476}"/>
    <cellStyle name="Normal 7 2 2 2 2 4" xfId="42808" xr:uid="{7F0C75E8-F851-4219-8659-CFEBC0CF7B2B}"/>
    <cellStyle name="Normal 7 2 2 2 2 4 2" xfId="42809" xr:uid="{0ECAEEE3-9791-46D2-90CA-8CF8539D2CFA}"/>
    <cellStyle name="Normal 7 2 2 2 2 5" xfId="42810" xr:uid="{D65EDB7C-11D2-4579-852E-E4A45DED4552}"/>
    <cellStyle name="Normal 7 2 2 2 2 6" xfId="42811" xr:uid="{308B8764-1F35-4F3B-8818-B404B4A5E137}"/>
    <cellStyle name="Normal 7 2 2 2 3" xfId="42812" xr:uid="{6BD5215A-B436-4AB5-9A61-42C342183117}"/>
    <cellStyle name="Normal 7 2 2 2 3 2" xfId="42813" xr:uid="{2006D3B3-83F7-4E83-A80D-7BE80C935D7E}"/>
    <cellStyle name="Normal 7 2 2 2 3 2 2" xfId="42814" xr:uid="{EF96C1E2-D9A4-4B1B-9137-06866977442A}"/>
    <cellStyle name="Normal 7 2 2 2 3 2 2 2" xfId="42815" xr:uid="{A8A2F225-CE50-4A68-BAC6-A8001CC9C72B}"/>
    <cellStyle name="Normal 7 2 2 2 3 2 3" xfId="42816" xr:uid="{D83922C4-A336-472B-A6EC-4C915210F262}"/>
    <cellStyle name="Normal 7 2 2 2 3 3" xfId="42817" xr:uid="{1E1A623D-DBAF-4B06-80CE-4C51F040B1AB}"/>
    <cellStyle name="Normal 7 2 2 2 3 3 2" xfId="42818" xr:uid="{3B105FCC-C4A2-4724-B500-68B00DC19872}"/>
    <cellStyle name="Normal 7 2 2 2 3 4" xfId="42819" xr:uid="{19FFCA38-7A6B-49C0-B768-E8F0D22B090A}"/>
    <cellStyle name="Normal 7 2 2 2 3 5" xfId="42820" xr:uid="{90DDF100-D0CB-4C53-ACC2-8AC9DBC1F712}"/>
    <cellStyle name="Normal 7 2 2 2 4" xfId="42821" xr:uid="{FA0C831B-FE4D-47CB-B7B7-CCC8648FE28E}"/>
    <cellStyle name="Normal 7 2 2 2 4 2" xfId="42822" xr:uid="{567893DD-734C-40C8-922D-1C40C54D3D65}"/>
    <cellStyle name="Normal 7 2 2 2 4 2 2" xfId="42823" xr:uid="{61C72F09-77A8-4E47-AC86-71251BEC7791}"/>
    <cellStyle name="Normal 7 2 2 2 4 3" xfId="42824" xr:uid="{44315AC8-1467-44BB-9406-A64E65E48C48}"/>
    <cellStyle name="Normal 7 2 2 2 4 4" xfId="42825" xr:uid="{0008EFFC-F766-49AC-9E85-89E5892AF81B}"/>
    <cellStyle name="Normal 7 2 2 2 5" xfId="42826" xr:uid="{74FF7D4C-B1DC-4B2C-BEB6-AE0A31292237}"/>
    <cellStyle name="Normal 7 2 2 2 5 2" xfId="42827" xr:uid="{FB4B28C9-DBCB-497A-8602-6CFE37F6427E}"/>
    <cellStyle name="Normal 7 2 2 2 6" xfId="42828" xr:uid="{C3278462-25FA-4C3C-BDE6-1411742EDB67}"/>
    <cellStyle name="Normal 7 2 2 2 6 2" xfId="42829" xr:uid="{DF03D5E9-3A4B-44C8-B052-5DC08A6A5825}"/>
    <cellStyle name="Normal 7 2 2 2 7" xfId="42830" xr:uid="{84BF6474-0EE7-49E4-BCF2-5234C73D13E5}"/>
    <cellStyle name="Normal 7 2 2 3" xfId="42831" xr:uid="{3A835F21-5A3A-485B-86E6-A466A3D00C9F}"/>
    <cellStyle name="Normal 7 2 2 3 2" xfId="42832" xr:uid="{B36EE002-857C-4F2C-94AE-AC9CF633BC8C}"/>
    <cellStyle name="Normal 7 2 2 3 2 2" xfId="42833" xr:uid="{5CD0544D-7178-4F14-99A9-151D95CC98BF}"/>
    <cellStyle name="Normal 7 2 2 3 2 2 2" xfId="42834" xr:uid="{13EA4A61-1917-460F-871B-4F389E423D1C}"/>
    <cellStyle name="Normal 7 2 2 3 2 2 2 2" xfId="42835" xr:uid="{9C9E016B-37F7-40F0-AF0F-6A9CD1BCCF21}"/>
    <cellStyle name="Normal 7 2 2 3 2 2 2 2 2" xfId="42836" xr:uid="{C2EA3B7C-8E75-45BD-9911-B2D8B3825B90}"/>
    <cellStyle name="Normal 7 2 2 3 2 2 2 3" xfId="42837" xr:uid="{88A7FA87-C77E-4E2D-B867-0F3F8B1E7A14}"/>
    <cellStyle name="Normal 7 2 2 3 2 2 3" xfId="42838" xr:uid="{FD68FD14-2E91-4CFC-92FB-5550073C4970}"/>
    <cellStyle name="Normal 7 2 2 3 2 2 3 2" xfId="42839" xr:uid="{6A4016B0-736F-4083-8C80-ABB9C79ED2A4}"/>
    <cellStyle name="Normal 7 2 2 3 2 2 4" xfId="42840" xr:uid="{F5CFC20A-FCDD-476E-83C0-845306206CE0}"/>
    <cellStyle name="Normal 7 2 2 3 2 2 5" xfId="42841" xr:uid="{22D1B4EC-229D-45FD-851B-F795E1BDB58F}"/>
    <cellStyle name="Normal 7 2 2 3 2 3" xfId="42842" xr:uid="{6889FB35-8FE3-4C08-8FF1-B8DC7773235F}"/>
    <cellStyle name="Normal 7 2 2 3 2 3 2" xfId="42843" xr:uid="{937E63B9-5604-409C-9FD4-AF241454CFDD}"/>
    <cellStyle name="Normal 7 2 2 3 2 3 2 2" xfId="42844" xr:uid="{8934BF60-0494-46BC-92B0-91A5B4ADD6FD}"/>
    <cellStyle name="Normal 7 2 2 3 2 3 3" xfId="42845" xr:uid="{3F0C386F-400F-4B47-8889-38EC0B3A6912}"/>
    <cellStyle name="Normal 7 2 2 3 2 4" xfId="42846" xr:uid="{9AF5AB0B-9496-4D8E-8546-DF511A53E952}"/>
    <cellStyle name="Normal 7 2 2 3 2 4 2" xfId="42847" xr:uid="{97C54C33-2607-4149-BCAA-E3AA33E27F8A}"/>
    <cellStyle name="Normal 7 2 2 3 2 5" xfId="42848" xr:uid="{0EB4C277-4792-4F4B-81FA-AEBBAE1586EC}"/>
    <cellStyle name="Normal 7 2 2 3 2 6" xfId="42849" xr:uid="{CC9A91CB-DC13-455D-AE60-52C642E71604}"/>
    <cellStyle name="Normal 7 2 2 3 3" xfId="42850" xr:uid="{EE81C317-8E99-432B-B5E9-5F385AEA9402}"/>
    <cellStyle name="Normal 7 2 2 3 3 2" xfId="42851" xr:uid="{50DCE2E1-DB6F-480B-8F97-181324F310CE}"/>
    <cellStyle name="Normal 7 2 2 3 3 2 2" xfId="42852" xr:uid="{8C2E593B-8D48-4C10-81F8-6327341C3E3B}"/>
    <cellStyle name="Normal 7 2 2 3 3 2 2 2" xfId="42853" xr:uid="{B10B071A-B365-47EF-957C-BD5BEFD53571}"/>
    <cellStyle name="Normal 7 2 2 3 3 2 3" xfId="42854" xr:uid="{35CC3159-D918-4820-98AA-CEC2B84BBE5C}"/>
    <cellStyle name="Normal 7 2 2 3 3 3" xfId="42855" xr:uid="{917AA5FB-A629-405A-B9E6-610E70FD058D}"/>
    <cellStyle name="Normal 7 2 2 3 3 3 2" xfId="42856" xr:uid="{6554780D-42D7-4391-95EB-D6D7DF91301C}"/>
    <cellStyle name="Normal 7 2 2 3 3 4" xfId="42857" xr:uid="{02C93A1B-90A1-4746-85E3-6B3F851B474E}"/>
    <cellStyle name="Normal 7 2 2 3 3 5" xfId="42858" xr:uid="{46858D11-4BB7-40CB-8269-433B1B475F82}"/>
    <cellStyle name="Normal 7 2 2 3 4" xfId="42859" xr:uid="{0C0A4802-0058-4C13-91DB-2E8F175473F1}"/>
    <cellStyle name="Normal 7 2 2 3 4 2" xfId="42860" xr:uid="{6FC1EF23-A5E2-41CA-9C92-9205BAEAD4F9}"/>
    <cellStyle name="Normal 7 2 2 3 4 2 2" xfId="42861" xr:uid="{CFA08820-F7D8-4DA0-9D9C-B70E503EFFB4}"/>
    <cellStyle name="Normal 7 2 2 3 4 3" xfId="42862" xr:uid="{31D19E77-0E8B-4C22-A102-0BF527F0490C}"/>
    <cellStyle name="Normal 7 2 2 3 4 4" xfId="42863" xr:uid="{CC822F82-1695-4B2E-96CB-DB3BA04A0BDF}"/>
    <cellStyle name="Normal 7 2 2 3 5" xfId="42864" xr:uid="{222D537B-233B-4006-B341-6908561C360A}"/>
    <cellStyle name="Normal 7 2 2 3 5 2" xfId="42865" xr:uid="{7A4858AA-8724-4BD8-9E0A-D81A30EFEC8E}"/>
    <cellStyle name="Normal 7 2 2 3 6" xfId="42866" xr:uid="{0ADE8631-EA49-458C-9CF8-6624F1B9A6C1}"/>
    <cellStyle name="Normal 7 2 2 3 6 2" xfId="42867" xr:uid="{4D3DBC56-ACCF-4401-9D4E-9A3EB50B9B5B}"/>
    <cellStyle name="Normal 7 2 2 3 7" xfId="42868" xr:uid="{005CC685-CB63-42B3-9BA0-A5273042B8A2}"/>
    <cellStyle name="Normal 7 2 2 4" xfId="42869" xr:uid="{93D98673-6629-4711-A7CE-A3EDAB9684CD}"/>
    <cellStyle name="Normal 7 2 2 4 2" xfId="42870" xr:uid="{A87F4581-9BF4-444C-AACB-9D3A65533246}"/>
    <cellStyle name="Normal 7 2 2 4 2 2" xfId="42871" xr:uid="{7B0B298D-221E-4BEA-A5CA-A34513ECB6EA}"/>
    <cellStyle name="Normal 7 2 2 4 2 2 2" xfId="42872" xr:uid="{FD51E2DE-C7CA-46B2-90E9-970B8252014D}"/>
    <cellStyle name="Normal 7 2 2 4 2 2 2 2" xfId="42873" xr:uid="{780835FC-59AB-46CE-AD68-660AB0CB8EE0}"/>
    <cellStyle name="Normal 7 2 2 4 2 2 3" xfId="42874" xr:uid="{831A9FAD-AD46-46F7-A377-12A222C9466F}"/>
    <cellStyle name="Normal 7 2 2 4 2 3" xfId="42875" xr:uid="{C123A72B-C148-4D07-A28E-9831BF2E05AF}"/>
    <cellStyle name="Normal 7 2 2 4 2 3 2" xfId="42876" xr:uid="{54702D83-0716-4242-90A1-97A39B6E67D8}"/>
    <cellStyle name="Normal 7 2 2 4 2 4" xfId="42877" xr:uid="{936FAEA6-B27E-4BDC-9043-99BAA99011A5}"/>
    <cellStyle name="Normal 7 2 2 4 2 5" xfId="42878" xr:uid="{CE28C754-FBDF-478A-B9B8-C77A87F6919A}"/>
    <cellStyle name="Normal 7 2 2 4 3" xfId="42879" xr:uid="{DBFA6829-0259-48F6-9000-537ECBA0BF70}"/>
    <cellStyle name="Normal 7 2 2 4 3 2" xfId="42880" xr:uid="{953ABD46-71A4-4E80-A4BD-F51215AE2950}"/>
    <cellStyle name="Normal 7 2 2 4 3 2 2" xfId="42881" xr:uid="{81D10EEA-9B41-4FA3-9C5B-DDC2F5FDC39A}"/>
    <cellStyle name="Normal 7 2 2 4 3 3" xfId="42882" xr:uid="{C838CB7A-F938-4FD0-BD20-88F9C5832021}"/>
    <cellStyle name="Normal 7 2 2 4 4" xfId="42883" xr:uid="{38D8DC74-BFED-402B-ADBD-4863A6A7071C}"/>
    <cellStyle name="Normal 7 2 2 4 4 2" xfId="42884" xr:uid="{09569283-1BEB-4D9C-8895-49345139B80C}"/>
    <cellStyle name="Normal 7 2 2 4 5" xfId="42885" xr:uid="{19D6845C-42B4-4BF8-A5E5-0BDDF83B25CE}"/>
    <cellStyle name="Normal 7 2 2 4 6" xfId="42886" xr:uid="{1291FC64-685B-45B2-898B-1B90B065CAA5}"/>
    <cellStyle name="Normal 7 2 2 5" xfId="42887" xr:uid="{3B7FBD29-52DB-43EA-B91E-69DC4328B2C9}"/>
    <cellStyle name="Normal 7 2 2 5 2" xfId="42888" xr:uid="{08D6D4C6-9901-4502-AAD4-40D4764BFEE3}"/>
    <cellStyle name="Normal 7 2 2 5 2 2" xfId="42889" xr:uid="{83FCEA8F-57FC-40E5-94AA-884FF574C0F1}"/>
    <cellStyle name="Normal 7 2 2 5 2 2 2" xfId="42890" xr:uid="{C31EAC30-CD70-4C4D-886E-4F8F6D2FF066}"/>
    <cellStyle name="Normal 7 2 2 5 2 3" xfId="42891" xr:uid="{6338ED0B-B2BD-446B-B4E4-3E39059930DD}"/>
    <cellStyle name="Normal 7 2 2 5 3" xfId="42892" xr:uid="{D44F9132-2229-4D50-B297-709521DEA75A}"/>
    <cellStyle name="Normal 7 2 2 5 3 2" xfId="42893" xr:uid="{28518FEE-BB73-4450-B67C-89EE5A3AB9DF}"/>
    <cellStyle name="Normal 7 2 2 5 4" xfId="42894" xr:uid="{B6275491-FEC4-417C-9EF3-4596AF99B6D3}"/>
    <cellStyle name="Normal 7 2 2 5 5" xfId="42895" xr:uid="{4F056BCD-207E-45A9-AF24-7D2AF435BCC4}"/>
    <cellStyle name="Normal 7 2 2 6" xfId="42896" xr:uid="{DB2BEF53-6503-4FB9-8D28-A875F5993481}"/>
    <cellStyle name="Normal 7 2 2 6 2" xfId="42897" xr:uid="{516A7595-F3F9-4422-A4AD-21DAA60627EB}"/>
    <cellStyle name="Normal 7 2 2 6 2 2" xfId="42898" xr:uid="{405F78C1-37E5-4423-B8BA-C32100244314}"/>
    <cellStyle name="Normal 7 2 2 6 2 2 2" xfId="42899" xr:uid="{74EFAF37-6749-46B6-9D63-E5A35AA428A3}"/>
    <cellStyle name="Normal 7 2 2 6 2 3" xfId="42900" xr:uid="{8BD5BC93-C231-4965-9433-F146FE8BEB1A}"/>
    <cellStyle name="Normal 7 2 2 6 3" xfId="42901" xr:uid="{4BB735F8-7C6B-4E00-8385-06071714887D}"/>
    <cellStyle name="Normal 7 2 2 6 3 2" xfId="42902" xr:uid="{694861A0-BD6C-47E9-92F0-F6600C6BD03C}"/>
    <cellStyle name="Normal 7 2 2 6 4" xfId="42903" xr:uid="{42B6395F-D539-484E-9A8D-A61444492875}"/>
    <cellStyle name="Normal 7 2 2 6 5" xfId="42904" xr:uid="{72CB8C6B-B5C0-4A37-8F43-A5A3EF4E6D25}"/>
    <cellStyle name="Normal 7 2 2 7" xfId="42905" xr:uid="{52C04EDB-E6F6-4346-B997-BE621D3F3DBA}"/>
    <cellStyle name="Normal 7 2 2 7 2" xfId="42906" xr:uid="{26C9D42D-9DC7-4319-BC5D-2BA5BF510390}"/>
    <cellStyle name="Normal 7 2 2 7 2 2" xfId="42907" xr:uid="{A7829E29-96D0-49E8-89D8-C254C69C63ED}"/>
    <cellStyle name="Normal 7 2 2 7 3" xfId="42908" xr:uid="{31EDB51C-76D1-49B3-941B-9F1B9AECC4F1}"/>
    <cellStyle name="Normal 7 2 2 7 4" xfId="42909" xr:uid="{839061FE-7646-4529-A019-A9B222420A71}"/>
    <cellStyle name="Normal 7 2 2 8" xfId="42910" xr:uid="{A425103D-2F0D-4C12-9302-9004F0D4A37F}"/>
    <cellStyle name="Normal 7 2 2 8 2" xfId="42911" xr:uid="{22B0AB67-8FF0-4296-9538-7929C32353B3}"/>
    <cellStyle name="Normal 7 2 2 9" xfId="42912" xr:uid="{F9C2C2AB-8B3E-41D1-A655-AC0A7DA37513}"/>
    <cellStyle name="Normal 7 2 2 9 2" xfId="42913" xr:uid="{8CE6733C-2CD7-48E0-A5D0-B4CF5BB73FCD}"/>
    <cellStyle name="Normal 7 2 3" xfId="42914" xr:uid="{FE961A9A-6FEE-4B0C-A290-BDF2E0D490BB}"/>
    <cellStyle name="Normal 7 2 3 2" xfId="42915" xr:uid="{F872A7DA-6090-4B7E-A066-02639725422C}"/>
    <cellStyle name="Normal 7 2 3 2 2" xfId="42916" xr:uid="{30D5034C-870A-4E4A-8197-46B840EE04F3}"/>
    <cellStyle name="Normal 7 2 3 2 2 2" xfId="42917" xr:uid="{B6F72084-6F25-481D-8F53-64D999B6CD3D}"/>
    <cellStyle name="Normal 7 2 3 2 2 2 2" xfId="42918" xr:uid="{7DEED42F-C73B-4B35-8DCD-FBE85305A75C}"/>
    <cellStyle name="Normal 7 2 3 2 2 2 2 2" xfId="42919" xr:uid="{02D45D33-6483-4583-A16F-253473A4962F}"/>
    <cellStyle name="Normal 7 2 3 2 2 2 3" xfId="42920" xr:uid="{FD4A9A53-DFAA-4858-B7A7-68A67A367EBC}"/>
    <cellStyle name="Normal 7 2 3 2 2 3" xfId="42921" xr:uid="{65C09BA9-F8B0-4474-AC46-CC5DC4160800}"/>
    <cellStyle name="Normal 7 2 3 2 2 3 2" xfId="42922" xr:uid="{B954E619-CBC0-41C8-A3FF-258AD76C945A}"/>
    <cellStyle name="Normal 7 2 3 2 2 4" xfId="42923" xr:uid="{7602E4B3-21C5-4C5A-86FD-1C990F65915D}"/>
    <cellStyle name="Normal 7 2 3 2 2 5" xfId="42924" xr:uid="{A9D98D3A-A7CC-4B69-BC9B-4C9B7EF2B8A4}"/>
    <cellStyle name="Normal 7 2 3 2 3" xfId="42925" xr:uid="{BF200E06-0D12-4D21-A0C9-C8D4CF452284}"/>
    <cellStyle name="Normal 7 2 3 2 3 2" xfId="42926" xr:uid="{DCD83606-88F9-4BB5-82E5-CCDE2F35887D}"/>
    <cellStyle name="Normal 7 2 3 2 3 2 2" xfId="42927" xr:uid="{D0C74596-F013-4937-91A2-44B8DC844264}"/>
    <cellStyle name="Normal 7 2 3 2 3 3" xfId="42928" xr:uid="{6AABD78A-2A65-4950-9E7A-5F4F368B76E1}"/>
    <cellStyle name="Normal 7 2 3 2 4" xfId="42929" xr:uid="{7547CFD7-7534-4A09-9317-69227275F6E6}"/>
    <cellStyle name="Normal 7 2 3 2 4 2" xfId="42930" xr:uid="{6C2F0951-3027-4A70-A44D-67EFF30306C6}"/>
    <cellStyle name="Normal 7 2 3 2 5" xfId="42931" xr:uid="{0CB190AF-58CC-4E5E-A714-6C0CFC45683A}"/>
    <cellStyle name="Normal 7 2 3 2 6" xfId="42932" xr:uid="{B9D5404D-7941-473B-B1B8-844CD31886BD}"/>
    <cellStyle name="Normal 7 2 3 3" xfId="42933" xr:uid="{CD190739-B3F8-4123-BC80-8C71AD858E89}"/>
    <cellStyle name="Normal 7 2 3 3 2" xfId="42934" xr:uid="{25D98F54-7593-411F-A816-EAFACDEC0959}"/>
    <cellStyle name="Normal 7 2 3 3 2 2" xfId="42935" xr:uid="{F6A1807E-48DB-4499-91EE-4944280CBD95}"/>
    <cellStyle name="Normal 7 2 3 3 2 2 2" xfId="42936" xr:uid="{FBE6D692-6248-4E02-A5A2-D15F3E463B87}"/>
    <cellStyle name="Normal 7 2 3 3 2 3" xfId="42937" xr:uid="{0F68D6C9-0B4F-4E6F-A703-0ABE3287C48E}"/>
    <cellStyle name="Normal 7 2 3 3 3" xfId="42938" xr:uid="{0D55EEF8-045E-4987-A6B9-4BC4BA806CFB}"/>
    <cellStyle name="Normal 7 2 3 3 3 2" xfId="42939" xr:uid="{B00B96A9-6C9F-4709-BE61-E2883CA831BF}"/>
    <cellStyle name="Normal 7 2 3 3 4" xfId="42940" xr:uid="{0480E9B3-FD6E-480F-B4BC-731CE8BBAFD1}"/>
    <cellStyle name="Normal 7 2 3 3 5" xfId="42941" xr:uid="{A56D2F3C-4FAF-49A7-8317-D98F6CF67F85}"/>
    <cellStyle name="Normal 7 2 3 4" xfId="42942" xr:uid="{30032C20-D7A1-4653-AD9B-F8181607EE13}"/>
    <cellStyle name="Normal 7 2 3 4 2" xfId="42943" xr:uid="{52325263-C8A7-4DE7-B492-50DC3381AB61}"/>
    <cellStyle name="Normal 7 2 3 4 2 2" xfId="42944" xr:uid="{0AFE3506-49D6-4E33-95CA-D835BDE9E7A2}"/>
    <cellStyle name="Normal 7 2 3 4 3" xfId="42945" xr:uid="{ABFFA8C0-E969-45F6-8B57-EE6803E86851}"/>
    <cellStyle name="Normal 7 2 3 4 4" xfId="42946" xr:uid="{83E28FFC-8E6E-4E69-9E3E-0FA03D0F5792}"/>
    <cellStyle name="Normal 7 2 3 5" xfId="42947" xr:uid="{390E93FD-B250-4A93-8F8B-C459BE1384B5}"/>
    <cellStyle name="Normal 7 2 3 5 2" xfId="42948" xr:uid="{BE01953A-A4FB-4806-8A0A-4F5F8FFAEE3D}"/>
    <cellStyle name="Normal 7 2 3 6" xfId="42949" xr:uid="{D958F1CC-B8E8-4890-A06F-7AB60AE434D3}"/>
    <cellStyle name="Normal 7 2 3 6 2" xfId="42950" xr:uid="{3A177D65-6496-401E-9C0C-66CD9DE31404}"/>
    <cellStyle name="Normal 7 2 3 7" xfId="42951" xr:uid="{9DB402DA-B43C-4BB7-B446-202A4DDD07AB}"/>
    <cellStyle name="Normal 7 2 4" xfId="42952" xr:uid="{15AB8F04-E1F3-457D-8132-753EE4D5256C}"/>
    <cellStyle name="Normal 7 2 4 2" xfId="42953" xr:uid="{F74E5EDC-731F-4CB6-B91C-BC989E2FC76A}"/>
    <cellStyle name="Normal 7 2 4 2 2" xfId="42954" xr:uid="{2F0B8F46-373C-4DA8-BC04-F6101F6C9431}"/>
    <cellStyle name="Normal 7 2 4 2 2 2" xfId="42955" xr:uid="{5DF2A8BF-47CB-4C2F-A87D-BAA757C8EF67}"/>
    <cellStyle name="Normal 7 2 4 2 2 2 2" xfId="42956" xr:uid="{91CD3E64-1719-40E8-AC89-EE530DBA9C85}"/>
    <cellStyle name="Normal 7 2 4 2 2 2 2 2" xfId="42957" xr:uid="{C44299AD-1AD0-4D2A-919A-80C5933FA5C7}"/>
    <cellStyle name="Normal 7 2 4 2 2 2 3" xfId="42958" xr:uid="{3C2547BC-1B9A-4DEF-833A-4B9B95A5738D}"/>
    <cellStyle name="Normal 7 2 4 2 2 3" xfId="42959" xr:uid="{6CFC3133-A6B9-425B-BB99-92F50B12085E}"/>
    <cellStyle name="Normal 7 2 4 2 2 3 2" xfId="42960" xr:uid="{B5022455-35D2-47D8-85D0-2DC90148DDFF}"/>
    <cellStyle name="Normal 7 2 4 2 2 4" xfId="42961" xr:uid="{8B9E5092-67CE-44AF-80AE-03D6B82D0900}"/>
    <cellStyle name="Normal 7 2 4 2 2 5" xfId="42962" xr:uid="{077FB3CC-602E-4568-838D-E638AC1CB256}"/>
    <cellStyle name="Normal 7 2 4 2 3" xfId="42963" xr:uid="{A20C6612-9F67-4135-BC6F-12945F33370A}"/>
    <cellStyle name="Normal 7 2 4 2 3 2" xfId="42964" xr:uid="{47EDFFF2-6F2F-438D-81C6-7225D4CB5989}"/>
    <cellStyle name="Normal 7 2 4 2 3 2 2" xfId="42965" xr:uid="{9FFD756D-4EDD-497B-A8E1-6BFF37386253}"/>
    <cellStyle name="Normal 7 2 4 2 3 3" xfId="42966" xr:uid="{26515FB8-F09B-4237-814F-B1C90BED290A}"/>
    <cellStyle name="Normal 7 2 4 2 4" xfId="42967" xr:uid="{94744B66-5698-41D3-BB64-0228B72A81F8}"/>
    <cellStyle name="Normal 7 2 4 2 4 2" xfId="42968" xr:uid="{22305A11-491E-41B4-9F86-FD1AEE835E77}"/>
    <cellStyle name="Normal 7 2 4 2 5" xfId="42969" xr:uid="{9779A309-203E-4450-B501-07FCC70AFF8A}"/>
    <cellStyle name="Normal 7 2 4 2 6" xfId="42970" xr:uid="{9F9A57B8-0458-4ABE-9838-D2308A22200F}"/>
    <cellStyle name="Normal 7 2 4 3" xfId="42971" xr:uid="{D98EA1F2-0AD0-4238-85F9-27608DDDF6E9}"/>
    <cellStyle name="Normal 7 2 4 3 2" xfId="42972" xr:uid="{D9DE1288-3748-4320-BA96-3F8E6DB6B648}"/>
    <cellStyle name="Normal 7 2 4 3 2 2" xfId="42973" xr:uid="{AEBF369D-43F8-4166-B013-A2DE350883DF}"/>
    <cellStyle name="Normal 7 2 4 3 2 2 2" xfId="42974" xr:uid="{13B73B70-EB83-4902-AF0A-FF24444A0CE6}"/>
    <cellStyle name="Normal 7 2 4 3 2 3" xfId="42975" xr:uid="{D8492537-120B-4236-9F3B-F882435A8573}"/>
    <cellStyle name="Normal 7 2 4 3 3" xfId="42976" xr:uid="{A0242007-6ED8-41D0-80F3-E00C7192160F}"/>
    <cellStyle name="Normal 7 2 4 3 3 2" xfId="42977" xr:uid="{017189C0-89A5-466E-829E-833B9C6A4260}"/>
    <cellStyle name="Normal 7 2 4 3 4" xfId="42978" xr:uid="{BFFE722F-12E4-4638-8D17-D9B1B1B20419}"/>
    <cellStyle name="Normal 7 2 4 3 5" xfId="42979" xr:uid="{EAC720CE-C10B-4EDE-BCC8-7ADEEA6BD62D}"/>
    <cellStyle name="Normal 7 2 4 4" xfId="42980" xr:uid="{33906716-58F6-4D8B-9461-AB560017CB43}"/>
    <cellStyle name="Normal 7 2 4 4 2" xfId="42981" xr:uid="{ED5252AC-2FC2-4E2F-97C5-6B19161BE54E}"/>
    <cellStyle name="Normal 7 2 4 4 2 2" xfId="42982" xr:uid="{E1C5D83F-4043-40E1-A616-65665DF2BAF9}"/>
    <cellStyle name="Normal 7 2 4 4 3" xfId="42983" xr:uid="{98094910-E5AB-4336-A6F8-702AEE9503FD}"/>
    <cellStyle name="Normal 7 2 4 4 4" xfId="42984" xr:uid="{295C4058-6309-415D-AA29-8FE6B357613B}"/>
    <cellStyle name="Normal 7 2 4 5" xfId="42985" xr:uid="{B0E09BE1-3947-44D9-A647-79EE9A609359}"/>
    <cellStyle name="Normal 7 2 4 5 2" xfId="42986" xr:uid="{7CD2DC55-D16D-487D-A9CF-CF9FE66C2ECF}"/>
    <cellStyle name="Normal 7 2 4 6" xfId="42987" xr:uid="{B267C3BB-5ADF-4F44-92ED-38C4DE0D9C9A}"/>
    <cellStyle name="Normal 7 2 4 6 2" xfId="42988" xr:uid="{B579720A-6A32-4576-87EE-53E91331E1DC}"/>
    <cellStyle name="Normal 7 2 4 7" xfId="42989" xr:uid="{F26CDAE9-DFB8-47A0-824E-0E46398D481F}"/>
    <cellStyle name="Normal 7 2 5" xfId="42990" xr:uid="{717A1DCD-9532-4B6D-A57B-41653008B0DF}"/>
    <cellStyle name="Normal 7 2 5 2" xfId="42991" xr:uid="{233FD9E7-E653-4096-B2DB-6738F451A245}"/>
    <cellStyle name="Normal 7 2 5 2 2" xfId="42992" xr:uid="{462E8AA4-7DD0-4EB9-B664-DFADB7497715}"/>
    <cellStyle name="Normal 7 2 5 2 2 2" xfId="42993" xr:uid="{94BB7463-BFB9-47B4-BE7C-27499972BBF7}"/>
    <cellStyle name="Normal 7 2 5 2 2 2 2" xfId="42994" xr:uid="{87A3ADFF-6885-4730-A7A1-42A282E82BF3}"/>
    <cellStyle name="Normal 7 2 5 2 2 3" xfId="42995" xr:uid="{947838C6-8BEF-4BE0-9243-280E8CFA739A}"/>
    <cellStyle name="Normal 7 2 5 2 3" xfId="42996" xr:uid="{4593258F-8045-491D-AEED-BEBDF5A9D24C}"/>
    <cellStyle name="Normal 7 2 5 2 3 2" xfId="42997" xr:uid="{1DC6A5D6-27F5-48FD-B55D-63E30C58327F}"/>
    <cellStyle name="Normal 7 2 5 2 4" xfId="42998" xr:uid="{DA4DCE83-1F82-42DA-9818-52AEF4D79331}"/>
    <cellStyle name="Normal 7 2 5 2 5" xfId="42999" xr:uid="{EA2FD62E-DE91-409B-8714-C37D1061FC5B}"/>
    <cellStyle name="Normal 7 2 5 3" xfId="43000" xr:uid="{B3AE12EE-6E63-48B7-9F41-BF516CF9350B}"/>
    <cellStyle name="Normal 7 2 5 3 2" xfId="43001" xr:uid="{15C7D610-0C4D-4EF6-BA84-89BADBE8AAB6}"/>
    <cellStyle name="Normal 7 2 5 3 2 2" xfId="43002" xr:uid="{3367A54D-9DF1-4B82-8209-2067C4F1A3E2}"/>
    <cellStyle name="Normal 7 2 5 3 3" xfId="43003" xr:uid="{6A92865B-BA21-4723-99AD-21CF26DED2C6}"/>
    <cellStyle name="Normal 7 2 5 4" xfId="43004" xr:uid="{DD208988-80C4-464B-97EE-628525015617}"/>
    <cellStyle name="Normal 7 2 5 4 2" xfId="43005" xr:uid="{ECB21DFB-6001-4D85-A5EB-F2BA1565E7FF}"/>
    <cellStyle name="Normal 7 2 5 5" xfId="43006" xr:uid="{0B6E9CC3-C9CE-4DA6-8649-4C16901B25F5}"/>
    <cellStyle name="Normal 7 2 5 6" xfId="43007" xr:uid="{76A5F6A8-CE69-45AE-9B52-0437F6DE2B9E}"/>
    <cellStyle name="Normal 7 2 6" xfId="43008" xr:uid="{534A3389-7DE5-4D01-B7C4-EAA94C2E6E1E}"/>
    <cellStyle name="Normal 7 2 6 2" xfId="43009" xr:uid="{DEC0600A-B1F1-4224-B3CB-7D2BE7978214}"/>
    <cellStyle name="Normal 7 2 6 2 2" xfId="43010" xr:uid="{FFF655C3-ED32-40DF-8E83-DFA49D888377}"/>
    <cellStyle name="Normal 7 2 6 2 2 2" xfId="43011" xr:uid="{3CC11737-2E4D-4072-B768-8EEA3C0E9FDA}"/>
    <cellStyle name="Normal 7 2 6 2 3" xfId="43012" xr:uid="{14E9FA50-3D0C-4FEC-A808-EEE8B4318A17}"/>
    <cellStyle name="Normal 7 2 6 3" xfId="43013" xr:uid="{0A84DCA3-1F84-41E3-9A71-363405FBC90C}"/>
    <cellStyle name="Normal 7 2 6 3 2" xfId="43014" xr:uid="{D5EEEA0D-A97A-449A-A0D3-72E2B88A753C}"/>
    <cellStyle name="Normal 7 2 6 4" xfId="43015" xr:uid="{27606E30-48DC-4564-904C-75FD14FA4605}"/>
    <cellStyle name="Normal 7 2 6 5" xfId="43016" xr:uid="{6B1E2C4E-9854-4D02-AAF5-B12FB9717F1B}"/>
    <cellStyle name="Normal 7 2 7" xfId="43017" xr:uid="{80167D13-9FB9-43F1-9557-B9E084B3ED29}"/>
    <cellStyle name="Normal 7 2 7 2" xfId="43018" xr:uid="{6BA4485A-2C91-4E28-BDFB-E0A6F40D7923}"/>
    <cellStyle name="Normal 7 2 7 2 2" xfId="43019" xr:uid="{89E792CA-5523-4D7C-90EF-20313795DD69}"/>
    <cellStyle name="Normal 7 2 7 2 2 2" xfId="43020" xr:uid="{72652164-F1A4-404C-9B31-6FE6508443F3}"/>
    <cellStyle name="Normal 7 2 7 2 3" xfId="43021" xr:uid="{E8036A28-7B8E-468B-86B6-72884A816706}"/>
    <cellStyle name="Normal 7 2 7 3" xfId="43022" xr:uid="{AE51186B-3756-4C89-8764-FB693CCF7343}"/>
    <cellStyle name="Normal 7 2 7 3 2" xfId="43023" xr:uid="{DE9C5795-E2E0-4555-90C4-EB811D6A9468}"/>
    <cellStyle name="Normal 7 2 7 4" xfId="43024" xr:uid="{898E2AC9-769E-44A1-B371-5F61E0CBA046}"/>
    <cellStyle name="Normal 7 2 7 5" xfId="43025" xr:uid="{AE0B02FE-89A6-4639-B559-C6EF61C389FB}"/>
    <cellStyle name="Normal 7 2 8" xfId="43026" xr:uid="{3104F137-9BD9-433F-A280-4367E6236B10}"/>
    <cellStyle name="Normal 7 2 8 2" xfId="43027" xr:uid="{FAA56B6C-B4AC-4E9B-99B0-CD65AD21A863}"/>
    <cellStyle name="Normal 7 2 8 2 2" xfId="43028" xr:uid="{62E32C6A-C52E-4AFF-8E6C-F2E2E9CBFD19}"/>
    <cellStyle name="Normal 7 2 8 3" xfId="43029" xr:uid="{E4B4C7AC-21CF-4795-9443-04513243FFF4}"/>
    <cellStyle name="Normal 7 2 8 4" xfId="43030" xr:uid="{F8E00E6B-AF41-4C9D-B3B9-3AF884F98DF3}"/>
    <cellStyle name="Normal 7 2 9" xfId="43031" xr:uid="{FC80B9D1-1FC9-499C-AD3F-DB8C688E9C65}"/>
    <cellStyle name="Normal 7 2 9 2" xfId="43032" xr:uid="{A0E721D1-553A-49A3-9979-57C986DE71A9}"/>
    <cellStyle name="Normal 7 3" xfId="43033" xr:uid="{E0240160-C67C-4569-89A5-11170B2E5352}"/>
    <cellStyle name="Normal 7 3 10" xfId="43034" xr:uid="{465C2082-8D05-4300-AAB8-AAB99F6BD197}"/>
    <cellStyle name="Normal 7 3 2" xfId="43035" xr:uid="{5ECB73D7-F310-4028-B9D7-14B2EF476F78}"/>
    <cellStyle name="Normal 7 3 2 2" xfId="43036" xr:uid="{D842A337-09FD-47E1-B3CE-84DCA0F61AAD}"/>
    <cellStyle name="Normal 7 3 2 2 2" xfId="43037" xr:uid="{BC195EF9-7599-4EA3-B03A-24D636FEF685}"/>
    <cellStyle name="Normal 7 3 2 2 2 2" xfId="43038" xr:uid="{C0198C9C-E10E-4107-9BBF-0A154EF1DDEC}"/>
    <cellStyle name="Normal 7 3 2 2 2 2 2" xfId="43039" xr:uid="{895611C0-2909-4EAA-B0E6-21D084EBB0B0}"/>
    <cellStyle name="Normal 7 3 2 2 2 2 2 2" xfId="43040" xr:uid="{E2E196B8-E822-496B-8E81-A596ADDBCB39}"/>
    <cellStyle name="Normal 7 3 2 2 2 2 3" xfId="43041" xr:uid="{0427645C-DC81-4436-8C50-C939C250331F}"/>
    <cellStyle name="Normal 7 3 2 2 2 3" xfId="43042" xr:uid="{FE6D6120-513B-4D58-8593-D2D8D730B8C9}"/>
    <cellStyle name="Normal 7 3 2 2 2 3 2" xfId="43043" xr:uid="{7A923EFE-A54D-477C-BCD8-1BAA1CA4C927}"/>
    <cellStyle name="Normal 7 3 2 2 2 4" xfId="43044" xr:uid="{AF9CCB80-BCBB-40A7-93D7-57869C04CB90}"/>
    <cellStyle name="Normal 7 3 2 2 2 5" xfId="43045" xr:uid="{11C4536E-3780-419E-92C5-6F24849D8315}"/>
    <cellStyle name="Normal 7 3 2 2 3" xfId="43046" xr:uid="{E8B9E9FD-0EB6-4B20-A5E2-FBDB32EB55B3}"/>
    <cellStyle name="Normal 7 3 2 2 3 2" xfId="43047" xr:uid="{EE228E73-7A68-491B-835F-40EF4F8D12FD}"/>
    <cellStyle name="Normal 7 3 2 2 3 2 2" xfId="43048" xr:uid="{69987F3D-AD52-42C3-A42A-302FB6DABD88}"/>
    <cellStyle name="Normal 7 3 2 2 3 3" xfId="43049" xr:uid="{10E78E1E-0A8D-48DC-9E85-A00FA01AE7D0}"/>
    <cellStyle name="Normal 7 3 2 2 4" xfId="43050" xr:uid="{0BB1829F-D2BA-4C4A-9069-220629F2FFB9}"/>
    <cellStyle name="Normal 7 3 2 2 4 2" xfId="43051" xr:uid="{3027E9FE-E5B3-4E3C-BD4F-3ED49F8C8B76}"/>
    <cellStyle name="Normal 7 3 2 2 5" xfId="43052" xr:uid="{1F01A6EE-157C-4814-AAD8-0D722031D7C7}"/>
    <cellStyle name="Normal 7 3 2 2 6" xfId="43053" xr:uid="{4537C0D7-2194-490E-8466-93364FDB787B}"/>
    <cellStyle name="Normal 7 3 2 3" xfId="43054" xr:uid="{AEC9D704-54D8-4F7E-8F57-C97815BC2EC5}"/>
    <cellStyle name="Normal 7 3 2 3 2" xfId="43055" xr:uid="{BDEB1783-0B0F-4027-9296-7E72D54F2C08}"/>
    <cellStyle name="Normal 7 3 2 3 2 2" xfId="43056" xr:uid="{ABAFA034-9A8A-4174-A531-5CFE167C990F}"/>
    <cellStyle name="Normal 7 3 2 3 2 2 2" xfId="43057" xr:uid="{3C2B0626-5EEA-4EE9-BBD1-B2B88486A489}"/>
    <cellStyle name="Normal 7 3 2 3 2 3" xfId="43058" xr:uid="{4EB27319-13CF-4233-9E4C-97922F2D628E}"/>
    <cellStyle name="Normal 7 3 2 3 3" xfId="43059" xr:uid="{06962035-7088-414B-9301-92C32417707E}"/>
    <cellStyle name="Normal 7 3 2 3 3 2" xfId="43060" xr:uid="{67221B7B-E3F1-466E-9426-86548DD66B6A}"/>
    <cellStyle name="Normal 7 3 2 3 4" xfId="43061" xr:uid="{BE336DEC-9632-4E4C-9B2C-652D93BE4935}"/>
    <cellStyle name="Normal 7 3 2 3 5" xfId="43062" xr:uid="{DA398BF7-9307-40CD-AD00-A44B414A0104}"/>
    <cellStyle name="Normal 7 3 2 4" xfId="43063" xr:uid="{73F4196D-2A32-42F3-AEA8-269A158F189D}"/>
    <cellStyle name="Normal 7 3 2 4 2" xfId="43064" xr:uid="{A27DE115-7972-423C-9C6C-A578FD77AAF4}"/>
    <cellStyle name="Normal 7 3 2 4 2 2" xfId="43065" xr:uid="{7F7B77A6-E67C-49BA-AA25-51C4B27BB275}"/>
    <cellStyle name="Normal 7 3 2 4 3" xfId="43066" xr:uid="{267CDC38-DB1C-4CFE-B9F6-A079E848D1C1}"/>
    <cellStyle name="Normal 7 3 2 4 4" xfId="43067" xr:uid="{8B31C31A-1F36-4652-901E-4794AC741F1A}"/>
    <cellStyle name="Normal 7 3 2 5" xfId="43068" xr:uid="{AB0F515B-6AD8-4E22-A0B6-4E5C26067349}"/>
    <cellStyle name="Normal 7 3 2 5 2" xfId="43069" xr:uid="{06CA65D7-701D-4BA3-91F0-307EE97E5BF6}"/>
    <cellStyle name="Normal 7 3 2 6" xfId="43070" xr:uid="{2EA03072-05E1-4CB5-969F-13584638C543}"/>
    <cellStyle name="Normal 7 3 2 6 2" xfId="43071" xr:uid="{346226F6-6B8E-44C2-B6A7-6ECA3710DFD1}"/>
    <cellStyle name="Normal 7 3 2 7" xfId="43072" xr:uid="{F68AB401-5892-4829-BA95-D1F14D4553DC}"/>
    <cellStyle name="Normal 7 3 3" xfId="43073" xr:uid="{0D2A59A6-7180-480D-B3A2-CEFACD29FDBC}"/>
    <cellStyle name="Normal 7 3 3 2" xfId="43074" xr:uid="{808159B1-C70C-4F4A-9A70-FFF89D7C264C}"/>
    <cellStyle name="Normal 7 3 3 2 2" xfId="43075" xr:uid="{0AC5447B-B074-487E-8713-B4623EAECB0C}"/>
    <cellStyle name="Normal 7 3 3 2 2 2" xfId="43076" xr:uid="{0D853B39-9A84-4E32-8F8C-B68F4EECF5CB}"/>
    <cellStyle name="Normal 7 3 3 2 2 2 2" xfId="43077" xr:uid="{50BF3AEB-6189-4B5A-96DD-1D774F9A5B40}"/>
    <cellStyle name="Normal 7 3 3 2 2 2 2 2" xfId="43078" xr:uid="{EA865395-1BB6-4DF0-9F53-4DBA3928F914}"/>
    <cellStyle name="Normal 7 3 3 2 2 2 3" xfId="43079" xr:uid="{8A369254-28D4-4ABF-89EE-60F682371338}"/>
    <cellStyle name="Normal 7 3 3 2 2 3" xfId="43080" xr:uid="{00A0DB04-636B-4F1B-B18F-DE4F11FB0EB2}"/>
    <cellStyle name="Normal 7 3 3 2 2 3 2" xfId="43081" xr:uid="{A09C425C-5115-49AE-9C98-CD1EE20B8918}"/>
    <cellStyle name="Normal 7 3 3 2 2 4" xfId="43082" xr:uid="{8B833B2F-A2D4-4346-8BB5-43B7258DAAE3}"/>
    <cellStyle name="Normal 7 3 3 2 2 5" xfId="43083" xr:uid="{2D41B1A9-DDAD-4AC9-9AA1-53070C82BCD3}"/>
    <cellStyle name="Normal 7 3 3 2 3" xfId="43084" xr:uid="{087D582C-43C4-433A-8C93-AF4AD96304AB}"/>
    <cellStyle name="Normal 7 3 3 2 3 2" xfId="43085" xr:uid="{12237DFC-5C0F-4FC9-B0AA-C0824ADA4CF3}"/>
    <cellStyle name="Normal 7 3 3 2 3 2 2" xfId="43086" xr:uid="{A9799D90-3C49-4C90-94C5-B24DA4F6CA1C}"/>
    <cellStyle name="Normal 7 3 3 2 3 3" xfId="43087" xr:uid="{234188C1-C723-4415-8B95-9160C62CF04E}"/>
    <cellStyle name="Normal 7 3 3 2 4" xfId="43088" xr:uid="{9F65BC14-2255-426C-BD20-86979E8C0FF2}"/>
    <cellStyle name="Normal 7 3 3 2 4 2" xfId="43089" xr:uid="{7D8A022F-9120-4801-9F8F-53B89350745E}"/>
    <cellStyle name="Normal 7 3 3 2 5" xfId="43090" xr:uid="{9855DACF-A262-43C5-B90E-3D8DB347BE96}"/>
    <cellStyle name="Normal 7 3 3 2 6" xfId="43091" xr:uid="{55A1B2C0-0FAB-4498-8816-B9CB16DD4855}"/>
    <cellStyle name="Normal 7 3 3 3" xfId="43092" xr:uid="{ACA6BE34-6CCF-4067-A174-69AE75EC5702}"/>
    <cellStyle name="Normal 7 3 3 3 2" xfId="43093" xr:uid="{7B2022F5-22FA-4BC3-B3E1-8B867FBF05F9}"/>
    <cellStyle name="Normal 7 3 3 3 2 2" xfId="43094" xr:uid="{D7056B0D-DB03-4A9B-BDD8-D7409D33464C}"/>
    <cellStyle name="Normal 7 3 3 3 2 2 2" xfId="43095" xr:uid="{D321741D-C4F1-42A9-B390-163FDC7DF481}"/>
    <cellStyle name="Normal 7 3 3 3 2 3" xfId="43096" xr:uid="{3FB71AB3-9054-4A45-8AA2-535DD4C90AF3}"/>
    <cellStyle name="Normal 7 3 3 3 3" xfId="43097" xr:uid="{9AA3D919-3A5B-46A5-9C7C-155E3F533ED3}"/>
    <cellStyle name="Normal 7 3 3 3 3 2" xfId="43098" xr:uid="{ADBD09E5-2FE7-4A09-9CBB-B13CDEE4A5C8}"/>
    <cellStyle name="Normal 7 3 3 3 4" xfId="43099" xr:uid="{19BF029D-8491-4D70-ACEA-8F97711748FF}"/>
    <cellStyle name="Normal 7 3 3 3 5" xfId="43100" xr:uid="{2D7641A4-3303-4F3A-A9D5-ECFC9B2500F0}"/>
    <cellStyle name="Normal 7 3 3 4" xfId="43101" xr:uid="{1CC80434-9304-4450-B21B-38C572B5F75B}"/>
    <cellStyle name="Normal 7 3 3 4 2" xfId="43102" xr:uid="{C6B5CB5B-BC8B-42A7-9FE3-3BFD807A30FA}"/>
    <cellStyle name="Normal 7 3 3 4 2 2" xfId="43103" xr:uid="{1DC0C427-CE68-4004-AE4F-49393284B3E2}"/>
    <cellStyle name="Normal 7 3 3 4 3" xfId="43104" xr:uid="{110DB227-EA77-44CC-B52B-2CCA439BC708}"/>
    <cellStyle name="Normal 7 3 3 4 4" xfId="43105" xr:uid="{323EB2B0-212D-4F23-A968-EEB5DB209FF0}"/>
    <cellStyle name="Normal 7 3 3 5" xfId="43106" xr:uid="{ECC66625-EAF5-402F-BC14-48F280BF4D27}"/>
    <cellStyle name="Normal 7 3 3 5 2" xfId="43107" xr:uid="{FD3EEDED-72B0-4835-98E4-A83A1FA53DC9}"/>
    <cellStyle name="Normal 7 3 3 6" xfId="43108" xr:uid="{9B8058D3-49C3-4BDD-9735-D0C639236DC1}"/>
    <cellStyle name="Normal 7 3 3 6 2" xfId="43109" xr:uid="{F900B8D5-D3D2-4068-A1E4-0B97A9AB6752}"/>
    <cellStyle name="Normal 7 3 3 7" xfId="43110" xr:uid="{59FCAA93-CE7F-4C58-B36E-8366A1A386C7}"/>
    <cellStyle name="Normal 7 3 4" xfId="43111" xr:uid="{3288DC1C-9EDA-481A-B2D7-A25EF67194B7}"/>
    <cellStyle name="Normal 7 3 4 2" xfId="43112" xr:uid="{93C892D3-B64E-43F1-9BBB-1935DCC604F2}"/>
    <cellStyle name="Normal 7 3 4 2 2" xfId="43113" xr:uid="{92303D21-8763-42B8-A19F-9BD00936945E}"/>
    <cellStyle name="Normal 7 3 4 2 2 2" xfId="43114" xr:uid="{11F0E89B-9D9F-4763-BB8A-6A608E90614E}"/>
    <cellStyle name="Normal 7 3 4 2 2 2 2" xfId="43115" xr:uid="{9FC3FCC9-DD15-444B-8599-058BF177BB51}"/>
    <cellStyle name="Normal 7 3 4 2 2 3" xfId="43116" xr:uid="{6DA53BB7-DCA8-4DDF-A7E1-01AE3E5823BB}"/>
    <cellStyle name="Normal 7 3 4 2 3" xfId="43117" xr:uid="{FE3C1F4A-AEB1-4724-9744-739BF8632AEF}"/>
    <cellStyle name="Normal 7 3 4 2 3 2" xfId="43118" xr:uid="{A48FD683-15F7-472B-946E-B1DD0A28D6DD}"/>
    <cellStyle name="Normal 7 3 4 2 4" xfId="43119" xr:uid="{6453720A-1FED-4104-A5A1-D528468426EA}"/>
    <cellStyle name="Normal 7 3 4 2 5" xfId="43120" xr:uid="{0A6EDFCF-698F-42A1-B40F-C5335D62615E}"/>
    <cellStyle name="Normal 7 3 4 3" xfId="43121" xr:uid="{4CD55A02-6BEB-4FEB-9797-5688470D2FFD}"/>
    <cellStyle name="Normal 7 3 4 3 2" xfId="43122" xr:uid="{5DED8248-14DC-4576-9E69-D2D606141051}"/>
    <cellStyle name="Normal 7 3 4 3 2 2" xfId="43123" xr:uid="{77C99636-09BB-4687-9F14-D25BD8CB0A47}"/>
    <cellStyle name="Normal 7 3 4 3 3" xfId="43124" xr:uid="{59352F83-2572-4121-BDB7-0268F7A81220}"/>
    <cellStyle name="Normal 7 3 4 4" xfId="43125" xr:uid="{746C379F-3EDD-46AA-AEE5-47A31AF52430}"/>
    <cellStyle name="Normal 7 3 4 4 2" xfId="43126" xr:uid="{67999626-4195-4FA9-AB20-3552B1C04E2C}"/>
    <cellStyle name="Normal 7 3 4 5" xfId="43127" xr:uid="{A24D9A08-E518-4E25-B6C0-0D2D367FCC54}"/>
    <cellStyle name="Normal 7 3 4 6" xfId="43128" xr:uid="{84F95D2A-F045-4CCD-A7F8-AE3F3AA199C1}"/>
    <cellStyle name="Normal 7 3 5" xfId="43129" xr:uid="{D79F643A-2652-4757-B423-9D38F6D90FCD}"/>
    <cellStyle name="Normal 7 3 5 2" xfId="43130" xr:uid="{BEAA4033-3851-476F-A749-8A19DF475978}"/>
    <cellStyle name="Normal 7 3 5 2 2" xfId="43131" xr:uid="{102E7252-DAF9-481F-9BC5-CE613794FD9C}"/>
    <cellStyle name="Normal 7 3 5 2 2 2" xfId="43132" xr:uid="{4E446DFF-2527-4EB1-BC5A-6CF2CA17F1CD}"/>
    <cellStyle name="Normal 7 3 5 2 3" xfId="43133" xr:uid="{352D09E5-5910-41A1-9E48-F97794F3C852}"/>
    <cellStyle name="Normal 7 3 5 3" xfId="43134" xr:uid="{566DD683-DF22-44BD-8041-50E37C8655CF}"/>
    <cellStyle name="Normal 7 3 5 3 2" xfId="43135" xr:uid="{BD8647E0-AE84-45DA-98B0-310A1DC9715A}"/>
    <cellStyle name="Normal 7 3 5 4" xfId="43136" xr:uid="{A72A026A-9604-4F5B-AA84-2C5D1DAA1127}"/>
    <cellStyle name="Normal 7 3 5 5" xfId="43137" xr:uid="{B74D2887-E922-4617-9ED6-72E06AD07F70}"/>
    <cellStyle name="Normal 7 3 6" xfId="43138" xr:uid="{7993EDDF-788C-4F92-99C5-1F26BE58C9C2}"/>
    <cellStyle name="Normal 7 3 6 2" xfId="43139" xr:uid="{CAD81C23-79DB-4812-A358-E37C953CDA64}"/>
    <cellStyle name="Normal 7 3 6 2 2" xfId="43140" xr:uid="{00D22BBF-30F9-4D64-979F-D7D50C471263}"/>
    <cellStyle name="Normal 7 3 6 2 2 2" xfId="43141" xr:uid="{337701FA-67AA-4D8A-897F-FA8641BEEEE0}"/>
    <cellStyle name="Normal 7 3 6 2 3" xfId="43142" xr:uid="{23787F21-C41E-40F8-93CE-D62E5A7D2F7A}"/>
    <cellStyle name="Normal 7 3 6 3" xfId="43143" xr:uid="{A21907D2-859C-4463-AC64-A8EFC7DF351C}"/>
    <cellStyle name="Normal 7 3 6 3 2" xfId="43144" xr:uid="{EBD12BE6-1026-41C5-B163-E98CA58994B5}"/>
    <cellStyle name="Normal 7 3 6 4" xfId="43145" xr:uid="{B9C04E1D-9354-44BB-B259-95FB92BD7219}"/>
    <cellStyle name="Normal 7 3 6 5" xfId="43146" xr:uid="{8D1820A8-D7AA-4222-B097-4D4177414E2D}"/>
    <cellStyle name="Normal 7 3 7" xfId="43147" xr:uid="{8296CF47-68C9-4D2B-AFD5-47D89B847E22}"/>
    <cellStyle name="Normal 7 3 7 2" xfId="43148" xr:uid="{DE3FAC93-D1DB-47B3-94F9-623F2F1E607A}"/>
    <cellStyle name="Normal 7 3 7 2 2" xfId="43149" xr:uid="{45A9511F-E492-48B4-AE97-6C21DE24A53E}"/>
    <cellStyle name="Normal 7 3 7 3" xfId="43150" xr:uid="{153CA43C-D4F5-4FDB-A07E-BEA9B738F0AE}"/>
    <cellStyle name="Normal 7 3 7 4" xfId="43151" xr:uid="{1144CA60-16B8-4439-8A78-969EE44A2B46}"/>
    <cellStyle name="Normal 7 3 8" xfId="43152" xr:uid="{1BB296EE-A0C5-4171-A6A1-7C88813C4089}"/>
    <cellStyle name="Normal 7 3 8 2" xfId="43153" xr:uid="{F6E55C3F-941F-49DE-87C7-F944E57E30D9}"/>
    <cellStyle name="Normal 7 3 9" xfId="43154" xr:uid="{9CB9262F-3B55-4339-8D14-79E700B8B847}"/>
    <cellStyle name="Normal 7 3 9 2" xfId="43155" xr:uid="{12C79B63-A71E-47FF-B1A8-6C6CFBF6EE89}"/>
    <cellStyle name="Normal 7 4" xfId="43156" xr:uid="{FADEBF97-723D-4946-95ED-BA608FD2C550}"/>
    <cellStyle name="Normal 7 4 2" xfId="43157" xr:uid="{D946E7E0-25CD-42DC-899B-9DAD2CD58ACF}"/>
    <cellStyle name="Normal 7 4 2 2" xfId="43158" xr:uid="{F0C7D189-DBEC-46E9-A568-BECDC99A388F}"/>
    <cellStyle name="Normal 7 4 2 2 2" xfId="43159" xr:uid="{ABD63ADB-F79D-41FE-B4F3-5C364F780E34}"/>
    <cellStyle name="Normal 7 4 2 2 2 2" xfId="43160" xr:uid="{0425FA1A-C581-458A-AB74-DE82A8F0C174}"/>
    <cellStyle name="Normal 7 4 2 2 2 2 2" xfId="43161" xr:uid="{A6E442BB-8EC0-4ECF-A156-D35DEA276A6C}"/>
    <cellStyle name="Normal 7 4 2 2 2 3" xfId="43162" xr:uid="{3ACA21AE-0E4A-4B52-97D9-DB5DA220E233}"/>
    <cellStyle name="Normal 7 4 2 2 3" xfId="43163" xr:uid="{10156759-006C-4D1C-8838-0397DFF52ECB}"/>
    <cellStyle name="Normal 7 4 2 2 3 2" xfId="43164" xr:uid="{EBE6EFFB-4F97-4C28-9763-0F8799F3C9E6}"/>
    <cellStyle name="Normal 7 4 2 2 4" xfId="43165" xr:uid="{69FC59F4-216A-4B22-9036-6DB7EF3483A2}"/>
    <cellStyle name="Normal 7 4 2 2 5" xfId="43166" xr:uid="{72613DDC-EA14-48F7-9743-5808386BEE11}"/>
    <cellStyle name="Normal 7 4 2 3" xfId="43167" xr:uid="{F20B7939-56BE-456F-AFD3-D922574E755F}"/>
    <cellStyle name="Normal 7 4 2 3 2" xfId="43168" xr:uid="{1C8D92F7-A856-41D1-9E4D-985E97DFF003}"/>
    <cellStyle name="Normal 7 4 2 3 2 2" xfId="43169" xr:uid="{952AA90E-9A6B-403F-AC50-A0D0CF05A3FA}"/>
    <cellStyle name="Normal 7 4 2 3 3" xfId="43170" xr:uid="{82A1F25D-5CA0-49A1-813F-AA0406E2C3C1}"/>
    <cellStyle name="Normal 7 4 2 4" xfId="43171" xr:uid="{EF30417F-041C-489D-A2CB-FF28B48D5DB6}"/>
    <cellStyle name="Normal 7 4 2 4 2" xfId="43172" xr:uid="{5B45E683-E101-4CAB-B71C-1E90E239437A}"/>
    <cellStyle name="Normal 7 4 2 5" xfId="43173" xr:uid="{55C509A2-9FE0-4AF1-AE5B-EB1EDD188C19}"/>
    <cellStyle name="Normal 7 4 2 6" xfId="43174" xr:uid="{B6867B32-1537-4F05-9F53-9F033F0EFA13}"/>
    <cellStyle name="Normal 7 4 3" xfId="43175" xr:uid="{10A16F6E-3EA1-4DBA-9A02-8C41EB2E6F57}"/>
    <cellStyle name="Normal 7 4 3 2" xfId="43176" xr:uid="{8843A455-C2EC-4731-911A-C61480FB182F}"/>
    <cellStyle name="Normal 7 4 3 2 2" xfId="43177" xr:uid="{28BCAC1F-09B0-4D8A-9A6A-EC89AE827B50}"/>
    <cellStyle name="Normal 7 4 3 2 2 2" xfId="43178" xr:uid="{9D59E40D-9C23-458D-8C3C-28D263664628}"/>
    <cellStyle name="Normal 7 4 3 2 3" xfId="43179" xr:uid="{F98D5635-DEC4-49D2-A0D7-08454C13DCA5}"/>
    <cellStyle name="Normal 7 4 3 3" xfId="43180" xr:uid="{24C7A59C-6964-461A-979D-668B1B18DD24}"/>
    <cellStyle name="Normal 7 4 3 3 2" xfId="43181" xr:uid="{723EEE2F-F114-4619-BCB6-E9FCA5D1587E}"/>
    <cellStyle name="Normal 7 4 3 4" xfId="43182" xr:uid="{6769B972-836C-497C-8FE3-EC63F95EF463}"/>
    <cellStyle name="Normal 7 4 3 5" xfId="43183" xr:uid="{8703DE0A-C926-4514-835B-BFF84CE32266}"/>
    <cellStyle name="Normal 7 4 4" xfId="43184" xr:uid="{634FB4A5-CB23-4520-BA52-671BFAAD3DBF}"/>
    <cellStyle name="Normal 7 4 4 2" xfId="43185" xr:uid="{DBA0817D-DDEB-4CD9-BCC3-1A6366E2FB65}"/>
    <cellStyle name="Normal 7 4 4 2 2" xfId="43186" xr:uid="{E55C30C8-A05A-4B7A-A91B-4B8675C0D9C6}"/>
    <cellStyle name="Normal 7 4 4 2 2 2" xfId="43187" xr:uid="{DED04A4C-F2C6-4375-9038-1C5465BF46F2}"/>
    <cellStyle name="Normal 7 4 4 2 3" xfId="43188" xr:uid="{314A68A4-4FFF-4A65-B4B6-7E8C3F1F72E2}"/>
    <cellStyle name="Normal 7 4 4 3" xfId="43189" xr:uid="{6578D314-2958-41D0-AAF7-C1BD8C63090D}"/>
    <cellStyle name="Normal 7 4 4 3 2" xfId="43190" xr:uid="{36F56580-7CA4-4EB6-9B92-C2CF73663B5E}"/>
    <cellStyle name="Normal 7 4 4 4" xfId="43191" xr:uid="{24A8A500-D2C3-41DA-9C4E-4823668FDC1B}"/>
    <cellStyle name="Normal 7 4 4 5" xfId="43192" xr:uid="{50FCCCBF-8A96-4649-BE39-0762863CBDBF}"/>
    <cellStyle name="Normal 7 4 5" xfId="43193" xr:uid="{87CE18BD-77E6-47A2-8BE5-A3B0A1B27BA5}"/>
    <cellStyle name="Normal 7 4 5 2" xfId="43194" xr:uid="{952392A5-37BF-4A59-8358-FB03DAA58DE6}"/>
    <cellStyle name="Normal 7 4 5 2 2" xfId="43195" xr:uid="{741D049F-3BAE-4AC5-B4B4-75DEC77CC4CB}"/>
    <cellStyle name="Normal 7 4 5 3" xfId="43196" xr:uid="{CD998107-EC4C-4E01-A0C7-703F6BD17116}"/>
    <cellStyle name="Normal 7 4 5 4" xfId="43197" xr:uid="{2D07B555-0A6F-45FC-964C-19AFFDCEC1C1}"/>
    <cellStyle name="Normal 7 4 6" xfId="43198" xr:uid="{5AD523CE-E571-4DDF-B08B-DDBC95B72F9D}"/>
    <cellStyle name="Normal 7 4 6 2" xfId="43199" xr:uid="{5B5FF185-206A-4D82-A9B8-192D70DAFBC3}"/>
    <cellStyle name="Normal 7 4 7" xfId="43200" xr:uid="{1732D915-4B01-41A3-82A7-FC6ED86449BA}"/>
    <cellStyle name="Normal 7 4 7 2" xfId="43201" xr:uid="{FD9690FA-882A-4111-A3D3-A8A6A5285EA3}"/>
    <cellStyle name="Normal 7 4 8" xfId="43202" xr:uid="{441AF1D6-CF13-4C3D-9012-E15D5098806F}"/>
    <cellStyle name="Normal 7 5" xfId="43203" xr:uid="{A38C4C34-11B4-4017-BA62-CDC8CCB8A137}"/>
    <cellStyle name="Normal 7 5 2" xfId="43204" xr:uid="{4126AAE7-B3EF-4190-81B2-DAA38C20AC58}"/>
    <cellStyle name="Normal 7 5 2 2" xfId="43205" xr:uid="{55D330B6-0D62-47B9-A00C-50E1018A2323}"/>
    <cellStyle name="Normal 7 5 2 2 2" xfId="43206" xr:uid="{6F886A25-D9E2-4E20-B4ED-58AA39BBB28B}"/>
    <cellStyle name="Normal 7 5 2 2 2 2" xfId="43207" xr:uid="{59705CC2-155E-49A0-8B0B-61489373D8C0}"/>
    <cellStyle name="Normal 7 5 2 2 2 2 2" xfId="43208" xr:uid="{1AB83F62-164D-46AA-A37B-AD32DC0DE47C}"/>
    <cellStyle name="Normal 7 5 2 2 2 3" xfId="43209" xr:uid="{538FD2AD-806C-4B5D-8CE2-F3EF89360911}"/>
    <cellStyle name="Normal 7 5 2 2 3" xfId="43210" xr:uid="{91D3B75F-5711-47DF-9B20-9E3E4D06FBA1}"/>
    <cellStyle name="Normal 7 5 2 2 3 2" xfId="43211" xr:uid="{2E21F502-E468-485A-9C89-69DD12DE579D}"/>
    <cellStyle name="Normal 7 5 2 2 4" xfId="43212" xr:uid="{125DC3C5-54D7-4BE3-A38F-7E74DF54C53C}"/>
    <cellStyle name="Normal 7 5 2 2 5" xfId="43213" xr:uid="{C41E8391-BF38-42A6-AB31-8CB7FE2B44FE}"/>
    <cellStyle name="Normal 7 5 2 3" xfId="43214" xr:uid="{FFDC85EA-CFF9-4798-BDB0-F2B729F0D6D4}"/>
    <cellStyle name="Normal 7 5 2 3 2" xfId="43215" xr:uid="{C55220F0-5690-457B-AFC8-4E70A45B7194}"/>
    <cellStyle name="Normal 7 5 2 3 2 2" xfId="43216" xr:uid="{B9791A79-67B7-4654-BE56-F9C222849F19}"/>
    <cellStyle name="Normal 7 5 2 3 3" xfId="43217" xr:uid="{2EE3C289-8384-4E81-B9E3-11F84C1DB846}"/>
    <cellStyle name="Normal 7 5 2 4" xfId="43218" xr:uid="{32417295-D4E1-4266-8AF2-1B422D136BC2}"/>
    <cellStyle name="Normal 7 5 2 4 2" xfId="43219" xr:uid="{E2F33A78-835E-4FDB-9D33-2102E15D1E7F}"/>
    <cellStyle name="Normal 7 5 2 5" xfId="43220" xr:uid="{7BD74B4D-0246-4692-80AB-56864C091875}"/>
    <cellStyle name="Normal 7 5 2 6" xfId="43221" xr:uid="{BE52C756-BF99-44A8-816D-29D81D43DEA4}"/>
    <cellStyle name="Normal 7 5 3" xfId="43222" xr:uid="{92C5D1E5-F377-48E3-81D2-607751C00406}"/>
    <cellStyle name="Normal 7 5 3 2" xfId="43223" xr:uid="{A5DF3208-3E35-48EC-A729-FF3F75B2708A}"/>
    <cellStyle name="Normal 7 5 3 2 2" xfId="43224" xr:uid="{756DC1AB-BE35-45E1-9D8E-CBC5BC220FDF}"/>
    <cellStyle name="Normal 7 5 3 2 2 2" xfId="43225" xr:uid="{C5E8E1BC-6E6C-4C59-928A-159915BB9F96}"/>
    <cellStyle name="Normal 7 5 3 2 3" xfId="43226" xr:uid="{791E478A-E74B-4131-B2D4-FFEBB279FFAE}"/>
    <cellStyle name="Normal 7 5 3 3" xfId="43227" xr:uid="{C4A8F9A0-1B74-473F-987F-E41C489AE209}"/>
    <cellStyle name="Normal 7 5 3 3 2" xfId="43228" xr:uid="{21DB61C6-D878-4419-B59B-D1B73B1AB0D5}"/>
    <cellStyle name="Normal 7 5 3 4" xfId="43229" xr:uid="{7958C360-B206-4368-9106-ADF1BEE0A40A}"/>
    <cellStyle name="Normal 7 5 3 5" xfId="43230" xr:uid="{D3B0C543-481E-4E65-8254-D3F969E19E11}"/>
    <cellStyle name="Normal 7 5 4" xfId="43231" xr:uid="{68081D8D-6932-4C03-9581-2164CD06B55A}"/>
    <cellStyle name="Normal 7 5 4 2" xfId="43232" xr:uid="{0F9CF133-8828-478A-850A-6B377C489A8E}"/>
    <cellStyle name="Normal 7 5 4 2 2" xfId="43233" xr:uid="{F74F7FD2-AE37-459A-BEF5-A68B7A2EDFEE}"/>
    <cellStyle name="Normal 7 5 4 3" xfId="43234" xr:uid="{AECA52ED-9091-4DA9-9953-305064A0FD4D}"/>
    <cellStyle name="Normal 7 5 4 4" xfId="43235" xr:uid="{D36801A1-14A2-447C-BFD7-0353B41B1DD8}"/>
    <cellStyle name="Normal 7 5 5" xfId="43236" xr:uid="{E0708C95-8742-4FFD-97E9-E0E7BA178459}"/>
    <cellStyle name="Normal 7 5 5 2" xfId="43237" xr:uid="{EF2E96D0-4583-4A87-A81C-1F74324C44A9}"/>
    <cellStyle name="Normal 7 5 6" xfId="43238" xr:uid="{804B6A93-459C-4EC4-A527-F0B34118A7B8}"/>
    <cellStyle name="Normal 7 5 6 2" xfId="43239" xr:uid="{CDBD5E8D-73CF-4867-82C4-1D0A6609ECDF}"/>
    <cellStyle name="Normal 7 5 7" xfId="43240" xr:uid="{13E293E9-E25C-4488-9844-A633976CDBC3}"/>
    <cellStyle name="Normal 7 6" xfId="43241" xr:uid="{45567647-5F2D-4886-8FD9-804CF52E67DE}"/>
    <cellStyle name="Normal 7 6 2" xfId="43242" xr:uid="{84527CE5-A1F5-4F08-91CA-1BA52E632BBE}"/>
    <cellStyle name="Normal 7 6 2 2" xfId="43243" xr:uid="{0C0C1D7A-C7FC-411C-AB19-C901A8F54AF6}"/>
    <cellStyle name="Normal 7 6 2 2 2" xfId="43244" xr:uid="{96824027-0F40-46A9-8BA1-154EB8187BF3}"/>
    <cellStyle name="Normal 7 6 2 2 2 2" xfId="43245" xr:uid="{A0233ABB-AAAB-4F8F-AD52-C4F5F7B0CCB5}"/>
    <cellStyle name="Normal 7 6 2 2 2 2 2" xfId="43246" xr:uid="{57C67E8E-8C22-4CEB-A32A-29144A9C9AC7}"/>
    <cellStyle name="Normal 7 6 2 2 2 3" xfId="43247" xr:uid="{B01115BE-8D90-45F8-8E9F-8452B27BA1A9}"/>
    <cellStyle name="Normal 7 6 2 2 3" xfId="43248" xr:uid="{58264861-BC0B-429C-8BD8-7BBC8A68A3D8}"/>
    <cellStyle name="Normal 7 6 2 2 3 2" xfId="43249" xr:uid="{2A557319-52ED-4DF7-8B03-547993BC48E7}"/>
    <cellStyle name="Normal 7 6 2 2 4" xfId="43250" xr:uid="{0DC35D11-3F15-42F9-8A11-60529C384E3A}"/>
    <cellStyle name="Normal 7 6 2 2 5" xfId="43251" xr:uid="{66CA2371-540D-43A0-B6CE-EB42AD38D9ED}"/>
    <cellStyle name="Normal 7 6 2 3" xfId="43252" xr:uid="{15BA856D-FC43-4BF9-9BD2-8DD741010F79}"/>
    <cellStyle name="Normal 7 6 2 3 2" xfId="43253" xr:uid="{9E265F7E-F834-47C0-9108-1AD7470377D0}"/>
    <cellStyle name="Normal 7 6 2 3 2 2" xfId="43254" xr:uid="{52BE9A8F-C6CD-49AB-A554-022C364B0519}"/>
    <cellStyle name="Normal 7 6 2 3 3" xfId="43255" xr:uid="{F629C093-64D5-42B4-A95E-69A69A0CA0CB}"/>
    <cellStyle name="Normal 7 6 2 4" xfId="43256" xr:uid="{39B664C9-130E-4F21-9183-8781AA7F75BE}"/>
    <cellStyle name="Normal 7 6 2 4 2" xfId="43257" xr:uid="{48FB81B9-EC66-42DF-BC2C-EF5D3BFD7F3A}"/>
    <cellStyle name="Normal 7 6 2 5" xfId="43258" xr:uid="{9143A9CF-9824-472B-9E7E-B7529DD9A3C6}"/>
    <cellStyle name="Normal 7 6 2 6" xfId="43259" xr:uid="{EDC35E07-5F50-4350-8C7F-0FD117AE82F5}"/>
    <cellStyle name="Normal 7 6 3" xfId="43260" xr:uid="{D1ACCF34-E033-4D00-AD35-1AB9E80110FB}"/>
    <cellStyle name="Normal 7 6 3 2" xfId="43261" xr:uid="{3539D718-6BD9-4C99-B0BD-229CFE651ADD}"/>
    <cellStyle name="Normal 7 6 3 2 2" xfId="43262" xr:uid="{EA95052B-3A66-4407-94A8-24BF80830B34}"/>
    <cellStyle name="Normal 7 6 3 2 2 2" xfId="43263" xr:uid="{CAF4B61B-433C-49EA-B225-36B54152B18F}"/>
    <cellStyle name="Normal 7 6 3 2 3" xfId="43264" xr:uid="{FED4B278-8E7A-4575-91AE-20D0194AD258}"/>
    <cellStyle name="Normal 7 6 3 3" xfId="43265" xr:uid="{F0FC9D1B-7403-4257-93C9-68B70F5CE064}"/>
    <cellStyle name="Normal 7 6 3 3 2" xfId="43266" xr:uid="{C712B86E-B130-40F9-A7A9-3E5E3E550A9D}"/>
    <cellStyle name="Normal 7 6 3 4" xfId="43267" xr:uid="{E17CED97-406C-4C40-85A2-16B8BFB8AD41}"/>
    <cellStyle name="Normal 7 6 3 5" xfId="43268" xr:uid="{8F702BCF-95D3-4778-9C48-E84CB5F319BB}"/>
    <cellStyle name="Normal 7 6 4" xfId="43269" xr:uid="{41114A52-03BC-4AF3-B213-3BC1555BCF7E}"/>
    <cellStyle name="Normal 7 6 4 2" xfId="43270" xr:uid="{7A97538A-6579-49C0-A43E-3EC1557DDBBA}"/>
    <cellStyle name="Normal 7 6 4 2 2" xfId="43271" xr:uid="{DD6C9654-5F21-4A8B-940C-990CD9BD98B0}"/>
    <cellStyle name="Normal 7 6 4 3" xfId="43272" xr:uid="{D70212C8-76AE-4014-B182-5E8EE0D808AB}"/>
    <cellStyle name="Normal 7 6 4 4" xfId="43273" xr:uid="{1E17D1FF-29E6-4309-ABA2-FAA215ECA5CB}"/>
    <cellStyle name="Normal 7 6 5" xfId="43274" xr:uid="{A4DEBA77-7616-4629-A647-A5AFB8BB7B03}"/>
    <cellStyle name="Normal 7 6 5 2" xfId="43275" xr:uid="{3B2001FE-D25C-40D1-98B5-865CDD1B7FF7}"/>
    <cellStyle name="Normal 7 6 6" xfId="43276" xr:uid="{E773CC30-4E76-4CB8-A48E-BC60F92C2E1B}"/>
    <cellStyle name="Normal 7 6 6 2" xfId="43277" xr:uid="{3551224D-9663-4F76-974A-4C65E1873B7E}"/>
    <cellStyle name="Normal 7 6 7" xfId="43278" xr:uid="{BAF678A2-AFEC-4B46-ADE8-4209B4332486}"/>
    <cellStyle name="Normal 7 7" xfId="43279" xr:uid="{20B2615A-1042-44C6-B195-4C054380C654}"/>
    <cellStyle name="Normal 7 7 2" xfId="43280" xr:uid="{DC959271-89FC-41CE-A64F-BC64534AA8E8}"/>
    <cellStyle name="Normal 7 7 2 2" xfId="43281" xr:uid="{BAE110BA-2EDE-4828-96B9-8A5A8822C024}"/>
    <cellStyle name="Normal 7 7 2 2 2" xfId="43282" xr:uid="{9C98FE30-5D25-436C-924F-DCB6D2FE6B13}"/>
    <cellStyle name="Normal 7 7 2 2 2 2" xfId="43283" xr:uid="{6C059462-B5C7-472D-B086-737478E040D3}"/>
    <cellStyle name="Normal 7 7 2 2 3" xfId="43284" xr:uid="{7A4C174F-1ABF-42D2-81E9-BEEF4E391A22}"/>
    <cellStyle name="Normal 7 7 2 3" xfId="43285" xr:uid="{F1B9461E-BF9E-403C-83DE-73D6F9B44DC5}"/>
    <cellStyle name="Normal 7 7 2 3 2" xfId="43286" xr:uid="{E82F7FF9-5DD0-456C-868A-917FEECA9655}"/>
    <cellStyle name="Normal 7 7 2 4" xfId="43287" xr:uid="{4F837C72-C9C1-4C0D-849B-331793368226}"/>
    <cellStyle name="Normal 7 7 2 5" xfId="43288" xr:uid="{17BEF252-A823-45F6-AED4-1675DE011E1E}"/>
    <cellStyle name="Normal 7 7 3" xfId="43289" xr:uid="{BBF480A9-B238-4E4B-B372-4C8C16E7D421}"/>
    <cellStyle name="Normal 7 7 3 2" xfId="43290" xr:uid="{E738D7B5-C3A8-4B54-86D2-EEEE0E8B14E3}"/>
    <cellStyle name="Normal 7 7 3 2 2" xfId="43291" xr:uid="{9107122B-D381-477D-93BD-6BF64A196C67}"/>
    <cellStyle name="Normal 7 7 3 3" xfId="43292" xr:uid="{87E73A99-84B5-48CD-A2FD-677703E1CBEB}"/>
    <cellStyle name="Normal 7 7 4" xfId="43293" xr:uid="{CF3AAAAF-BEF6-41F2-8912-DF44CA210838}"/>
    <cellStyle name="Normal 7 7 4 2" xfId="43294" xr:uid="{64E39B2B-9805-4A12-9A85-260795715992}"/>
    <cellStyle name="Normal 7 7 5" xfId="43295" xr:uid="{31F9624D-B963-4775-8F79-5C9097BF72B0}"/>
    <cellStyle name="Normal 7 7 6" xfId="43296" xr:uid="{918DEC2A-03E3-417B-9AFF-4D1FCF68605C}"/>
    <cellStyle name="Normal 7 8" xfId="43297" xr:uid="{412E444E-103E-40A7-B9FB-B2E1ED63266C}"/>
    <cellStyle name="Normal 7 8 2" xfId="43298" xr:uid="{DC924507-147F-4A75-936E-D394D2A8A10D}"/>
    <cellStyle name="Normal 7 8 2 2" xfId="43299" xr:uid="{BFE4EB75-DC34-460D-B02F-CECE6D31B266}"/>
    <cellStyle name="Normal 7 8 2 2 2" xfId="43300" xr:uid="{6B55BD79-9810-4912-BB3F-0705DAEF6639}"/>
    <cellStyle name="Normal 7 8 2 3" xfId="43301" xr:uid="{7195A989-8AB4-4CBB-A602-3C5FC85D72E9}"/>
    <cellStyle name="Normal 7 8 3" xfId="43302" xr:uid="{7C8DAA63-D26A-4C1C-86E7-15FFA101F20F}"/>
    <cellStyle name="Normal 7 8 3 2" xfId="43303" xr:uid="{C5B13C2A-A438-4394-BD5A-DC2EAC388724}"/>
    <cellStyle name="Normal 7 8 4" xfId="43304" xr:uid="{BFF0CFE3-20EF-4D3D-950B-B41496666E5B}"/>
    <cellStyle name="Normal 7 8 5" xfId="43305" xr:uid="{78C3AB96-A368-451D-8D5C-CD4EF24500ED}"/>
    <cellStyle name="Normal 7 9" xfId="43306" xr:uid="{BB1C1555-35A2-412C-B68D-628C6549918A}"/>
    <cellStyle name="Normal 7 9 2" xfId="43307" xr:uid="{B98F191D-D837-4B11-BDA8-826B6E3A4C34}"/>
    <cellStyle name="Normal 7 9 2 2" xfId="43308" xr:uid="{EDBE52AF-B56A-42F9-BD9F-35F6BA0BA9A1}"/>
    <cellStyle name="Normal 7 9 2 2 2" xfId="43309" xr:uid="{F958C95E-FF8F-4F05-843A-A9082DEE6C12}"/>
    <cellStyle name="Normal 7 9 2 3" xfId="43310" xr:uid="{44FB9346-DA8A-4FBC-A598-6955F54DDE56}"/>
    <cellStyle name="Normal 7 9 3" xfId="43311" xr:uid="{611715A4-6F0B-4108-A7AC-FA848336FA50}"/>
    <cellStyle name="Normal 7 9 3 2" xfId="43312" xr:uid="{881E7D02-C1FF-4051-AE67-D89AF42F6F40}"/>
    <cellStyle name="Normal 7 9 4" xfId="43313" xr:uid="{5BB5100C-33F7-45CD-B716-2B265C9B16C9}"/>
    <cellStyle name="Normal 7 9 5" xfId="43314" xr:uid="{9E537BD8-8BD0-42B8-80A8-4E55775E5E82}"/>
    <cellStyle name="Normal 70" xfId="43315" xr:uid="{A4E869CF-8549-4CB7-B529-A69874A46F0D}"/>
    <cellStyle name="Normal 70 10" xfId="43316" xr:uid="{F11463E1-B291-4E4A-81EF-9D690FCFE21D}"/>
    <cellStyle name="Normal 70 2" xfId="43317" xr:uid="{801AA4A9-14B2-442E-909E-FAD1569197E8}"/>
    <cellStyle name="Normal 70 2 2" xfId="43318" xr:uid="{50151664-DEC2-4DD1-BB84-734D0EF4CA54}"/>
    <cellStyle name="Normal 70 2 2 2" xfId="43319" xr:uid="{0153DEF5-0422-42BE-8AF8-AB899441DC03}"/>
    <cellStyle name="Normal 70 2 2 2 2" xfId="43320" xr:uid="{1F6994A3-83D8-4817-B45E-3F0BF224879C}"/>
    <cellStyle name="Normal 70 2 2 2 2 2" xfId="43321" xr:uid="{114661B7-D215-4FB7-A333-089CA28516BF}"/>
    <cellStyle name="Normal 70 2 2 2 2 2 2" xfId="43322" xr:uid="{86409369-7774-4B22-8738-3CD1C27F112B}"/>
    <cellStyle name="Normal 70 2 2 2 2 3" xfId="43323" xr:uid="{947A2A9E-21A2-4324-9FD8-9F116A6B1CEE}"/>
    <cellStyle name="Normal 70 2 2 2 3" xfId="43324" xr:uid="{AF368DC9-2DBB-46F0-A3F1-90BE4F15F783}"/>
    <cellStyle name="Normal 70 2 2 2 3 2" xfId="43325" xr:uid="{5DD279AC-649D-4070-837B-2E2A912C21A2}"/>
    <cellStyle name="Normal 70 2 2 2 4" xfId="43326" xr:uid="{D392476C-CBD4-464A-B6CC-827346F0AD86}"/>
    <cellStyle name="Normal 70 2 2 2 5" xfId="43327" xr:uid="{380DD62C-1E5E-4B39-A767-92A454881153}"/>
    <cellStyle name="Normal 70 2 2 3" xfId="43328" xr:uid="{2ACE2F78-CB4E-4EB5-9CC6-1257BA4486F3}"/>
    <cellStyle name="Normal 70 2 2 3 2" xfId="43329" xr:uid="{E63887A6-DEDB-4425-B7FE-72DFA6BFD73F}"/>
    <cellStyle name="Normal 70 2 2 3 2 2" xfId="43330" xr:uid="{5A4568BC-5E40-4BE7-8BE7-EC31E5864FFF}"/>
    <cellStyle name="Normal 70 2 2 3 3" xfId="43331" xr:uid="{B9088EE7-D4B1-4864-8432-CFB3A46B468F}"/>
    <cellStyle name="Normal 70 2 2 4" xfId="43332" xr:uid="{F53F18FD-4B7D-4D08-9B35-F5B602463292}"/>
    <cellStyle name="Normal 70 2 2 4 2" xfId="43333" xr:uid="{549A0A50-A860-4C9E-A90C-0C091193CBBF}"/>
    <cellStyle name="Normal 70 2 2 5" xfId="43334" xr:uid="{DFF02330-AC8B-43A4-8922-CEDDECB38EBC}"/>
    <cellStyle name="Normal 70 2 2 6" xfId="43335" xr:uid="{02CC0486-8963-4FFE-A96F-CCEDED23CCB6}"/>
    <cellStyle name="Normal 70 2 3" xfId="43336" xr:uid="{55E93224-6925-4023-9D21-E1876F4D6376}"/>
    <cellStyle name="Normal 70 2 3 2" xfId="43337" xr:uid="{25C2ED9D-7347-4CDA-9FEF-3EA05AB0F89F}"/>
    <cellStyle name="Normal 70 2 3 2 2" xfId="43338" xr:uid="{53D2FCC9-C6BC-4831-A5C1-A18E27386A4C}"/>
    <cellStyle name="Normal 70 2 3 2 2 2" xfId="43339" xr:uid="{F8A979B6-16BD-4225-BBC1-1C4693D114D3}"/>
    <cellStyle name="Normal 70 2 3 2 3" xfId="43340" xr:uid="{F352BAEF-4F24-460D-8D7C-DB8288E7EB26}"/>
    <cellStyle name="Normal 70 2 3 3" xfId="43341" xr:uid="{4283FED1-EF9C-4DF1-9C57-D3A0BD61AFBE}"/>
    <cellStyle name="Normal 70 2 3 3 2" xfId="43342" xr:uid="{62DB8A28-BF42-4AE0-A765-82A28D8F771C}"/>
    <cellStyle name="Normal 70 2 3 4" xfId="43343" xr:uid="{C9B8FCD4-54E3-4BEE-902E-CB9F72E30B7C}"/>
    <cellStyle name="Normal 70 2 3 5" xfId="43344" xr:uid="{47395929-88F7-4F0C-B5EE-71FD89580915}"/>
    <cellStyle name="Normal 70 2 4" xfId="43345" xr:uid="{A9C6C217-0440-452C-9B52-1155E22319DC}"/>
    <cellStyle name="Normal 70 2 4 2" xfId="43346" xr:uid="{424213A2-BF38-43E6-A353-3296514AE58B}"/>
    <cellStyle name="Normal 70 2 4 2 2" xfId="43347" xr:uid="{C6FCDC71-034B-48A9-B957-50747E133650}"/>
    <cellStyle name="Normal 70 2 4 3" xfId="43348" xr:uid="{4D92D7D7-F44B-4816-A150-3950FC9C5C95}"/>
    <cellStyle name="Normal 70 2 4 4" xfId="43349" xr:uid="{B56916F9-0BFB-4D0C-A48E-E9F24442E0EE}"/>
    <cellStyle name="Normal 70 2 5" xfId="43350" xr:uid="{5FF46828-67AF-4F00-A59A-4080B8E5ED6F}"/>
    <cellStyle name="Normal 70 2 5 2" xfId="43351" xr:uid="{EC24E1C9-C3B2-4D63-82AE-FFB3D3D19A57}"/>
    <cellStyle name="Normal 70 2 6" xfId="43352" xr:uid="{4C63FD42-D470-45C0-A607-E0EF42C44489}"/>
    <cellStyle name="Normal 70 2 6 2" xfId="43353" xr:uid="{7836376C-6E71-4DC6-8492-FA08C2604078}"/>
    <cellStyle name="Normal 70 2 7" xfId="43354" xr:uid="{E2BA588F-B24A-43F8-96FC-BF3CAEC586C6}"/>
    <cellStyle name="Normal 70 3" xfId="43355" xr:uid="{B9F04586-A893-4591-8E36-12BEABF27AE7}"/>
    <cellStyle name="Normal 70 3 2" xfId="43356" xr:uid="{FDD81222-E019-4A9B-99B0-61481957BDA0}"/>
    <cellStyle name="Normal 70 3 2 2" xfId="43357" xr:uid="{CF82D7F9-B42A-4517-84C9-EC96F0D1992A}"/>
    <cellStyle name="Normal 70 3 2 2 2" xfId="43358" xr:uid="{02B7C963-919D-4C3D-B860-A71353331A84}"/>
    <cellStyle name="Normal 70 3 2 2 2 2" xfId="43359" xr:uid="{8169C6F9-074F-4A8C-A25C-97CCB87B2882}"/>
    <cellStyle name="Normal 70 3 2 2 2 2 2" xfId="43360" xr:uid="{979D42B4-745B-44AF-8FEA-55D014F8DC18}"/>
    <cellStyle name="Normal 70 3 2 2 2 3" xfId="43361" xr:uid="{DD7274FB-25C7-4774-8188-A7096F1C8064}"/>
    <cellStyle name="Normal 70 3 2 2 3" xfId="43362" xr:uid="{84DB8C7D-83DB-4492-9737-AFCA76639735}"/>
    <cellStyle name="Normal 70 3 2 2 3 2" xfId="43363" xr:uid="{CCE904E4-F4B3-45B2-836F-31176C2387D6}"/>
    <cellStyle name="Normal 70 3 2 2 4" xfId="43364" xr:uid="{4D824899-FD69-494C-A53E-B007F1AB7EC8}"/>
    <cellStyle name="Normal 70 3 2 2 5" xfId="43365" xr:uid="{9BDC1736-A8E9-4791-817F-AB731C018E78}"/>
    <cellStyle name="Normal 70 3 2 3" xfId="43366" xr:uid="{A09148FC-3661-47FC-8B4F-AC7D6339336D}"/>
    <cellStyle name="Normal 70 3 2 3 2" xfId="43367" xr:uid="{EC475C78-47C5-4CFC-AC7F-D0CA7B22CD7C}"/>
    <cellStyle name="Normal 70 3 2 3 2 2" xfId="43368" xr:uid="{9FC996BD-149A-4712-BF3B-ED869B6F70F4}"/>
    <cellStyle name="Normal 70 3 2 3 3" xfId="43369" xr:uid="{F12FED0E-B186-4448-A936-AE76FAC68833}"/>
    <cellStyle name="Normal 70 3 2 4" xfId="43370" xr:uid="{FDD3A944-E3E1-4E12-97CC-CDB5D8A05C5F}"/>
    <cellStyle name="Normal 70 3 2 4 2" xfId="43371" xr:uid="{74CC1585-5C20-48F8-9BB2-E8F175AF54CF}"/>
    <cellStyle name="Normal 70 3 2 5" xfId="43372" xr:uid="{89BBB9C3-997D-4381-B22F-54DFBD5B82C2}"/>
    <cellStyle name="Normal 70 3 2 6" xfId="43373" xr:uid="{AC00BAF3-233B-4F4A-9889-FB8AD532366C}"/>
    <cellStyle name="Normal 70 3 3" xfId="43374" xr:uid="{2A892E74-AEA6-4093-90A9-95F16453810C}"/>
    <cellStyle name="Normal 70 3 3 2" xfId="43375" xr:uid="{DA3FFD59-4A71-44CD-9252-2B7EB3B86006}"/>
    <cellStyle name="Normal 70 3 3 2 2" xfId="43376" xr:uid="{E9809BDE-5124-4041-BA10-3030FD6E25A7}"/>
    <cellStyle name="Normal 70 3 3 2 2 2" xfId="43377" xr:uid="{AC9B3DBF-77A8-481E-A166-AD98495C29E3}"/>
    <cellStyle name="Normal 70 3 3 2 3" xfId="43378" xr:uid="{610DAA57-0364-461C-B74A-2CE23DF6CF2B}"/>
    <cellStyle name="Normal 70 3 3 3" xfId="43379" xr:uid="{4DBAB84E-1623-413C-A02E-37995C6F7003}"/>
    <cellStyle name="Normal 70 3 3 3 2" xfId="43380" xr:uid="{1872001B-E2BA-42DA-8A30-BA5998F5DD37}"/>
    <cellStyle name="Normal 70 3 3 4" xfId="43381" xr:uid="{2370753F-47AA-4510-B882-56EA49BB6114}"/>
    <cellStyle name="Normal 70 3 3 5" xfId="43382" xr:uid="{7FA69604-8076-4261-B85E-3CECA4E29901}"/>
    <cellStyle name="Normal 70 3 4" xfId="43383" xr:uid="{AC560826-D405-4F12-9EFE-0C75F7CE6471}"/>
    <cellStyle name="Normal 70 3 4 2" xfId="43384" xr:uid="{833D367A-B306-4B0B-9762-19E2C61BBC88}"/>
    <cellStyle name="Normal 70 3 4 2 2" xfId="43385" xr:uid="{C9F8DE3C-0DA6-4419-9197-6FFC1E7EBD64}"/>
    <cellStyle name="Normal 70 3 4 3" xfId="43386" xr:uid="{03774F17-6A33-4864-AD54-A3E4FA0D1052}"/>
    <cellStyle name="Normal 70 3 4 4" xfId="43387" xr:uid="{D6F584D0-43A5-47D0-982F-A7415CFB63E7}"/>
    <cellStyle name="Normal 70 3 5" xfId="43388" xr:uid="{A9A0E3F6-9A77-4829-BCA1-642AA4ED92AF}"/>
    <cellStyle name="Normal 70 3 5 2" xfId="43389" xr:uid="{98FCA484-B5F8-4E59-8CD7-D37EC3AA867F}"/>
    <cellStyle name="Normal 70 3 6" xfId="43390" xr:uid="{FF6FB853-3385-40EA-9EC1-014DA7732C67}"/>
    <cellStyle name="Normal 70 3 6 2" xfId="43391" xr:uid="{A8F7F454-9099-4076-818D-6632FB8944B2}"/>
    <cellStyle name="Normal 70 3 7" xfId="43392" xr:uid="{B23A7269-5EEC-42DA-AC60-37F6032DD5ED}"/>
    <cellStyle name="Normal 70 4" xfId="43393" xr:uid="{1506B794-58EA-40C5-84ED-40B9DD604ECB}"/>
    <cellStyle name="Normal 70 4 2" xfId="43394" xr:uid="{8C25A5E4-7DCC-4769-9C83-5BC7D994EA77}"/>
    <cellStyle name="Normal 70 4 2 2" xfId="43395" xr:uid="{665D25DB-DAFA-438C-9F5B-8292EE709619}"/>
    <cellStyle name="Normal 70 4 2 2 2" xfId="43396" xr:uid="{F83438F3-3ACC-4D68-925E-70D19D8A74D3}"/>
    <cellStyle name="Normal 70 4 2 2 2 2" xfId="43397" xr:uid="{965F7473-195D-4324-A2BF-F9726469AA95}"/>
    <cellStyle name="Normal 70 4 2 2 3" xfId="43398" xr:uid="{1CA44C3A-F971-46ED-ACCE-A402E8306E49}"/>
    <cellStyle name="Normal 70 4 2 3" xfId="43399" xr:uid="{35662F8E-3E15-43EE-8A62-AB319C3C2BB3}"/>
    <cellStyle name="Normal 70 4 2 3 2" xfId="43400" xr:uid="{B7E45E77-5CD2-48C4-83E6-6B178ED4402E}"/>
    <cellStyle name="Normal 70 4 2 4" xfId="43401" xr:uid="{D4788041-9DD5-476D-826C-5BBC6E441AB9}"/>
    <cellStyle name="Normal 70 4 2 5" xfId="43402" xr:uid="{61285F27-51FA-4A2E-A0F4-EDBA58697CB4}"/>
    <cellStyle name="Normal 70 4 3" xfId="43403" xr:uid="{B744ACF5-FB36-4A15-9D47-13E8470D905F}"/>
    <cellStyle name="Normal 70 4 3 2" xfId="43404" xr:uid="{29FDDB1B-4603-4EA6-ADF2-867EC150DBA0}"/>
    <cellStyle name="Normal 70 4 3 2 2" xfId="43405" xr:uid="{B2F745CE-82DC-4A38-B46F-5521D89B5FC7}"/>
    <cellStyle name="Normal 70 4 3 3" xfId="43406" xr:uid="{0D62BA52-C450-4CFF-94D2-895C605EF949}"/>
    <cellStyle name="Normal 70 4 4" xfId="43407" xr:uid="{FA5B2EEB-6CE4-419E-B2EB-7F62E3680AA9}"/>
    <cellStyle name="Normal 70 4 4 2" xfId="43408" xr:uid="{815BB478-D869-45B2-9042-639A09F5B542}"/>
    <cellStyle name="Normal 70 4 5" xfId="43409" xr:uid="{6244B3BA-741F-43AD-9C92-49BFFC82078C}"/>
    <cellStyle name="Normal 70 4 6" xfId="43410" xr:uid="{1292142A-E0E5-45D2-B9AB-8BE6058F78A7}"/>
    <cellStyle name="Normal 70 5" xfId="43411" xr:uid="{56FAFA21-6764-41D1-AC2E-0B97BC34014B}"/>
    <cellStyle name="Normal 70 5 2" xfId="43412" xr:uid="{A8482DB2-4F15-4C78-A21B-3EA12385631D}"/>
    <cellStyle name="Normal 70 5 2 2" xfId="43413" xr:uid="{FCC124D1-4913-4B64-A2CA-F2194B3DBF34}"/>
    <cellStyle name="Normal 70 5 2 2 2" xfId="43414" xr:uid="{94454054-24E8-4E12-BEF3-95FE1F33E2FE}"/>
    <cellStyle name="Normal 70 5 2 3" xfId="43415" xr:uid="{AEB29355-F287-450B-9294-FFC281FE2E4E}"/>
    <cellStyle name="Normal 70 5 3" xfId="43416" xr:uid="{DD752B2C-0B3B-434F-B8C7-C1C4A3D900FE}"/>
    <cellStyle name="Normal 70 5 3 2" xfId="43417" xr:uid="{C8F2D54B-D482-4F35-B118-6AAE11BE262D}"/>
    <cellStyle name="Normal 70 5 4" xfId="43418" xr:uid="{14088CE9-FBFA-45DC-B0D6-74ACA321A4E8}"/>
    <cellStyle name="Normal 70 5 5" xfId="43419" xr:uid="{EDAD8BA0-5257-4EF0-8E5F-80DAF0FE809F}"/>
    <cellStyle name="Normal 70 6" xfId="43420" xr:uid="{60E6B872-A53F-4C32-A246-728FB6F8D33E}"/>
    <cellStyle name="Normal 70 6 2" xfId="43421" xr:uid="{D9C87703-5BA3-4A99-AED1-FC34AF18F45F}"/>
    <cellStyle name="Normal 70 6 2 2" xfId="43422" xr:uid="{D2674E24-ECEB-4531-988C-B290D63187BD}"/>
    <cellStyle name="Normal 70 6 2 2 2" xfId="43423" xr:uid="{A761E150-AA09-4DEA-8BBD-C0E20C363F39}"/>
    <cellStyle name="Normal 70 6 2 3" xfId="43424" xr:uid="{383B052B-2D3D-4BCB-8186-6AF77536A434}"/>
    <cellStyle name="Normal 70 6 3" xfId="43425" xr:uid="{4105349A-E7E9-41B9-826B-78A5A067F3AE}"/>
    <cellStyle name="Normal 70 6 3 2" xfId="43426" xr:uid="{568E23A8-CA62-4AAF-A06C-A90E4ADDA8AC}"/>
    <cellStyle name="Normal 70 6 4" xfId="43427" xr:uid="{D314E779-4448-4C6B-A6A8-9EA085A5F7C5}"/>
    <cellStyle name="Normal 70 6 5" xfId="43428" xr:uid="{C3F7C698-12DC-4BCB-957A-B6A128183324}"/>
    <cellStyle name="Normal 70 7" xfId="43429" xr:uid="{3045A01C-6A3C-40E0-B592-D5ED99E92B24}"/>
    <cellStyle name="Normal 70 7 2" xfId="43430" xr:uid="{502A24AF-03CB-4647-8BCF-18F4803DD0B5}"/>
    <cellStyle name="Normal 70 7 2 2" xfId="43431" xr:uid="{21AAD9DB-9AA9-48BC-AFE7-ECCD051D72E3}"/>
    <cellStyle name="Normal 70 7 3" xfId="43432" xr:uid="{968497A8-8AB2-42FF-90AB-938E832FFA02}"/>
    <cellStyle name="Normal 70 7 4" xfId="43433" xr:uid="{8F80896E-F9B1-44E5-B1D9-2CDF326BBF24}"/>
    <cellStyle name="Normal 70 8" xfId="43434" xr:uid="{1AEAD6B6-899E-4E2E-BB96-D9FE294CD143}"/>
    <cellStyle name="Normal 70 8 2" xfId="43435" xr:uid="{7488BD85-F436-4491-9DDB-01A9397F9C34}"/>
    <cellStyle name="Normal 70 9" xfId="43436" xr:uid="{D4988A55-0F41-4321-8CE1-37C17CB9FAA9}"/>
    <cellStyle name="Normal 70 9 2" xfId="43437" xr:uid="{793C40BF-9389-4C6C-AB18-D4AEFCBA56AE}"/>
    <cellStyle name="Normal 71" xfId="43438" xr:uid="{BBEDE5A9-8345-47B7-86CD-870231762FAE}"/>
    <cellStyle name="Normal 71 10" xfId="43439" xr:uid="{CC09C5DC-9AF2-4D13-992F-663D046F63AE}"/>
    <cellStyle name="Normal 71 2" xfId="43440" xr:uid="{DD39A178-636D-4659-8D4F-5297FA7A20A6}"/>
    <cellStyle name="Normal 71 2 2" xfId="43441" xr:uid="{18866374-FE03-4DD9-96A0-C37345217222}"/>
    <cellStyle name="Normal 71 2 2 2" xfId="43442" xr:uid="{705E61A0-DAEF-4C47-B445-4524D8A7343A}"/>
    <cellStyle name="Normal 71 2 2 2 2" xfId="43443" xr:uid="{C56FE5E0-231F-49F7-A93F-3FD58107A0A5}"/>
    <cellStyle name="Normal 71 2 2 2 2 2" xfId="43444" xr:uid="{D6F1CBA9-E167-4562-9696-E0BA11B2C5D8}"/>
    <cellStyle name="Normal 71 2 2 2 2 2 2" xfId="43445" xr:uid="{0F46D261-D4D5-4299-B565-9F6D45D967B1}"/>
    <cellStyle name="Normal 71 2 2 2 2 3" xfId="43446" xr:uid="{20F3CD06-2BCC-4B5E-BE95-AA1E565C41CF}"/>
    <cellStyle name="Normal 71 2 2 2 3" xfId="43447" xr:uid="{511A1909-A098-4F55-9DBA-C04FBB7C2B16}"/>
    <cellStyle name="Normal 71 2 2 2 3 2" xfId="43448" xr:uid="{FA469474-9A03-44F3-B6B7-771B74D1B23C}"/>
    <cellStyle name="Normal 71 2 2 2 4" xfId="43449" xr:uid="{36D3172E-31C7-4C2F-9F22-DCC69C54A729}"/>
    <cellStyle name="Normal 71 2 2 2 5" xfId="43450" xr:uid="{5C30EACE-F643-4824-B504-17A09A651FFA}"/>
    <cellStyle name="Normal 71 2 2 3" xfId="43451" xr:uid="{6A1DE7BC-C8BC-4F93-A593-334540F2E3C8}"/>
    <cellStyle name="Normal 71 2 2 3 2" xfId="43452" xr:uid="{ABB940AE-A2AD-43EA-9463-D830E30AEC56}"/>
    <cellStyle name="Normal 71 2 2 3 2 2" xfId="43453" xr:uid="{0C20D530-7582-4A9E-BFA2-77DBA6DCBEDD}"/>
    <cellStyle name="Normal 71 2 2 3 3" xfId="43454" xr:uid="{222E3649-7610-4000-B244-AE3E6ADE4C98}"/>
    <cellStyle name="Normal 71 2 2 4" xfId="43455" xr:uid="{2049B781-323F-4074-9C47-09AD63A56CE1}"/>
    <cellStyle name="Normal 71 2 2 4 2" xfId="43456" xr:uid="{00D1CB87-0E99-4378-8FEB-F51A2D9CBFA6}"/>
    <cellStyle name="Normal 71 2 2 5" xfId="43457" xr:uid="{6E772C25-263F-496A-903A-BE8F705E8DA2}"/>
    <cellStyle name="Normal 71 2 2 6" xfId="43458" xr:uid="{2B2B0543-F6ED-4690-85B9-871A470EC0A1}"/>
    <cellStyle name="Normal 71 2 3" xfId="43459" xr:uid="{0628491C-3838-49AE-8FD3-C3386F18258C}"/>
    <cellStyle name="Normal 71 2 3 2" xfId="43460" xr:uid="{D159BA18-3C88-44C3-9A4B-3F65726A88A4}"/>
    <cellStyle name="Normal 71 2 3 2 2" xfId="43461" xr:uid="{66F1CBA8-2E62-4FB9-A7B5-758AA78B2B75}"/>
    <cellStyle name="Normal 71 2 3 2 2 2" xfId="43462" xr:uid="{B27952D8-1FBE-4A0B-98C1-446C11A92F92}"/>
    <cellStyle name="Normal 71 2 3 2 3" xfId="43463" xr:uid="{A24FFA72-BDD6-4850-8FB9-CE51F3BF5F70}"/>
    <cellStyle name="Normal 71 2 3 3" xfId="43464" xr:uid="{2BE50EFE-F6C6-4B26-83E0-430D3A4652A7}"/>
    <cellStyle name="Normal 71 2 3 3 2" xfId="43465" xr:uid="{35DB35C9-4952-42FA-993D-F03F0DF942A9}"/>
    <cellStyle name="Normal 71 2 3 4" xfId="43466" xr:uid="{29CA86B4-6FD9-488C-847C-D9F281B770B6}"/>
    <cellStyle name="Normal 71 2 3 5" xfId="43467" xr:uid="{720BD482-DAF9-40D0-B953-FD65B3516186}"/>
    <cellStyle name="Normal 71 2 4" xfId="43468" xr:uid="{7DDD3F99-3023-4B81-860C-C3E271DB6FAA}"/>
    <cellStyle name="Normal 71 2 4 2" xfId="43469" xr:uid="{B7CB2654-171E-4D88-8620-DCDE8B1C479B}"/>
    <cellStyle name="Normal 71 2 4 2 2" xfId="43470" xr:uid="{E6C5E509-05BA-4EFD-B70D-58099A4F89E4}"/>
    <cellStyle name="Normal 71 2 4 3" xfId="43471" xr:uid="{4F6BBF2E-F723-4709-9C60-6BC8D857E98A}"/>
    <cellStyle name="Normal 71 2 4 4" xfId="43472" xr:uid="{808DAB14-0FA0-402E-BA02-1CBE347D2A6B}"/>
    <cellStyle name="Normal 71 2 5" xfId="43473" xr:uid="{D005EBF0-BB5B-4B70-8EA8-85AC6D9631EC}"/>
    <cellStyle name="Normal 71 2 5 2" xfId="43474" xr:uid="{9ED7EFA4-3E12-4BB7-9E22-427102FAB4AB}"/>
    <cellStyle name="Normal 71 2 6" xfId="43475" xr:uid="{D90F4ED9-9D38-46B2-BF64-4BCB4734D560}"/>
    <cellStyle name="Normal 71 2 6 2" xfId="43476" xr:uid="{F73BF014-709D-4679-8C48-0F897F2702EF}"/>
    <cellStyle name="Normal 71 2 7" xfId="43477" xr:uid="{9944DCD9-7B09-47A4-993B-F1D14B6D6A33}"/>
    <cellStyle name="Normal 71 3" xfId="43478" xr:uid="{7FF49DA5-E47F-4598-A1F0-88F81FA6E9AF}"/>
    <cellStyle name="Normal 71 3 2" xfId="43479" xr:uid="{8FE42094-3462-4C41-AC53-41F1B64AF0F4}"/>
    <cellStyle name="Normal 71 3 2 2" xfId="43480" xr:uid="{6C9FF37A-3465-4414-A77E-4F4223EBEDDA}"/>
    <cellStyle name="Normal 71 3 2 2 2" xfId="43481" xr:uid="{7AA0952B-02C3-4B8C-9C3A-C21F56120B10}"/>
    <cellStyle name="Normal 71 3 2 2 2 2" xfId="43482" xr:uid="{B46F1C91-59F9-4CD0-9E99-742A42E02A7C}"/>
    <cellStyle name="Normal 71 3 2 2 2 2 2" xfId="43483" xr:uid="{271B7BAA-B184-4C32-9E9A-B0714D96B7FA}"/>
    <cellStyle name="Normal 71 3 2 2 2 3" xfId="43484" xr:uid="{A062BEE3-5895-4FAB-A120-E0F70D360631}"/>
    <cellStyle name="Normal 71 3 2 2 3" xfId="43485" xr:uid="{9CEADE2E-5610-43F7-903D-8C6BEEFFFC2F}"/>
    <cellStyle name="Normal 71 3 2 2 3 2" xfId="43486" xr:uid="{ED0FFADE-6E8E-4079-B1F4-25B6B9ABF01E}"/>
    <cellStyle name="Normal 71 3 2 2 4" xfId="43487" xr:uid="{BCC56CA9-30CA-488B-91D6-4CAD489E1346}"/>
    <cellStyle name="Normal 71 3 2 2 5" xfId="43488" xr:uid="{F2AAF762-538B-421B-B5AF-AE1C1F2074A3}"/>
    <cellStyle name="Normal 71 3 2 3" xfId="43489" xr:uid="{8AEA8AAE-3014-4619-852C-43E90164861B}"/>
    <cellStyle name="Normal 71 3 2 3 2" xfId="43490" xr:uid="{E4FEBFCF-68B9-4D9D-AEF7-4092286922C9}"/>
    <cellStyle name="Normal 71 3 2 3 2 2" xfId="43491" xr:uid="{FB0C7B37-0E9D-40AD-9C31-BD8894313A7B}"/>
    <cellStyle name="Normal 71 3 2 3 3" xfId="43492" xr:uid="{DF5A27F4-C9AC-4291-BAE1-A37079488B75}"/>
    <cellStyle name="Normal 71 3 2 4" xfId="43493" xr:uid="{51178E16-9A68-4651-A291-3E51B0887989}"/>
    <cellStyle name="Normal 71 3 2 4 2" xfId="43494" xr:uid="{EEB4A8D5-3936-472D-8336-330BE6744797}"/>
    <cellStyle name="Normal 71 3 2 5" xfId="43495" xr:uid="{BDD062BF-835A-45AE-BFDD-33EECD32F638}"/>
    <cellStyle name="Normal 71 3 2 6" xfId="43496" xr:uid="{FF908586-F20B-4DB8-9773-FBC5A3E9505D}"/>
    <cellStyle name="Normal 71 3 3" xfId="43497" xr:uid="{2BBC0EFA-D6A4-47FA-9CAB-9EF95C70A8A8}"/>
    <cellStyle name="Normal 71 3 3 2" xfId="43498" xr:uid="{89C3058F-266C-4EE0-A655-232F1F3C99B0}"/>
    <cellStyle name="Normal 71 3 3 2 2" xfId="43499" xr:uid="{6C7B7B3D-109E-434B-8D93-60A3924E9C62}"/>
    <cellStyle name="Normal 71 3 3 2 2 2" xfId="43500" xr:uid="{7A3176A8-33B1-4D14-8392-2A9044AA7A83}"/>
    <cellStyle name="Normal 71 3 3 2 3" xfId="43501" xr:uid="{BC844FD3-E764-444A-B0A5-B1069ECACDEF}"/>
    <cellStyle name="Normal 71 3 3 3" xfId="43502" xr:uid="{69734E6A-B6E8-4C64-BE96-DB829FF0B29A}"/>
    <cellStyle name="Normal 71 3 3 3 2" xfId="43503" xr:uid="{F08AF802-AD0C-4586-9D9D-A6D14D86E27C}"/>
    <cellStyle name="Normal 71 3 3 4" xfId="43504" xr:uid="{467DFC53-DF0A-4073-9DE9-53A8D899BC7A}"/>
    <cellStyle name="Normal 71 3 3 5" xfId="43505" xr:uid="{C5783670-7309-414A-A796-A0C2077B2CBB}"/>
    <cellStyle name="Normal 71 3 4" xfId="43506" xr:uid="{A459434B-C27E-42D8-8099-2A0803BFFB80}"/>
    <cellStyle name="Normal 71 3 4 2" xfId="43507" xr:uid="{D14F45BE-9D0E-4C6A-AB65-4A5773C8EC87}"/>
    <cellStyle name="Normal 71 3 4 2 2" xfId="43508" xr:uid="{AF000759-5861-4824-AD47-30B9E268D899}"/>
    <cellStyle name="Normal 71 3 4 3" xfId="43509" xr:uid="{38E7B7EB-B99F-4171-9A23-35D8321C75BD}"/>
    <cellStyle name="Normal 71 3 4 4" xfId="43510" xr:uid="{671B77CF-C44C-4264-A355-EC6FF33DAC66}"/>
    <cellStyle name="Normal 71 3 5" xfId="43511" xr:uid="{177ED0EB-4A9E-4583-8E8A-EC98BBCBC310}"/>
    <cellStyle name="Normal 71 3 5 2" xfId="43512" xr:uid="{8D47A33B-DD9C-41F4-B9F6-D22D01B4BF3E}"/>
    <cellStyle name="Normal 71 3 6" xfId="43513" xr:uid="{C5B1D920-6244-4CA8-BE22-1B9091D7EBD3}"/>
    <cellStyle name="Normal 71 3 6 2" xfId="43514" xr:uid="{5E9902EF-F1BC-4D5B-B68A-1FD819AD366B}"/>
    <cellStyle name="Normal 71 3 7" xfId="43515" xr:uid="{97B1DE55-D969-433B-810C-DB13EB2E9CDB}"/>
    <cellStyle name="Normal 71 4" xfId="43516" xr:uid="{1EC1FF45-5FB5-4694-9C09-D4CB48507F51}"/>
    <cellStyle name="Normal 71 4 2" xfId="43517" xr:uid="{1207A1E9-5602-4B2B-B828-FE2F15A1A36C}"/>
    <cellStyle name="Normal 71 4 2 2" xfId="43518" xr:uid="{F3EB48C9-F86B-41EB-91AD-3A761921C418}"/>
    <cellStyle name="Normal 71 4 2 2 2" xfId="43519" xr:uid="{62044EA2-14C6-4014-83BB-355941148C6D}"/>
    <cellStyle name="Normal 71 4 2 2 2 2" xfId="43520" xr:uid="{7C38966E-3D4F-48DB-81CA-3944C7A811F8}"/>
    <cellStyle name="Normal 71 4 2 2 3" xfId="43521" xr:uid="{0FFE5B73-D9B9-4961-BF8F-4A5459C5990E}"/>
    <cellStyle name="Normal 71 4 2 3" xfId="43522" xr:uid="{E95AB751-8F08-4EDF-880F-691F78E669AC}"/>
    <cellStyle name="Normal 71 4 2 3 2" xfId="43523" xr:uid="{A6CFC701-1D8F-4E2A-9A39-A988E1CB3A8B}"/>
    <cellStyle name="Normal 71 4 2 4" xfId="43524" xr:uid="{61526571-936B-4636-9D0A-B3B173E0F636}"/>
    <cellStyle name="Normal 71 4 2 5" xfId="43525" xr:uid="{ECF429B8-F09C-4DB4-8326-A4C252209B25}"/>
    <cellStyle name="Normal 71 4 3" xfId="43526" xr:uid="{9ADAD60E-2E08-4752-9ACF-ACC1A732BF89}"/>
    <cellStyle name="Normal 71 4 3 2" xfId="43527" xr:uid="{49CC1B42-0CD0-4416-9BCA-794505E52E24}"/>
    <cellStyle name="Normal 71 4 3 2 2" xfId="43528" xr:uid="{28539064-8A70-4BE1-9E1E-706CB9C3B817}"/>
    <cellStyle name="Normal 71 4 3 3" xfId="43529" xr:uid="{8466508D-44D1-459B-8A05-CE66EA15505B}"/>
    <cellStyle name="Normal 71 4 4" xfId="43530" xr:uid="{B72C7A4A-D6EC-4AE4-9C42-4BF43D0A7179}"/>
    <cellStyle name="Normal 71 4 4 2" xfId="43531" xr:uid="{AA20EF0D-B353-49F3-8BCC-03060E07CE2B}"/>
    <cellStyle name="Normal 71 4 5" xfId="43532" xr:uid="{B642DFAB-4E7E-4A58-BCF6-D1FA41FEC6AE}"/>
    <cellStyle name="Normal 71 4 6" xfId="43533" xr:uid="{437477E1-30F8-42A6-A357-B9A18C9942DF}"/>
    <cellStyle name="Normal 71 5" xfId="43534" xr:uid="{AC63735A-AC55-4B57-A38D-AFF04A5E6A65}"/>
    <cellStyle name="Normal 71 5 2" xfId="43535" xr:uid="{C2220AAB-BF7B-420E-BEA6-3D0BACCB5F6D}"/>
    <cellStyle name="Normal 71 5 2 2" xfId="43536" xr:uid="{7DB8B2E0-9328-4BAF-B202-C4B2BE5D5923}"/>
    <cellStyle name="Normal 71 5 2 2 2" xfId="43537" xr:uid="{42AD5C9F-460C-4BC5-8B0E-4DC8DF259115}"/>
    <cellStyle name="Normal 71 5 2 3" xfId="43538" xr:uid="{798CCD61-5CCB-4218-9F8C-1AAC898E30F1}"/>
    <cellStyle name="Normal 71 5 3" xfId="43539" xr:uid="{1BB9CAB5-4EA8-4BA2-BF71-BFA0FBD5972F}"/>
    <cellStyle name="Normal 71 5 3 2" xfId="43540" xr:uid="{391DA970-2877-426C-A64A-9DD2E10E94A2}"/>
    <cellStyle name="Normal 71 5 4" xfId="43541" xr:uid="{7E701516-6754-4227-86C0-04DC01CBBB45}"/>
    <cellStyle name="Normal 71 5 5" xfId="43542" xr:uid="{423EB8F3-965D-41C4-9685-86A356C837DA}"/>
    <cellStyle name="Normal 71 6" xfId="43543" xr:uid="{8116C16D-961E-41BF-A272-B000AA0949C8}"/>
    <cellStyle name="Normal 71 6 2" xfId="43544" xr:uid="{136C9FA6-9ACC-493F-BF41-A2BEC60E58E9}"/>
    <cellStyle name="Normal 71 6 2 2" xfId="43545" xr:uid="{9F75AEE3-2FC1-4581-953E-0F245D035A04}"/>
    <cellStyle name="Normal 71 6 2 2 2" xfId="43546" xr:uid="{05CB6FA7-DD82-40BD-9440-ACAD75BD541F}"/>
    <cellStyle name="Normal 71 6 2 3" xfId="43547" xr:uid="{1F7A3B3F-E4F9-413B-BCE9-208FF1912B34}"/>
    <cellStyle name="Normal 71 6 3" xfId="43548" xr:uid="{4EE94B8A-29E0-453C-9030-4746E93289A0}"/>
    <cellStyle name="Normal 71 6 3 2" xfId="43549" xr:uid="{AB284C1D-A564-44A2-A721-5795734C91A5}"/>
    <cellStyle name="Normal 71 6 4" xfId="43550" xr:uid="{2DBBC532-C4ED-4E46-A54F-C623A493A336}"/>
    <cellStyle name="Normal 71 6 5" xfId="43551" xr:uid="{FE9F7C90-4651-4B5E-9A7B-C278B41A9BFF}"/>
    <cellStyle name="Normal 71 7" xfId="43552" xr:uid="{5DEEF8D0-C728-4F93-86FB-BFA7C5644E64}"/>
    <cellStyle name="Normal 71 7 2" xfId="43553" xr:uid="{77ECF4B9-3016-4756-8C03-BFB6DF96A94B}"/>
    <cellStyle name="Normal 71 7 2 2" xfId="43554" xr:uid="{2CE60701-18E5-49C0-850F-008AD94C6F15}"/>
    <cellStyle name="Normal 71 7 3" xfId="43555" xr:uid="{C6F4D03E-1E17-4CFE-8012-C96E73134459}"/>
    <cellStyle name="Normal 71 7 4" xfId="43556" xr:uid="{C50AE32F-E579-4BFC-9F24-38D1419EFDA8}"/>
    <cellStyle name="Normal 71 8" xfId="43557" xr:uid="{437D6436-8B21-4795-9E03-8CE6A819B8D3}"/>
    <cellStyle name="Normal 71 8 2" xfId="43558" xr:uid="{A501B271-A09F-452D-850C-4CA95DE9F70B}"/>
    <cellStyle name="Normal 71 9" xfId="43559" xr:uid="{7971CC0E-57EF-4808-8E0E-EB401945A7DD}"/>
    <cellStyle name="Normal 71 9 2" xfId="43560" xr:uid="{9C50F6C2-BA07-4BDB-9776-D1AD1985AB74}"/>
    <cellStyle name="Normal 72" xfId="43561" xr:uid="{F0A2970F-7A40-4974-B4D8-990D8AF4D05F}"/>
    <cellStyle name="Normal 72 2" xfId="43562" xr:uid="{9F417969-738B-47CE-9A13-43240ABEE29B}"/>
    <cellStyle name="Normal 72 2 2" xfId="43563" xr:uid="{F3EB7684-4B63-4901-B676-2CC829366E39}"/>
    <cellStyle name="Normal 72 2 2 2" xfId="43564" xr:uid="{6768D8D7-6CFE-4416-BE9D-DD4BF6CB3B52}"/>
    <cellStyle name="Normal 72 2 2 2 2" xfId="43565" xr:uid="{10A08582-FB93-4947-9CAB-2C2712DCEEA5}"/>
    <cellStyle name="Normal 72 2 2 2 2 2" xfId="43566" xr:uid="{3E3B0F78-66D5-4683-98E6-A7A8EFA653EA}"/>
    <cellStyle name="Normal 72 2 2 2 2 2 2" xfId="43567" xr:uid="{E1CE0204-26D5-40B3-A482-2D25651BA5B4}"/>
    <cellStyle name="Normal 72 2 2 2 2 3" xfId="43568" xr:uid="{CF7C484B-6DC5-417A-B4C7-877401967844}"/>
    <cellStyle name="Normal 72 2 2 2 3" xfId="43569" xr:uid="{75528E71-E761-4E7A-80A7-F1EFF9459242}"/>
    <cellStyle name="Normal 72 2 2 2 3 2" xfId="43570" xr:uid="{7FB51AE3-3CFD-491B-8F6B-9BD8BD7FF84C}"/>
    <cellStyle name="Normal 72 2 2 2 4" xfId="43571" xr:uid="{3FBC4112-AEEB-4291-A9F6-AC1C9453DEF2}"/>
    <cellStyle name="Normal 72 2 2 2 5" xfId="43572" xr:uid="{D0DDD78E-D94D-4F40-B4F2-98821CF52BA6}"/>
    <cellStyle name="Normal 72 2 2 3" xfId="43573" xr:uid="{02CDF5E7-FDF1-4311-AE65-36F57005F08D}"/>
    <cellStyle name="Normal 72 2 2 3 2" xfId="43574" xr:uid="{93C06D71-92A2-41C5-811B-2CAC35DA58B2}"/>
    <cellStyle name="Normal 72 2 2 3 2 2" xfId="43575" xr:uid="{CACACB41-EF65-4520-BD03-27CE731A1218}"/>
    <cellStyle name="Normal 72 2 2 3 3" xfId="43576" xr:uid="{A008C14A-18C6-4180-AB32-389E342E0D28}"/>
    <cellStyle name="Normal 72 2 2 4" xfId="43577" xr:uid="{D5DA8F84-4FA6-4FBA-AECA-7B491C8E181A}"/>
    <cellStyle name="Normal 72 2 2 4 2" xfId="43578" xr:uid="{98597237-C471-48E5-B730-06EC82C41620}"/>
    <cellStyle name="Normal 72 2 2 5" xfId="43579" xr:uid="{B713A7F9-6B9E-4C8C-9378-874F099E2B7C}"/>
    <cellStyle name="Normal 72 2 2 6" xfId="43580" xr:uid="{F2D4ACF3-A22D-4FE2-8877-B1E2042348A2}"/>
    <cellStyle name="Normal 72 2 3" xfId="43581" xr:uid="{23A695A2-FD70-47B9-83A6-9DD5E5F38D92}"/>
    <cellStyle name="Normal 72 2 3 2" xfId="43582" xr:uid="{FFF716B0-AECA-4DCF-8015-71FDB08F9F09}"/>
    <cellStyle name="Normal 72 2 3 2 2" xfId="43583" xr:uid="{64FCD8B1-9566-4F76-91C8-484DAF0F9D1C}"/>
    <cellStyle name="Normal 72 2 3 2 2 2" xfId="43584" xr:uid="{6B45D823-52F3-4FC7-B395-53AD24F609D3}"/>
    <cellStyle name="Normal 72 2 3 2 3" xfId="43585" xr:uid="{7325C6F7-8945-409D-8576-E897685F4622}"/>
    <cellStyle name="Normal 72 2 3 3" xfId="43586" xr:uid="{9E72E650-05BB-4D44-9305-83AE18A6889C}"/>
    <cellStyle name="Normal 72 2 3 3 2" xfId="43587" xr:uid="{9844FF59-9720-4F5D-A08F-2E02F552A6E0}"/>
    <cellStyle name="Normal 72 2 3 4" xfId="43588" xr:uid="{37499E18-4256-49A8-B601-D0B413CC281F}"/>
    <cellStyle name="Normal 72 2 3 5" xfId="43589" xr:uid="{791B7E06-B043-4380-A431-B399BC9282B2}"/>
    <cellStyle name="Normal 72 2 4" xfId="43590" xr:uid="{D549EF3A-5BE8-4099-B2B1-51AACA1760C1}"/>
    <cellStyle name="Normal 72 2 4 2" xfId="43591" xr:uid="{CCDF98AB-0CC7-4FD3-9DBA-B43965450600}"/>
    <cellStyle name="Normal 72 2 4 2 2" xfId="43592" xr:uid="{42916FA3-42E0-41FF-BF49-806FBFFC8A9F}"/>
    <cellStyle name="Normal 72 2 4 3" xfId="43593" xr:uid="{E868C6F3-EE53-4018-94D2-FF67E44F38C4}"/>
    <cellStyle name="Normal 72 2 4 4" xfId="43594" xr:uid="{D3D6ECAC-59E7-4647-892B-EDDDBBAF83AC}"/>
    <cellStyle name="Normal 72 2 5" xfId="43595" xr:uid="{C246571A-C1B0-46A9-8CCA-D4D913FC2D3E}"/>
    <cellStyle name="Normal 72 2 5 2" xfId="43596" xr:uid="{0A2FF362-CDA4-4160-8C0C-92894F1C588A}"/>
    <cellStyle name="Normal 72 2 6" xfId="43597" xr:uid="{81367076-4993-4154-AB92-7483C6E92F67}"/>
    <cellStyle name="Normal 72 2 6 2" xfId="43598" xr:uid="{ED426323-6816-484C-B82B-5181230EAA69}"/>
    <cellStyle name="Normal 72 2 7" xfId="43599" xr:uid="{80D1186F-CAE2-4E08-9E9D-8A8058A10A96}"/>
    <cellStyle name="Normal 72 3" xfId="43600" xr:uid="{C246213B-B49E-404D-B869-F25D8939390C}"/>
    <cellStyle name="Normal 72 3 2" xfId="43601" xr:uid="{489F8FE6-660A-4A12-83ED-F195B3DE8C8D}"/>
    <cellStyle name="Normal 72 3 2 2" xfId="43602" xr:uid="{F50B2061-6620-4A23-9B93-62081D552F5C}"/>
    <cellStyle name="Normal 72 3 2 2 2" xfId="43603" xr:uid="{DBCF9F4B-CFA5-4AEF-9492-571DA7D70F9A}"/>
    <cellStyle name="Normal 72 3 2 2 2 2" xfId="43604" xr:uid="{3494937E-77AA-42CF-B20E-AB068FBF679C}"/>
    <cellStyle name="Normal 72 3 2 2 3" xfId="43605" xr:uid="{905A1CE6-83E4-4ED5-A14A-9A4427A91A72}"/>
    <cellStyle name="Normal 72 3 2 3" xfId="43606" xr:uid="{CBFE940B-23F5-4D8B-B1C0-84BB01ACD50A}"/>
    <cellStyle name="Normal 72 3 2 3 2" xfId="43607" xr:uid="{7E2C51F8-1ADE-445C-A030-7048295E2B85}"/>
    <cellStyle name="Normal 72 3 2 4" xfId="43608" xr:uid="{CF0B97C2-07A1-4B2C-830D-B5F8F5155ECD}"/>
    <cellStyle name="Normal 72 3 2 5" xfId="43609" xr:uid="{9D4DB2F1-BF98-4BCD-8478-362FDC8EF8E5}"/>
    <cellStyle name="Normal 72 3 3" xfId="43610" xr:uid="{3237C8DD-353E-4A22-960B-954810436482}"/>
    <cellStyle name="Normal 72 3 3 2" xfId="43611" xr:uid="{9AF3BB48-5869-4407-86BF-521CD5EC83E2}"/>
    <cellStyle name="Normal 72 3 3 2 2" xfId="43612" xr:uid="{F2069B00-63B5-450C-967B-C707ED475AE5}"/>
    <cellStyle name="Normal 72 3 3 3" xfId="43613" xr:uid="{9A16CC3D-D9D3-44E5-A34C-B93AD51B5ADD}"/>
    <cellStyle name="Normal 72 3 4" xfId="43614" xr:uid="{D70705A8-B957-4BC7-8D8A-6B42AF048B64}"/>
    <cellStyle name="Normal 72 3 4 2" xfId="43615" xr:uid="{A3D88217-1F36-4250-8A2B-BD6457AF6F94}"/>
    <cellStyle name="Normal 72 3 5" xfId="43616" xr:uid="{A4D976BB-8D7E-4D0C-9BED-E7CDD0870DC5}"/>
    <cellStyle name="Normal 72 3 6" xfId="43617" xr:uid="{64ADE88D-45C2-48A9-83E8-20A726028C9A}"/>
    <cellStyle name="Normal 72 4" xfId="43618" xr:uid="{9FFC2B9C-96BE-46EB-A703-83A7F3365BEA}"/>
    <cellStyle name="Normal 72 4 2" xfId="43619" xr:uid="{52B01D58-86E2-45A2-969B-A2CA9D99AC32}"/>
    <cellStyle name="Normal 72 4 2 2" xfId="43620" xr:uid="{98538928-6D2B-4AD2-9588-57EFDDBCE5C2}"/>
    <cellStyle name="Normal 72 4 2 2 2" xfId="43621" xr:uid="{AAA18CB5-701E-4D4B-9B29-53F33D41C86F}"/>
    <cellStyle name="Normal 72 4 2 3" xfId="43622" xr:uid="{936796C3-EA2C-42EB-8D5E-80CE9EA7306F}"/>
    <cellStyle name="Normal 72 4 3" xfId="43623" xr:uid="{A0CC6C99-A9C2-4AD0-8BE0-B448A7A6EAF5}"/>
    <cellStyle name="Normal 72 4 3 2" xfId="43624" xr:uid="{7DFC7F0A-0C3C-4BA5-94A2-9D83378CE829}"/>
    <cellStyle name="Normal 72 4 4" xfId="43625" xr:uid="{18304027-0C3E-4151-9DBB-78F2CCFBEC6E}"/>
    <cellStyle name="Normal 72 4 5" xfId="43626" xr:uid="{26A82872-8205-4DF8-9F3A-A57BC924390C}"/>
    <cellStyle name="Normal 72 5" xfId="43627" xr:uid="{EF50194E-8D42-4D87-B75E-661A0344C3FF}"/>
    <cellStyle name="Normal 72 5 2" xfId="43628" xr:uid="{B137B1F4-E1C4-48B9-B21E-A598DC1C8CF6}"/>
    <cellStyle name="Normal 72 5 2 2" xfId="43629" xr:uid="{20EC0AA6-A885-4606-A4F4-E379770A81FF}"/>
    <cellStyle name="Normal 72 5 2 2 2" xfId="43630" xr:uid="{9769243B-AF6C-416F-8C92-97CD570BE5F2}"/>
    <cellStyle name="Normal 72 5 2 3" xfId="43631" xr:uid="{FE402EA8-275D-40D3-8524-B88976BE05E6}"/>
    <cellStyle name="Normal 72 5 3" xfId="43632" xr:uid="{AA23A808-9F69-423F-8535-92286B741B9A}"/>
    <cellStyle name="Normal 72 5 3 2" xfId="43633" xr:uid="{73FE794E-D2ED-43E9-BCBA-F33BF8899C54}"/>
    <cellStyle name="Normal 72 5 4" xfId="43634" xr:uid="{B3B453AA-D75E-4250-8B02-F1731576A4B8}"/>
    <cellStyle name="Normal 72 5 5" xfId="43635" xr:uid="{A0087FE3-E59E-4E57-A3DB-6CFD5813079A}"/>
    <cellStyle name="Normal 72 6" xfId="43636" xr:uid="{9A5BB002-62AD-42D0-A272-62CB449BD8BD}"/>
    <cellStyle name="Normal 72 6 2" xfId="43637" xr:uid="{42050729-C174-4B06-8168-377D9796E644}"/>
    <cellStyle name="Normal 72 6 2 2" xfId="43638" xr:uid="{619E1BDE-5F77-4303-B922-C3E2F284B4E2}"/>
    <cellStyle name="Normal 72 6 3" xfId="43639" xr:uid="{53FC36B1-4B9A-4B6D-B6AD-A52F14B1AC8F}"/>
    <cellStyle name="Normal 72 6 4" xfId="43640" xr:uid="{81D7FF66-3AD3-454E-BEDE-68FEA2FB7B6B}"/>
    <cellStyle name="Normal 72 7" xfId="43641" xr:uid="{33BF8AF0-5608-4DD3-8F08-283B54466091}"/>
    <cellStyle name="Normal 72 7 2" xfId="43642" xr:uid="{318C1FC3-73ED-436F-8D6A-6C41B2B18E97}"/>
    <cellStyle name="Normal 72 8" xfId="43643" xr:uid="{3DDE22C4-8E1F-4F51-86B7-90444F4B139C}"/>
    <cellStyle name="Normal 72 8 2" xfId="43644" xr:uid="{59A1F9D3-ABA9-4B9C-8D85-9752961CDBFE}"/>
    <cellStyle name="Normal 72 9" xfId="43645" xr:uid="{1E12E629-DE4C-4DAA-8512-CC1D6D94D8A0}"/>
    <cellStyle name="Normal 73" xfId="43646" xr:uid="{79092E93-ED6E-4200-B86B-88193FBBF407}"/>
    <cellStyle name="Normal 73 2" xfId="43647" xr:uid="{85D3836A-1AA3-4AA1-88CD-18BEEED94E58}"/>
    <cellStyle name="Normal 73 2 2" xfId="43648" xr:uid="{D169D1D7-29AE-47C0-8107-C54F2CF5EE24}"/>
    <cellStyle name="Normal 73 2 2 2" xfId="43649" xr:uid="{B63C959C-8BB7-4300-BB4B-8C0758BE18D7}"/>
    <cellStyle name="Normal 73 2 2 2 2" xfId="43650" xr:uid="{7B033F19-0C92-4C41-A7B0-E15EE3C3B18E}"/>
    <cellStyle name="Normal 73 2 2 2 2 2" xfId="43651" xr:uid="{C6A745FC-67A8-45C4-90A6-149126647D38}"/>
    <cellStyle name="Normal 73 2 2 2 2 2 2" xfId="43652" xr:uid="{48891D88-7CC0-41A7-BF52-B6DD58C3A7C5}"/>
    <cellStyle name="Normal 73 2 2 2 2 3" xfId="43653" xr:uid="{CFA6E4F3-8639-4E3D-9BAE-CD849D2E7E6B}"/>
    <cellStyle name="Normal 73 2 2 2 3" xfId="43654" xr:uid="{745FB3AD-6824-49E6-B0CD-E4558CAF0DA3}"/>
    <cellStyle name="Normal 73 2 2 2 3 2" xfId="43655" xr:uid="{150D949F-3FBD-470C-8F83-A66E71AF2FEA}"/>
    <cellStyle name="Normal 73 2 2 2 4" xfId="43656" xr:uid="{C4895756-E12F-4D1D-846E-3A262CDA5DED}"/>
    <cellStyle name="Normal 73 2 2 2 5" xfId="43657" xr:uid="{1C531597-8A1D-4E67-8E8C-5D9519726965}"/>
    <cellStyle name="Normal 73 2 2 3" xfId="43658" xr:uid="{6F3A3DE5-90AB-4A97-9ED4-4D71067DAE15}"/>
    <cellStyle name="Normal 73 2 2 3 2" xfId="43659" xr:uid="{C71B4A91-0ED5-4983-83A6-27AC431BE44B}"/>
    <cellStyle name="Normal 73 2 2 3 2 2" xfId="43660" xr:uid="{63D9EB34-8855-4291-98B4-B8D0CE871280}"/>
    <cellStyle name="Normal 73 2 2 3 3" xfId="43661" xr:uid="{038DE59F-BA42-4072-90D3-BE52CE7B6705}"/>
    <cellStyle name="Normal 73 2 2 4" xfId="43662" xr:uid="{71C983B3-2244-450E-9BB8-B72D3CFB6E80}"/>
    <cellStyle name="Normal 73 2 2 4 2" xfId="43663" xr:uid="{C1426491-052D-4934-9BE6-681B53818BC6}"/>
    <cellStyle name="Normal 73 2 2 5" xfId="43664" xr:uid="{AF5792E3-CBA1-4E30-8AAE-3F4070C7FE15}"/>
    <cellStyle name="Normal 73 2 2 6" xfId="43665" xr:uid="{0FDAF40C-3C7E-456B-A76A-21D87AECC557}"/>
    <cellStyle name="Normal 73 2 3" xfId="43666" xr:uid="{E6B72CCE-9587-44FA-91E8-50E266CB1D6D}"/>
    <cellStyle name="Normal 73 2 3 2" xfId="43667" xr:uid="{778ADD6C-70C3-47BE-AC26-D5EB23B0D8C5}"/>
    <cellStyle name="Normal 73 2 3 2 2" xfId="43668" xr:uid="{4A73450A-9E89-4365-8267-75018C5A67E1}"/>
    <cellStyle name="Normal 73 2 3 2 2 2" xfId="43669" xr:uid="{F0FC2ACF-D0FF-4A7F-BC38-CA2D13442C48}"/>
    <cellStyle name="Normal 73 2 3 2 3" xfId="43670" xr:uid="{A967A5E4-B8AF-4D96-B1E3-019FF0B4B279}"/>
    <cellStyle name="Normal 73 2 3 3" xfId="43671" xr:uid="{35252056-4051-4B86-88ED-BEA2265ADA6D}"/>
    <cellStyle name="Normal 73 2 3 3 2" xfId="43672" xr:uid="{43FB5946-A2CD-4322-A3F2-D952C67584EE}"/>
    <cellStyle name="Normal 73 2 3 4" xfId="43673" xr:uid="{5B4067F1-5134-45FE-829A-FCE27D6A17F9}"/>
    <cellStyle name="Normal 73 2 3 5" xfId="43674" xr:uid="{E9350292-AC91-4159-AE03-F3D712FB34A0}"/>
    <cellStyle name="Normal 73 2 4" xfId="43675" xr:uid="{C06425E1-4807-438E-ACF9-C497F5EAF377}"/>
    <cellStyle name="Normal 73 2 4 2" xfId="43676" xr:uid="{E4DD7F13-96F5-4725-8C22-F62795A896CF}"/>
    <cellStyle name="Normal 73 2 4 2 2" xfId="43677" xr:uid="{CA97F009-0D97-4C9C-9F80-1C6B9B404BE7}"/>
    <cellStyle name="Normal 73 2 4 3" xfId="43678" xr:uid="{816D6920-547F-4F77-BA35-4FBC58D65F94}"/>
    <cellStyle name="Normal 73 2 4 4" xfId="43679" xr:uid="{3BF46CA4-88EA-4BE6-B782-4992944CE27E}"/>
    <cellStyle name="Normal 73 2 5" xfId="43680" xr:uid="{92EA7FD5-28F9-48B5-9A96-3F2DA0E31155}"/>
    <cellStyle name="Normal 73 2 5 2" xfId="43681" xr:uid="{89CE86BC-771E-4EE4-B9E8-2F1274C7F239}"/>
    <cellStyle name="Normal 73 2 6" xfId="43682" xr:uid="{982CBA8A-D1EE-48EB-BDAB-26B21BA08C4A}"/>
    <cellStyle name="Normal 73 2 6 2" xfId="43683" xr:uid="{A1545436-E5D4-4080-AFEF-DEB6156FA948}"/>
    <cellStyle name="Normal 73 2 7" xfId="43684" xr:uid="{1D15BAA6-7D47-4FC6-A536-980592DADB4D}"/>
    <cellStyle name="Normal 73 3" xfId="43685" xr:uid="{1924A8EA-14FE-4127-872A-B757D64D1724}"/>
    <cellStyle name="Normal 73 3 2" xfId="43686" xr:uid="{A2D51CFC-7E21-438F-9AE8-D0D5BA633BC6}"/>
    <cellStyle name="Normal 73 3 2 2" xfId="43687" xr:uid="{20530C03-FC38-442B-8F32-2D0595E7325E}"/>
    <cellStyle name="Normal 73 3 2 2 2" xfId="43688" xr:uid="{E46E2556-81DB-49BF-9BFB-B771035AC270}"/>
    <cellStyle name="Normal 73 3 2 2 2 2" xfId="43689" xr:uid="{E8F3D391-4262-4A73-8ED8-1CB65C78F256}"/>
    <cellStyle name="Normal 73 3 2 2 3" xfId="43690" xr:uid="{B0205F0E-3E3F-42CC-B67D-8C56A672329D}"/>
    <cellStyle name="Normal 73 3 2 3" xfId="43691" xr:uid="{7AE69F78-8574-47AB-89E8-B42830ED37DA}"/>
    <cellStyle name="Normal 73 3 2 3 2" xfId="43692" xr:uid="{31425D7C-1389-4B4E-98EB-D49AB6FBD78A}"/>
    <cellStyle name="Normal 73 3 2 4" xfId="43693" xr:uid="{2C148AF4-4DFC-435B-A6D9-73F662E46D30}"/>
    <cellStyle name="Normal 73 3 2 5" xfId="43694" xr:uid="{485EC8D5-9EBF-4B3A-B07C-D7D706614FFF}"/>
    <cellStyle name="Normal 73 3 3" xfId="43695" xr:uid="{C2092105-59BB-4E58-85DC-4B03F2B55E76}"/>
    <cellStyle name="Normal 73 3 3 2" xfId="43696" xr:uid="{B7DEE406-A421-49E8-8FA7-1C5BC6907D3E}"/>
    <cellStyle name="Normal 73 3 3 2 2" xfId="43697" xr:uid="{7D83A977-B8E2-4A5C-8636-EF56AC224938}"/>
    <cellStyle name="Normal 73 3 3 3" xfId="43698" xr:uid="{E37B934B-2098-476A-BA38-FF996F359304}"/>
    <cellStyle name="Normal 73 3 4" xfId="43699" xr:uid="{059507BF-A732-4753-A2B5-4C9BC15621C9}"/>
    <cellStyle name="Normal 73 3 4 2" xfId="43700" xr:uid="{A398F6EE-4DC6-4D72-ADEB-39F0405464C6}"/>
    <cellStyle name="Normal 73 3 5" xfId="43701" xr:uid="{F344BC2C-87A0-47E5-8731-A6D787B09F0D}"/>
    <cellStyle name="Normal 73 3 6" xfId="43702" xr:uid="{A5C3CE9B-9AD7-4308-9A79-02BC7C3048F2}"/>
    <cellStyle name="Normal 73 4" xfId="43703" xr:uid="{F5DF063F-7599-4A57-B002-94EBA7910288}"/>
    <cellStyle name="Normal 73 4 2" xfId="43704" xr:uid="{9583A23D-7945-47F0-A573-B663195BB519}"/>
    <cellStyle name="Normal 73 4 2 2" xfId="43705" xr:uid="{5673E315-AED2-4987-B38F-EDB4436A51CA}"/>
    <cellStyle name="Normal 73 4 2 2 2" xfId="43706" xr:uid="{7BCB1565-CE3D-4F5E-8BE9-67719052F165}"/>
    <cellStyle name="Normal 73 4 2 3" xfId="43707" xr:uid="{B776A412-E4E9-4192-A001-86B4EB44FDD0}"/>
    <cellStyle name="Normal 73 4 3" xfId="43708" xr:uid="{9CDBDCD8-DDD4-42B2-878A-E94B2AC0747A}"/>
    <cellStyle name="Normal 73 4 3 2" xfId="43709" xr:uid="{02569675-72D1-4029-B9A2-4DACC864FD55}"/>
    <cellStyle name="Normal 73 4 4" xfId="43710" xr:uid="{A286DD34-B34F-4F0F-9A60-CCC045AF5CE0}"/>
    <cellStyle name="Normal 73 4 5" xfId="43711" xr:uid="{281D92BC-B6E3-4594-8178-B2313777C743}"/>
    <cellStyle name="Normal 73 5" xfId="43712" xr:uid="{0DBBBB26-4360-44E6-AA5A-9CA67C00B67F}"/>
    <cellStyle name="Normal 73 5 2" xfId="43713" xr:uid="{9F8592B0-51E7-46F4-B917-3A393F471FD3}"/>
    <cellStyle name="Normal 73 5 2 2" xfId="43714" xr:uid="{6D2B689A-446A-40DB-AE12-5E952ED9800C}"/>
    <cellStyle name="Normal 73 5 2 2 2" xfId="43715" xr:uid="{B7B748CD-ED9F-40D9-8162-F12F20608BD6}"/>
    <cellStyle name="Normal 73 5 2 3" xfId="43716" xr:uid="{92AE3499-05ED-49D5-BD02-5E0B3C8677E7}"/>
    <cellStyle name="Normal 73 5 3" xfId="43717" xr:uid="{09898466-D320-4674-8E78-5093C3F8830C}"/>
    <cellStyle name="Normal 73 5 3 2" xfId="43718" xr:uid="{C074CF64-2D55-4971-A158-4AC30DEDFCD7}"/>
    <cellStyle name="Normal 73 5 4" xfId="43719" xr:uid="{23A92A9A-7AAA-4C7D-9811-EFC8B0759DC8}"/>
    <cellStyle name="Normal 73 5 5" xfId="43720" xr:uid="{57DAD72D-DBBB-4C77-877D-30B088A777E4}"/>
    <cellStyle name="Normal 73 6" xfId="43721" xr:uid="{D49F8445-BE1F-4205-9FF4-E4269F2EC466}"/>
    <cellStyle name="Normal 73 6 2" xfId="43722" xr:uid="{3DE094FF-DAC5-4C02-B410-0047A5EA36E1}"/>
    <cellStyle name="Normal 73 6 2 2" xfId="43723" xr:uid="{93165ECB-7C77-4AC9-957B-21D9512F5066}"/>
    <cellStyle name="Normal 73 6 3" xfId="43724" xr:uid="{934BBDE5-F60D-4D44-A3CE-2349F163CBA0}"/>
    <cellStyle name="Normal 73 6 4" xfId="43725" xr:uid="{4B49E308-6AE3-40F5-A791-D149AF17F785}"/>
    <cellStyle name="Normal 73 7" xfId="43726" xr:uid="{9B326AAC-BC99-47AD-AD25-C4D2228AB610}"/>
    <cellStyle name="Normal 73 7 2" xfId="43727" xr:uid="{E95606F1-7AAA-4E6F-9964-427F5D66B055}"/>
    <cellStyle name="Normal 73 8" xfId="43728" xr:uid="{4505FA55-E5E3-413F-9AD9-6398F5544F47}"/>
    <cellStyle name="Normal 73 8 2" xfId="43729" xr:uid="{97D3AD70-0982-4D3A-9DEF-6383516843BD}"/>
    <cellStyle name="Normal 73 9" xfId="43730" xr:uid="{FA75915D-0102-4298-99D4-5FC686900B34}"/>
    <cellStyle name="Normal 74" xfId="43731" xr:uid="{A2E251A0-5794-4223-8031-E491FFBF2F4B}"/>
    <cellStyle name="Normal 74 2" xfId="43732" xr:uid="{793673FE-81EB-40D2-9A78-39A139074B6E}"/>
    <cellStyle name="Normal 74 2 2" xfId="43733" xr:uid="{C2E70F8C-7725-474E-B00C-F420A2DB2732}"/>
    <cellStyle name="Normal 74 2 2 2" xfId="43734" xr:uid="{1EFDE7BA-63E1-4782-9345-D8DC6EE0914E}"/>
    <cellStyle name="Normal 74 2 2 2 2" xfId="43735" xr:uid="{0406F6A5-7562-481D-9F2C-67CA51C77993}"/>
    <cellStyle name="Normal 74 2 2 2 2 2" xfId="43736" xr:uid="{0BF28C4B-4723-4B5A-998E-9B55870274B1}"/>
    <cellStyle name="Normal 74 2 2 2 2 2 2" xfId="43737" xr:uid="{A3E12E1C-8E7E-4CC0-8D1D-3950C0FAAE09}"/>
    <cellStyle name="Normal 74 2 2 2 2 3" xfId="43738" xr:uid="{87E1B328-23C8-4ADF-A0D3-6FD0C772C0D0}"/>
    <cellStyle name="Normal 74 2 2 2 3" xfId="43739" xr:uid="{1F7661B7-FC66-4A8B-81C2-E2F75A8352B4}"/>
    <cellStyle name="Normal 74 2 2 2 3 2" xfId="43740" xr:uid="{65966516-4AC2-4AD9-9AAF-452E0B2FF769}"/>
    <cellStyle name="Normal 74 2 2 2 4" xfId="43741" xr:uid="{A60F6280-D86A-4010-917A-3CB32F0BEA96}"/>
    <cellStyle name="Normal 74 2 2 2 5" xfId="43742" xr:uid="{C67176E2-6038-4170-9CE8-9FF2FFA858A0}"/>
    <cellStyle name="Normal 74 2 2 3" xfId="43743" xr:uid="{A88B0776-EBC3-4C93-8A97-ED7673E1BB82}"/>
    <cellStyle name="Normal 74 2 2 3 2" xfId="43744" xr:uid="{B0800CDF-3504-490B-9598-EC9F1F023BD7}"/>
    <cellStyle name="Normal 74 2 2 3 2 2" xfId="43745" xr:uid="{67E0FFCB-8B5F-489F-A157-5DE2D8217BD2}"/>
    <cellStyle name="Normal 74 2 2 3 3" xfId="43746" xr:uid="{970FAB75-1058-40E3-9F6B-05FFE4FF46C3}"/>
    <cellStyle name="Normal 74 2 2 4" xfId="43747" xr:uid="{FB0464D1-73F4-4595-9924-688280AA7729}"/>
    <cellStyle name="Normal 74 2 2 4 2" xfId="43748" xr:uid="{7C40E940-9628-4D27-94A4-E6C35ECB32E2}"/>
    <cellStyle name="Normal 74 2 2 5" xfId="43749" xr:uid="{8C225C9F-4474-47F5-A682-4DF66C561F2F}"/>
    <cellStyle name="Normal 74 2 2 6" xfId="43750" xr:uid="{C7F17340-2FA1-4EB2-AB5D-12791139E237}"/>
    <cellStyle name="Normal 74 2 3" xfId="43751" xr:uid="{06E92EFE-D49E-4A0E-AFE7-6C94470A63AA}"/>
    <cellStyle name="Normal 74 2 3 2" xfId="43752" xr:uid="{BB73841B-DA17-4DE4-9F9B-7F7ED2D88BED}"/>
    <cellStyle name="Normal 74 2 3 2 2" xfId="43753" xr:uid="{4820ED2F-556B-4D79-A605-D21EBC898C51}"/>
    <cellStyle name="Normal 74 2 3 2 2 2" xfId="43754" xr:uid="{C753B12F-72E2-4C53-9ED6-93DFE10F001A}"/>
    <cellStyle name="Normal 74 2 3 2 3" xfId="43755" xr:uid="{687837E2-CD6B-4153-B14C-3273951E30D4}"/>
    <cellStyle name="Normal 74 2 3 3" xfId="43756" xr:uid="{F56D6167-E675-4620-A223-2D2B40A46225}"/>
    <cellStyle name="Normal 74 2 3 3 2" xfId="43757" xr:uid="{CBDD491D-0BF8-45C0-A76C-729116DC602D}"/>
    <cellStyle name="Normal 74 2 3 4" xfId="43758" xr:uid="{2453376F-30F1-497D-9676-E164C9B6508B}"/>
    <cellStyle name="Normal 74 2 3 5" xfId="43759" xr:uid="{128AA14A-9B1C-411F-A344-E13B174C401D}"/>
    <cellStyle name="Normal 74 2 4" xfId="43760" xr:uid="{F831F533-C86E-4659-93E5-37FDA8F35927}"/>
    <cellStyle name="Normal 74 2 4 2" xfId="43761" xr:uid="{17AE298D-E95F-4E51-9167-DF53C19ECADF}"/>
    <cellStyle name="Normal 74 2 4 2 2" xfId="43762" xr:uid="{44FD57C6-0958-4B40-869C-20AE869CA2D3}"/>
    <cellStyle name="Normal 74 2 4 3" xfId="43763" xr:uid="{78A90943-5247-42D7-BCBD-C379AA1E1029}"/>
    <cellStyle name="Normal 74 2 4 4" xfId="43764" xr:uid="{6C68A782-638F-4CE5-9DEF-59BDAD982957}"/>
    <cellStyle name="Normal 74 2 5" xfId="43765" xr:uid="{2CA3D77A-AA41-4146-AD9E-2BBE4CF85041}"/>
    <cellStyle name="Normal 74 2 5 2" xfId="43766" xr:uid="{8D862A25-F30E-4AB7-8205-27E70FC97225}"/>
    <cellStyle name="Normal 74 2 6" xfId="43767" xr:uid="{D5426FA9-CB81-43C8-A3D2-9F31939155B3}"/>
    <cellStyle name="Normal 74 2 6 2" xfId="43768" xr:uid="{D5CDAE58-2F97-443F-A86A-9C7448BDB6B5}"/>
    <cellStyle name="Normal 74 2 7" xfId="43769" xr:uid="{5F53C58D-2904-41EC-BD11-335CD11756ED}"/>
    <cellStyle name="Normal 74 3" xfId="43770" xr:uid="{870CAF9F-5DAA-4788-A535-E7A58DD699D5}"/>
    <cellStyle name="Normal 74 3 2" xfId="43771" xr:uid="{185F84C0-C922-4688-A6FE-F883D5D49716}"/>
    <cellStyle name="Normal 74 3 2 2" xfId="43772" xr:uid="{1CB4238D-18E7-4793-9CCE-A4F9CA9836F0}"/>
    <cellStyle name="Normal 74 3 2 2 2" xfId="43773" xr:uid="{C0A3711F-574F-4B17-BD1A-E87B562B408D}"/>
    <cellStyle name="Normal 74 3 2 2 2 2" xfId="43774" xr:uid="{D51BD1F7-C2CE-4C32-BF3A-47B34AB06017}"/>
    <cellStyle name="Normal 74 3 2 2 3" xfId="43775" xr:uid="{3D84422D-59B5-4125-BCA6-347DB2FC43FB}"/>
    <cellStyle name="Normal 74 3 2 3" xfId="43776" xr:uid="{1B8CD72F-10D3-4FF8-B3B6-1B949B10E27D}"/>
    <cellStyle name="Normal 74 3 2 3 2" xfId="43777" xr:uid="{2E8F0875-42BA-4EDB-8934-A0ACD570AE93}"/>
    <cellStyle name="Normal 74 3 2 4" xfId="43778" xr:uid="{BDF8F1D1-53AA-4F49-BE08-A27CA1BABC96}"/>
    <cellStyle name="Normal 74 3 2 5" xfId="43779" xr:uid="{530860A9-4359-42BC-93E4-D1CF24D1D2D8}"/>
    <cellStyle name="Normal 74 3 3" xfId="43780" xr:uid="{1D6305BE-ADDE-4481-BE38-46ED6E4CC3BB}"/>
    <cellStyle name="Normal 74 3 3 2" xfId="43781" xr:uid="{A13BA496-9484-4418-B69B-29B631D604F0}"/>
    <cellStyle name="Normal 74 3 3 2 2" xfId="43782" xr:uid="{F2F79661-7747-49E6-B3ED-E3ECF2F95206}"/>
    <cellStyle name="Normal 74 3 3 3" xfId="43783" xr:uid="{E4E3EF9A-CD02-4126-AFBC-672987CC982D}"/>
    <cellStyle name="Normal 74 3 4" xfId="43784" xr:uid="{991DAD8A-4AB8-41FE-B65F-694AEAAD6D95}"/>
    <cellStyle name="Normal 74 3 4 2" xfId="43785" xr:uid="{8F9A86C8-0732-413A-97EF-6773A6E3CC31}"/>
    <cellStyle name="Normal 74 3 5" xfId="43786" xr:uid="{963E5FA0-4959-4FAE-9705-FE21DC70563A}"/>
    <cellStyle name="Normal 74 3 6" xfId="43787" xr:uid="{D286E19C-9FE5-402B-A403-B31532FBACE0}"/>
    <cellStyle name="Normal 74 4" xfId="43788" xr:uid="{2C311175-3C73-47C9-B15B-A71F18D14DCA}"/>
    <cellStyle name="Normal 74 4 2" xfId="43789" xr:uid="{27640F0F-9265-449D-82F0-88B715C68D05}"/>
    <cellStyle name="Normal 74 4 2 2" xfId="43790" xr:uid="{52940AA9-A2E0-49D8-AC4A-8831AF9799BF}"/>
    <cellStyle name="Normal 74 4 2 2 2" xfId="43791" xr:uid="{C341B52A-3B94-4DD6-BD27-5FFE849F5A0C}"/>
    <cellStyle name="Normal 74 4 2 3" xfId="43792" xr:uid="{7328AF30-3935-41C6-9F2B-653E5CD917C2}"/>
    <cellStyle name="Normal 74 4 3" xfId="43793" xr:uid="{D8A485EA-79BF-4BAC-94C4-56A5C5DACBD0}"/>
    <cellStyle name="Normal 74 4 3 2" xfId="43794" xr:uid="{9CCDE703-1917-4BC6-81E3-BD9AA4E45012}"/>
    <cellStyle name="Normal 74 4 4" xfId="43795" xr:uid="{89DA1B21-CCF7-475F-84C9-A7AE034F7A82}"/>
    <cellStyle name="Normal 74 4 5" xfId="43796" xr:uid="{6455AAA6-B894-4C2B-B05B-2451C4835FF0}"/>
    <cellStyle name="Normal 74 5" xfId="43797" xr:uid="{2D45E193-CE49-4E68-ACEB-82FE2C115A08}"/>
    <cellStyle name="Normal 74 5 2" xfId="43798" xr:uid="{7B817CAE-B318-41B4-9B7A-CC6236259C77}"/>
    <cellStyle name="Normal 74 5 2 2" xfId="43799" xr:uid="{E5499F39-90BD-4EE1-AE41-47D8B1E7E6E7}"/>
    <cellStyle name="Normal 74 5 2 2 2" xfId="43800" xr:uid="{1E6DE0B0-43C2-499C-83AB-A68EC17252D0}"/>
    <cellStyle name="Normal 74 5 2 3" xfId="43801" xr:uid="{830A5573-3E59-4844-A5EE-AF5CF93C4B7F}"/>
    <cellStyle name="Normal 74 5 3" xfId="43802" xr:uid="{71F152BF-E16A-48BB-8ECF-DFF57B3DF858}"/>
    <cellStyle name="Normal 74 5 3 2" xfId="43803" xr:uid="{9089D8F5-D544-4FBF-AB94-DDA262FA8E99}"/>
    <cellStyle name="Normal 74 5 4" xfId="43804" xr:uid="{CC732A5E-9FB9-43CB-8ADE-3ADFC64821C1}"/>
    <cellStyle name="Normal 74 5 5" xfId="43805" xr:uid="{5E2F24A3-9BFC-4B36-B152-B3E6D94BEE70}"/>
    <cellStyle name="Normal 74 6" xfId="43806" xr:uid="{F56F9F42-E35C-4DC7-B24E-1A2D0616AA21}"/>
    <cellStyle name="Normal 74 6 2" xfId="43807" xr:uid="{789BDF3A-AEE9-421E-A81F-4E787779A7BB}"/>
    <cellStyle name="Normal 74 6 2 2" xfId="43808" xr:uid="{1ED8A892-12FE-467F-8826-07538A0D5057}"/>
    <cellStyle name="Normal 74 6 3" xfId="43809" xr:uid="{BCD64C22-1801-4D39-9D58-0BA1207AF74F}"/>
    <cellStyle name="Normal 74 6 4" xfId="43810" xr:uid="{15596502-CE3C-4EB1-87BD-BC2AD1A91118}"/>
    <cellStyle name="Normal 74 7" xfId="43811" xr:uid="{992B07F1-4D57-4533-823A-4AFA560ED850}"/>
    <cellStyle name="Normal 74 7 2" xfId="43812" xr:uid="{1AC5D4DE-5B96-405E-B63B-FCBCB277CFAD}"/>
    <cellStyle name="Normal 74 8" xfId="43813" xr:uid="{FAD2A928-1F37-44DF-BC6B-1235638B8E40}"/>
    <cellStyle name="Normal 74 8 2" xfId="43814" xr:uid="{6CD8949F-E5E0-4B4A-9ACF-0CBBC771DF6B}"/>
    <cellStyle name="Normal 74 9" xfId="43815" xr:uid="{0F404A4B-9FA5-416A-8625-FBE5BCB02E19}"/>
    <cellStyle name="Normal 75" xfId="43816" xr:uid="{B722ADA3-1822-449C-96C1-01651A1C184D}"/>
    <cellStyle name="Normal 75 2" xfId="43817" xr:uid="{0C349C5A-5513-49F8-BC64-D179B77E176E}"/>
    <cellStyle name="Normal 75 2 2" xfId="43818" xr:uid="{9D2F1862-1B14-4CF2-A386-C2F585DB49BF}"/>
    <cellStyle name="Normal 75 2 2 2" xfId="43819" xr:uid="{A48C7EE6-1F93-4068-9494-68D60625CCFA}"/>
    <cellStyle name="Normal 75 2 2 2 2" xfId="43820" xr:uid="{B93C3725-F503-494D-87E0-5D236EA77BF2}"/>
    <cellStyle name="Normal 75 2 2 2 2 2" xfId="43821" xr:uid="{EE15AEE9-690D-4EED-A837-AA7CA8E741F7}"/>
    <cellStyle name="Normal 75 2 2 2 2 2 2" xfId="43822" xr:uid="{6FC17634-9DE8-49FB-8E40-3D8D7D3E98C5}"/>
    <cellStyle name="Normal 75 2 2 2 2 3" xfId="43823" xr:uid="{5B438BAA-2083-4FB6-8E5F-EB774D16EAED}"/>
    <cellStyle name="Normal 75 2 2 2 3" xfId="43824" xr:uid="{5E42C69E-7BA0-4E1D-8018-9A8160DB5754}"/>
    <cellStyle name="Normal 75 2 2 2 3 2" xfId="43825" xr:uid="{62443C4E-2382-41BB-A329-7E79222B3EA2}"/>
    <cellStyle name="Normal 75 2 2 2 4" xfId="43826" xr:uid="{63714911-CF64-4319-A56E-E85BA8847289}"/>
    <cellStyle name="Normal 75 2 2 2 5" xfId="43827" xr:uid="{E36593A5-D928-4A46-884E-B02A4EC6F08E}"/>
    <cellStyle name="Normal 75 2 2 3" xfId="43828" xr:uid="{788A12D3-C731-4E7B-AE50-47D437FCBD55}"/>
    <cellStyle name="Normal 75 2 2 3 2" xfId="43829" xr:uid="{509EC20D-B94B-45D1-9C5E-0126BA086B8C}"/>
    <cellStyle name="Normal 75 2 2 3 2 2" xfId="43830" xr:uid="{5434728E-7A90-4539-ABCA-488795FC2E8F}"/>
    <cellStyle name="Normal 75 2 2 3 3" xfId="43831" xr:uid="{9E4FFBA0-B3FE-444A-B5ED-A36FBBAD6584}"/>
    <cellStyle name="Normal 75 2 2 4" xfId="43832" xr:uid="{36726B50-F776-4C70-BEB6-D3AD3D699F5A}"/>
    <cellStyle name="Normal 75 2 2 4 2" xfId="43833" xr:uid="{2DE0F705-5E2D-48A8-832D-581A5D4C02C4}"/>
    <cellStyle name="Normal 75 2 2 5" xfId="43834" xr:uid="{AB3965B7-83BC-4A30-AF87-CDB3128B83CE}"/>
    <cellStyle name="Normal 75 2 2 6" xfId="43835" xr:uid="{E35F04E2-4E68-4D77-8CE6-E8B40D61DD0A}"/>
    <cellStyle name="Normal 75 2 3" xfId="43836" xr:uid="{8AC20261-4D97-48E9-8BF3-D1DAC6CFAFCF}"/>
    <cellStyle name="Normal 75 2 3 2" xfId="43837" xr:uid="{1E0A7D2D-FE87-4F99-AE5A-ECCFE79EEEF7}"/>
    <cellStyle name="Normal 75 2 3 2 2" xfId="43838" xr:uid="{BB9522B1-E0D8-4AB5-A4BC-69033E177649}"/>
    <cellStyle name="Normal 75 2 3 2 2 2" xfId="43839" xr:uid="{85333E81-ACA3-4CEC-9EDB-CC043B54CCB6}"/>
    <cellStyle name="Normal 75 2 3 2 3" xfId="43840" xr:uid="{A5999057-84CB-4569-9877-0D2244BF70CD}"/>
    <cellStyle name="Normal 75 2 3 3" xfId="43841" xr:uid="{770F9FA6-9E76-4333-8278-F79050074D4F}"/>
    <cellStyle name="Normal 75 2 3 3 2" xfId="43842" xr:uid="{4936D6E4-2054-4653-8AF6-2506C080CF91}"/>
    <cellStyle name="Normal 75 2 3 4" xfId="43843" xr:uid="{6F7D148F-FFE4-404D-9387-C98F11F4A307}"/>
    <cellStyle name="Normal 75 2 3 5" xfId="43844" xr:uid="{AB9D9904-7F6F-4608-9FD1-61A4CFB5E58E}"/>
    <cellStyle name="Normal 75 2 4" xfId="43845" xr:uid="{364B0D50-A0FE-4B4C-9024-FDAA62B2576B}"/>
    <cellStyle name="Normal 75 2 4 2" xfId="43846" xr:uid="{DBD4CA19-9246-44D8-8A7A-94D265AE35AB}"/>
    <cellStyle name="Normal 75 2 4 2 2" xfId="43847" xr:uid="{C1A16249-BB8F-4CB7-82FB-904B4EAADB3E}"/>
    <cellStyle name="Normal 75 2 4 3" xfId="43848" xr:uid="{12034411-40FB-4343-8B68-0D9ABEDC3B46}"/>
    <cellStyle name="Normal 75 2 4 4" xfId="43849" xr:uid="{57B1261C-39F1-46D2-BB88-37A90AED358B}"/>
    <cellStyle name="Normal 75 2 5" xfId="43850" xr:uid="{22846791-5F61-4B76-8CE3-4DAC88C841BE}"/>
    <cellStyle name="Normal 75 2 5 2" xfId="43851" xr:uid="{E3648820-A195-4AB4-8DC1-24286983741E}"/>
    <cellStyle name="Normal 75 2 6" xfId="43852" xr:uid="{7DC13E58-BC1A-4E79-ABED-B8F17F4EF4CA}"/>
    <cellStyle name="Normal 75 2 6 2" xfId="43853" xr:uid="{7BEC5DFB-3852-455C-9C21-C081C8DD41C4}"/>
    <cellStyle name="Normal 75 2 7" xfId="43854" xr:uid="{8386A53E-1C2A-4EEC-AC95-0794FEE12120}"/>
    <cellStyle name="Normal 75 3" xfId="43855" xr:uid="{9318AA02-0966-4753-A914-3EE274AC4D5F}"/>
    <cellStyle name="Normal 75 3 2" xfId="43856" xr:uid="{488EF61E-2DBE-4701-B979-975D8935CB82}"/>
    <cellStyle name="Normal 75 3 2 2" xfId="43857" xr:uid="{A9F2EEC5-3E38-4380-8CA8-8BE7BC9B71A1}"/>
    <cellStyle name="Normal 75 3 2 2 2" xfId="43858" xr:uid="{EFA03E43-65D4-45B9-94CE-F9E64BE25619}"/>
    <cellStyle name="Normal 75 3 2 2 2 2" xfId="43859" xr:uid="{DBAF5E05-01C7-45E5-B429-39BA58422054}"/>
    <cellStyle name="Normal 75 3 2 2 3" xfId="43860" xr:uid="{857DB1AA-ED4C-475D-A809-6A55CBF7FFFA}"/>
    <cellStyle name="Normal 75 3 2 3" xfId="43861" xr:uid="{7FF4F409-8291-46EB-86FA-61426C768E71}"/>
    <cellStyle name="Normal 75 3 2 3 2" xfId="43862" xr:uid="{2A37021B-2C5A-4936-B948-657D0B179153}"/>
    <cellStyle name="Normal 75 3 2 4" xfId="43863" xr:uid="{C2C0EAD8-2545-4AF8-BCFD-AE8C265E5689}"/>
    <cellStyle name="Normal 75 3 2 5" xfId="43864" xr:uid="{1139009E-E0F0-4DC9-ABCD-696A18B24756}"/>
    <cellStyle name="Normal 75 3 3" xfId="43865" xr:uid="{2E453FA3-A28A-4B8E-9B04-EF5FA024717E}"/>
    <cellStyle name="Normal 75 3 3 2" xfId="43866" xr:uid="{D2FF13C2-3168-4B63-A0F6-21743FDE3ED1}"/>
    <cellStyle name="Normal 75 3 3 2 2" xfId="43867" xr:uid="{B3A6E3F4-9A08-49CA-A974-8BC3EFE7196A}"/>
    <cellStyle name="Normal 75 3 3 3" xfId="43868" xr:uid="{91F2BD44-D671-4F3E-8DC9-0AF42F63363A}"/>
    <cellStyle name="Normal 75 3 4" xfId="43869" xr:uid="{E15AE02A-B71F-41A3-A934-BD857CC7F256}"/>
    <cellStyle name="Normal 75 3 4 2" xfId="43870" xr:uid="{35E47A95-7DD0-47A5-A4A7-DD6197289FEA}"/>
    <cellStyle name="Normal 75 3 5" xfId="43871" xr:uid="{B4C0F95E-A4CF-4A85-8C0C-F1B09F483F63}"/>
    <cellStyle name="Normal 75 3 6" xfId="43872" xr:uid="{B5587C98-8F0E-4FBC-88B9-F496F9890F4B}"/>
    <cellStyle name="Normal 75 4" xfId="43873" xr:uid="{58061B51-633F-410F-9229-9C07DA9FFC33}"/>
    <cellStyle name="Normal 75 4 2" xfId="43874" xr:uid="{4F847B1A-95C6-42B3-B662-C378FD06E6D6}"/>
    <cellStyle name="Normal 75 4 2 2" xfId="43875" xr:uid="{60156DCE-EF0D-4B09-9FFD-FF2A0B0303A7}"/>
    <cellStyle name="Normal 75 4 2 2 2" xfId="43876" xr:uid="{B3E9BC4F-8CAB-4BE1-853D-DDCB4CDFAF5E}"/>
    <cellStyle name="Normal 75 4 2 3" xfId="43877" xr:uid="{B4AD8BA4-59C1-4963-AA8E-2132F012CF47}"/>
    <cellStyle name="Normal 75 4 3" xfId="43878" xr:uid="{28CF4A9B-40EB-4894-AED0-B4A5517FEF11}"/>
    <cellStyle name="Normal 75 4 3 2" xfId="43879" xr:uid="{215BCCF5-32E1-4CEB-9DF5-01B3DADF939E}"/>
    <cellStyle name="Normal 75 4 4" xfId="43880" xr:uid="{3E02F475-434C-4A1F-B004-CD422106D7BD}"/>
    <cellStyle name="Normal 75 4 5" xfId="43881" xr:uid="{9CEE56FB-3BD7-4410-A20C-D8EBF4F98802}"/>
    <cellStyle name="Normal 75 5" xfId="43882" xr:uid="{B33567D8-363D-44A4-9506-E0F10E9FF40E}"/>
    <cellStyle name="Normal 75 5 2" xfId="43883" xr:uid="{51892D58-A0FA-49B2-8C88-D9883F063173}"/>
    <cellStyle name="Normal 75 5 2 2" xfId="43884" xr:uid="{F48AA62D-B383-495B-A174-EEFAC21E4E6D}"/>
    <cellStyle name="Normal 75 5 2 2 2" xfId="43885" xr:uid="{4F88713F-C6D8-4583-AFAC-8292F9619C9A}"/>
    <cellStyle name="Normal 75 5 2 3" xfId="43886" xr:uid="{75027CF8-F541-4EDC-BDC7-099CD9F0272D}"/>
    <cellStyle name="Normal 75 5 3" xfId="43887" xr:uid="{FE4CD0BD-096D-4D2F-998F-9763602B970F}"/>
    <cellStyle name="Normal 75 5 3 2" xfId="43888" xr:uid="{C695B0A2-D2CA-4DFF-9D91-190EA6A56193}"/>
    <cellStyle name="Normal 75 5 4" xfId="43889" xr:uid="{3B6B2DCE-5973-43B1-A9E0-056A9F0127C9}"/>
    <cellStyle name="Normal 75 5 5" xfId="43890" xr:uid="{3E789FB0-EE7F-4DE7-946E-11309826CB84}"/>
    <cellStyle name="Normal 75 6" xfId="43891" xr:uid="{F20830C2-3C9D-48AA-87D7-FE44E7AF7A28}"/>
    <cellStyle name="Normal 75 6 2" xfId="43892" xr:uid="{080E0E60-391D-475D-B2D9-692969BA6040}"/>
    <cellStyle name="Normal 75 6 2 2" xfId="43893" xr:uid="{0298F790-E058-4ABC-8A7C-63C45CED3B47}"/>
    <cellStyle name="Normal 75 6 3" xfId="43894" xr:uid="{923F0F78-737A-4F02-93C5-F9A5E81C9CC3}"/>
    <cellStyle name="Normal 75 6 4" xfId="43895" xr:uid="{388A582D-391F-478B-BEA0-EAFD5A996B70}"/>
    <cellStyle name="Normal 75 7" xfId="43896" xr:uid="{ECC0738A-B767-4F61-A5B7-C47AEAE72368}"/>
    <cellStyle name="Normal 75 7 2" xfId="43897" xr:uid="{20314DED-B1BD-45CB-B780-FC52C1294485}"/>
    <cellStyle name="Normal 75 8" xfId="43898" xr:uid="{BC2B008B-1695-4596-99C6-DA2378F3674B}"/>
    <cellStyle name="Normal 75 8 2" xfId="43899" xr:uid="{F41C2A5E-CA13-42E5-BFF7-C0ECAB6A4769}"/>
    <cellStyle name="Normal 75 9" xfId="43900" xr:uid="{6A040AF3-F04E-457E-8AD7-5E0BBFC23490}"/>
    <cellStyle name="Normal 76" xfId="43901" xr:uid="{6B13399D-1CCF-4F84-A8D4-4DE4320399F0}"/>
    <cellStyle name="Normal 76 2" xfId="43902" xr:uid="{2DED023C-A7AA-4BBC-99A9-505056CD0D8A}"/>
    <cellStyle name="Normal 76 2 2" xfId="43903" xr:uid="{11775FFF-68C5-4531-B622-E3ECF88E226E}"/>
    <cellStyle name="Normal 76 2 2 2" xfId="43904" xr:uid="{D0FFAC8C-EF3A-4507-B7D0-15B3F8440432}"/>
    <cellStyle name="Normal 76 2 2 2 2" xfId="43905" xr:uid="{69749583-12AF-4A42-B21A-2F5272F2046F}"/>
    <cellStyle name="Normal 76 2 2 2 2 2" xfId="43906" xr:uid="{B0F66368-3EF7-4682-B6BC-C4679FAA40BC}"/>
    <cellStyle name="Normal 76 2 2 2 2 2 2" xfId="43907" xr:uid="{DD575704-8D1F-43B0-8B0B-8AD2E728DD74}"/>
    <cellStyle name="Normal 76 2 2 2 2 3" xfId="43908" xr:uid="{0C216A3B-ED37-4B33-A8D2-F3AA99E7CDD0}"/>
    <cellStyle name="Normal 76 2 2 2 3" xfId="43909" xr:uid="{B9A7EF82-007B-4041-8497-D41C4D1073B4}"/>
    <cellStyle name="Normal 76 2 2 2 3 2" xfId="43910" xr:uid="{047B8158-3744-4BB2-B595-39E78AD5143C}"/>
    <cellStyle name="Normal 76 2 2 2 4" xfId="43911" xr:uid="{07CFA5EF-797F-4E98-BEF1-B13E302F1BC7}"/>
    <cellStyle name="Normal 76 2 2 2 5" xfId="43912" xr:uid="{165126A1-2223-4DEE-B45F-770846EA0FDB}"/>
    <cellStyle name="Normal 76 2 2 3" xfId="43913" xr:uid="{D997B20C-7362-4BB8-B777-315CBE188B8A}"/>
    <cellStyle name="Normal 76 2 2 3 2" xfId="43914" xr:uid="{C75BF4A0-6C45-4515-9D5E-C44C24B3C411}"/>
    <cellStyle name="Normal 76 2 2 3 2 2" xfId="43915" xr:uid="{4EE4ADBC-28CC-4415-BD19-62C6D9C7B973}"/>
    <cellStyle name="Normal 76 2 2 3 3" xfId="43916" xr:uid="{C14B57F7-9F4B-4A87-81DE-AA5F38667AD8}"/>
    <cellStyle name="Normal 76 2 2 4" xfId="43917" xr:uid="{2D4C3A28-E8A0-498E-8067-3C8FC0C5DD7C}"/>
    <cellStyle name="Normal 76 2 2 4 2" xfId="43918" xr:uid="{8D2F56B4-F7CC-4272-A555-84581C84DC54}"/>
    <cellStyle name="Normal 76 2 2 5" xfId="43919" xr:uid="{FF0EAD34-8D94-4130-8723-041DE974A619}"/>
    <cellStyle name="Normal 76 2 2 6" xfId="43920" xr:uid="{799E9CEE-D08E-434F-8D84-9408C92E1BBB}"/>
    <cellStyle name="Normal 76 2 3" xfId="43921" xr:uid="{E6FAAF64-72F4-44F2-AF5E-5AAA8FEB2A4F}"/>
    <cellStyle name="Normal 76 2 3 2" xfId="43922" xr:uid="{4458D05D-C137-417F-9C09-0015261232E3}"/>
    <cellStyle name="Normal 76 2 3 2 2" xfId="43923" xr:uid="{86112AE1-8D11-406A-BC7D-D8AF5B1DADAF}"/>
    <cellStyle name="Normal 76 2 3 2 2 2" xfId="43924" xr:uid="{49805FFD-5AA4-40D5-A9B7-BDA6EDF9B0E1}"/>
    <cellStyle name="Normal 76 2 3 2 3" xfId="43925" xr:uid="{D738AF92-0489-41BF-B60F-C960A9FE7A36}"/>
    <cellStyle name="Normal 76 2 3 3" xfId="43926" xr:uid="{15240280-5B2A-49E0-A718-28176F798A1F}"/>
    <cellStyle name="Normal 76 2 3 3 2" xfId="43927" xr:uid="{FF4ECDC2-D16C-4047-BC26-1C728D8F8BE3}"/>
    <cellStyle name="Normal 76 2 3 4" xfId="43928" xr:uid="{817D5735-5170-42C7-AA53-21B9227AEFC1}"/>
    <cellStyle name="Normal 76 2 3 5" xfId="43929" xr:uid="{5A9C4B53-47CF-437F-8792-EDB4A28DA948}"/>
    <cellStyle name="Normal 76 2 4" xfId="43930" xr:uid="{654D579C-B435-47EC-948F-20751C80C72E}"/>
    <cellStyle name="Normal 76 2 4 2" xfId="43931" xr:uid="{766A3527-9597-4BFE-AACA-8617E9D30D1F}"/>
    <cellStyle name="Normal 76 2 4 2 2" xfId="43932" xr:uid="{81AA1D3B-1875-4FD8-B036-62A05A0F1D2D}"/>
    <cellStyle name="Normal 76 2 4 3" xfId="43933" xr:uid="{1D8848F3-D6E3-4B71-9E26-B18277FCA9FD}"/>
    <cellStyle name="Normal 76 2 4 4" xfId="43934" xr:uid="{56EDA379-A855-47F8-8B5B-BE2C0B229378}"/>
    <cellStyle name="Normal 76 2 5" xfId="43935" xr:uid="{A70EE013-E6E9-42AD-9895-A61A19BB6CAC}"/>
    <cellStyle name="Normal 76 2 5 2" xfId="43936" xr:uid="{567C1239-CD3C-42D9-B306-808308C9A973}"/>
    <cellStyle name="Normal 76 2 6" xfId="43937" xr:uid="{BCEE6EE9-7E0B-4612-BD02-170A4EA219DA}"/>
    <cellStyle name="Normal 76 2 6 2" xfId="43938" xr:uid="{C33E95B2-C0DF-4F95-83E5-A4D8DFD55CE3}"/>
    <cellStyle name="Normal 76 2 7" xfId="43939" xr:uid="{EE16E70C-E973-4849-9866-3177390DFF86}"/>
    <cellStyle name="Normal 76 3" xfId="43940" xr:uid="{305FC3AB-DD8E-45D7-8B05-CBCC80286942}"/>
    <cellStyle name="Normal 76 3 2" xfId="43941" xr:uid="{7F42046F-480A-45EB-97BB-22FFDBEC245D}"/>
    <cellStyle name="Normal 76 3 2 2" xfId="43942" xr:uid="{E12FA531-9190-4290-9B58-564C31E7FC64}"/>
    <cellStyle name="Normal 76 3 2 2 2" xfId="43943" xr:uid="{F31264C4-F6E4-40C7-8438-EE992059672B}"/>
    <cellStyle name="Normal 76 3 2 2 2 2" xfId="43944" xr:uid="{1186025C-7C8A-4EC8-A31B-3777D7B426BD}"/>
    <cellStyle name="Normal 76 3 2 2 3" xfId="43945" xr:uid="{547AED6D-474C-4C9E-AD33-6EF1E4ACAF27}"/>
    <cellStyle name="Normal 76 3 2 3" xfId="43946" xr:uid="{7315383D-9417-43A7-A699-3B191D8CA0E7}"/>
    <cellStyle name="Normal 76 3 2 3 2" xfId="43947" xr:uid="{90569E9C-18E7-4D51-8D56-E243C3053831}"/>
    <cellStyle name="Normal 76 3 2 4" xfId="43948" xr:uid="{93226CB4-A04C-45AB-8220-093B540D798C}"/>
    <cellStyle name="Normal 76 3 2 5" xfId="43949" xr:uid="{C2DC627D-654C-41FA-8986-D5BF0C9A5739}"/>
    <cellStyle name="Normal 76 3 3" xfId="43950" xr:uid="{1E1CE1FF-4AFF-405D-B4D4-75466184B49C}"/>
    <cellStyle name="Normal 76 3 3 2" xfId="43951" xr:uid="{224D88C1-E17D-46EE-A621-C1FE0BA8BD3C}"/>
    <cellStyle name="Normal 76 3 3 2 2" xfId="43952" xr:uid="{BDE7B41D-1BE3-45D4-8D67-EFEB65C6D067}"/>
    <cellStyle name="Normal 76 3 3 3" xfId="43953" xr:uid="{B1730CBA-7653-45C0-A6D5-94E53534D5FF}"/>
    <cellStyle name="Normal 76 3 4" xfId="43954" xr:uid="{E0F4F6F5-93EF-4119-A777-9F1DA3B59E63}"/>
    <cellStyle name="Normal 76 3 4 2" xfId="43955" xr:uid="{14FCE67D-CCA5-4ED5-819D-335C58447621}"/>
    <cellStyle name="Normal 76 3 5" xfId="43956" xr:uid="{B07986E3-C2E1-4CF9-B528-5BCEC5196171}"/>
    <cellStyle name="Normal 76 3 6" xfId="43957" xr:uid="{DEB58FC5-0025-4E8C-81C7-F83EDB93AF6C}"/>
    <cellStyle name="Normal 76 4" xfId="43958" xr:uid="{649B3F73-33F4-4E2D-8BA8-8E0F9A04553A}"/>
    <cellStyle name="Normal 76 4 2" xfId="43959" xr:uid="{710295B0-494C-4F4D-AF8A-CDC0AB051801}"/>
    <cellStyle name="Normal 76 4 2 2" xfId="43960" xr:uid="{944AB5DB-DC7F-4073-8FE3-5EE9B2012C79}"/>
    <cellStyle name="Normal 76 4 2 2 2" xfId="43961" xr:uid="{C109BEF3-CF8E-45C8-A661-2EB3FFA9B06E}"/>
    <cellStyle name="Normal 76 4 2 3" xfId="43962" xr:uid="{F485088E-F62B-4FB8-8BAB-3CE4AC094A9D}"/>
    <cellStyle name="Normal 76 4 3" xfId="43963" xr:uid="{EA454551-8FD3-49EA-9393-F1449E256AA3}"/>
    <cellStyle name="Normal 76 4 3 2" xfId="43964" xr:uid="{2FEC775C-65D1-4860-A9BE-F104E6605E1B}"/>
    <cellStyle name="Normal 76 4 4" xfId="43965" xr:uid="{EB4C24E7-2297-4EEC-871B-FCDA28CAE958}"/>
    <cellStyle name="Normal 76 4 5" xfId="43966" xr:uid="{1AE89707-B2CB-4B94-BD79-2D20F58DAA54}"/>
    <cellStyle name="Normal 76 5" xfId="43967" xr:uid="{23CCBC84-E610-4476-BB36-7730DC40DD7F}"/>
    <cellStyle name="Normal 76 5 2" xfId="43968" xr:uid="{A87B268D-8278-4FD4-8534-5685CEA972EF}"/>
    <cellStyle name="Normal 76 5 2 2" xfId="43969" xr:uid="{5268337C-BB35-4B4F-BACF-DDF6AEF94D25}"/>
    <cellStyle name="Normal 76 5 2 2 2" xfId="43970" xr:uid="{F6BE24E3-A1CC-40EF-BC6E-A23A189EC5F7}"/>
    <cellStyle name="Normal 76 5 2 3" xfId="43971" xr:uid="{E93C8A8C-31DD-4D29-BE2A-AA2D1BF6F78E}"/>
    <cellStyle name="Normal 76 5 3" xfId="43972" xr:uid="{6F4FEBA8-98F2-48B0-AFFD-E2A480C3E786}"/>
    <cellStyle name="Normal 76 5 3 2" xfId="43973" xr:uid="{6F3AD543-7E75-4698-BF7E-DDB23747CC01}"/>
    <cellStyle name="Normal 76 5 4" xfId="43974" xr:uid="{27B06A51-216C-4CD6-8A46-9FC6C54BABD9}"/>
    <cellStyle name="Normal 76 5 5" xfId="43975" xr:uid="{E6C31DAB-C4FF-4FC6-83F5-2263D075A4A4}"/>
    <cellStyle name="Normal 76 6" xfId="43976" xr:uid="{763223CB-2949-4254-A3DA-635569E03631}"/>
    <cellStyle name="Normal 76 6 2" xfId="43977" xr:uid="{ABD372FC-F1CB-4F7F-B92B-0DB6C9568E0E}"/>
    <cellStyle name="Normal 76 6 2 2" xfId="43978" xr:uid="{A877CFBA-9252-4034-8CA8-DF84DA216488}"/>
    <cellStyle name="Normal 76 6 3" xfId="43979" xr:uid="{16E18DA3-C720-47F8-A7FA-14F6103A0794}"/>
    <cellStyle name="Normal 76 6 4" xfId="43980" xr:uid="{81C82428-93BC-4F20-8D4D-7BBE0E1A59E7}"/>
    <cellStyle name="Normal 76 7" xfId="43981" xr:uid="{981E6EEF-3549-46AD-8043-E8B970AA3B62}"/>
    <cellStyle name="Normal 76 7 2" xfId="43982" xr:uid="{E7621ED2-01DE-4D51-87D4-B189C44B37A5}"/>
    <cellStyle name="Normal 76 8" xfId="43983" xr:uid="{533B1AD7-BADC-4E08-91D9-5F5CFDCC4857}"/>
    <cellStyle name="Normal 76 8 2" xfId="43984" xr:uid="{4DA96145-564E-45BC-908F-8927053CD5ED}"/>
    <cellStyle name="Normal 76 9" xfId="43985" xr:uid="{9D5E3075-E63D-422C-9E62-74EAC56E3E2F}"/>
    <cellStyle name="Normal 77" xfId="43986" xr:uid="{CFB4FA4E-3A1D-4A74-9755-56ADD5A2C02F}"/>
    <cellStyle name="Normal 77 2" xfId="43987" xr:uid="{C7983B4C-2B5D-42B8-B4F3-B6E34EBB3EE4}"/>
    <cellStyle name="Normal 77 2 2" xfId="43988" xr:uid="{EB105215-2AA1-4ABF-BD3D-B02C332E6ADB}"/>
    <cellStyle name="Normal 77 2 2 2" xfId="43989" xr:uid="{C612CE9E-4CBB-4779-917C-F990A04E9667}"/>
    <cellStyle name="Normal 77 2 2 2 2" xfId="43990" xr:uid="{DC2B4513-424B-4182-AC69-5B374338906F}"/>
    <cellStyle name="Normal 77 2 2 2 2 2" xfId="43991" xr:uid="{191E4CD9-D9D2-4E95-80E5-A5397F03E279}"/>
    <cellStyle name="Normal 77 2 2 2 2 2 2" xfId="43992" xr:uid="{7D235F0A-D42B-4E39-A143-E4539C7ABE4E}"/>
    <cellStyle name="Normal 77 2 2 2 2 3" xfId="43993" xr:uid="{D998C97F-B001-4B99-BD05-C954EDE181CA}"/>
    <cellStyle name="Normal 77 2 2 2 3" xfId="43994" xr:uid="{9886A9F6-842F-458F-8253-8723BCDB4570}"/>
    <cellStyle name="Normal 77 2 2 2 3 2" xfId="43995" xr:uid="{AFA3A3DF-F157-46E8-B993-229EF0C7FD44}"/>
    <cellStyle name="Normal 77 2 2 2 4" xfId="43996" xr:uid="{0DC41FA0-572C-416D-A24A-51D029529636}"/>
    <cellStyle name="Normal 77 2 2 2 5" xfId="43997" xr:uid="{6D9812C2-68F9-4FA4-94D7-3309D8E74C73}"/>
    <cellStyle name="Normal 77 2 2 3" xfId="43998" xr:uid="{8E054504-C82D-4C36-9E6A-C766C9F4536A}"/>
    <cellStyle name="Normal 77 2 2 3 2" xfId="43999" xr:uid="{C2180862-718B-4C45-8590-0BF85D75E2B7}"/>
    <cellStyle name="Normal 77 2 2 3 2 2" xfId="44000" xr:uid="{5AB425F1-D792-4B39-A33C-6DA9182C6609}"/>
    <cellStyle name="Normal 77 2 2 3 3" xfId="44001" xr:uid="{01C0EC16-0500-4DB6-A105-02C26DE17698}"/>
    <cellStyle name="Normal 77 2 2 4" xfId="44002" xr:uid="{B2568C37-F2B2-4D1B-B7BC-24F613798820}"/>
    <cellStyle name="Normal 77 2 2 4 2" xfId="44003" xr:uid="{B3213957-F77D-48BB-9489-642C77F9D772}"/>
    <cellStyle name="Normal 77 2 2 5" xfId="44004" xr:uid="{8FADDA9D-8FE3-4D45-8223-82BFFC46A612}"/>
    <cellStyle name="Normal 77 2 2 6" xfId="44005" xr:uid="{930E4B3B-D508-47C7-ABCB-F6EA44A2B361}"/>
    <cellStyle name="Normal 77 2 3" xfId="44006" xr:uid="{667A2DF6-1353-4670-BA09-61E27FD0C9D5}"/>
    <cellStyle name="Normal 77 2 3 2" xfId="44007" xr:uid="{06D5C749-08E0-443F-AB01-535CCDC602DE}"/>
    <cellStyle name="Normal 77 2 3 2 2" xfId="44008" xr:uid="{55367A8B-6ED6-417A-B90C-0EC1FFAB83CD}"/>
    <cellStyle name="Normal 77 2 3 2 2 2" xfId="44009" xr:uid="{32D2283A-437E-4D7E-A6BB-003F1E6EBBA7}"/>
    <cellStyle name="Normal 77 2 3 2 3" xfId="44010" xr:uid="{067AD20A-94E6-41B3-9964-B36633DBCD69}"/>
    <cellStyle name="Normal 77 2 3 3" xfId="44011" xr:uid="{9270B88C-B98C-4B08-9391-8B19063781FB}"/>
    <cellStyle name="Normal 77 2 3 3 2" xfId="44012" xr:uid="{DF83B7B7-9994-46B8-987D-C0594E535441}"/>
    <cellStyle name="Normal 77 2 3 4" xfId="44013" xr:uid="{C20C0295-2B76-4B52-9CCB-2F6A9469FEAC}"/>
    <cellStyle name="Normal 77 2 3 5" xfId="44014" xr:uid="{5E5A46A1-ADE8-4DA5-A88B-7687EC13B9F5}"/>
    <cellStyle name="Normal 77 2 4" xfId="44015" xr:uid="{DDEE36FE-E7C4-426F-80A3-A4D2DC53D861}"/>
    <cellStyle name="Normal 77 2 4 2" xfId="44016" xr:uid="{87498CAF-BA41-4118-A39D-622D2DCA04D1}"/>
    <cellStyle name="Normal 77 2 4 2 2" xfId="44017" xr:uid="{C0D48943-5845-4BFD-A0ED-E704A8E0B23E}"/>
    <cellStyle name="Normal 77 2 4 3" xfId="44018" xr:uid="{BDBBDD38-60DE-4E0E-BE81-29CC14E8344A}"/>
    <cellStyle name="Normal 77 2 4 4" xfId="44019" xr:uid="{287A9058-F043-457C-9B94-23DA2A42F30B}"/>
    <cellStyle name="Normal 77 2 5" xfId="44020" xr:uid="{372D284C-471D-4D39-84F1-EDF506F06FF9}"/>
    <cellStyle name="Normal 77 2 5 2" xfId="44021" xr:uid="{DF5EA749-4DD3-4EB2-B2CF-0EB603F4CBD5}"/>
    <cellStyle name="Normal 77 2 6" xfId="44022" xr:uid="{6661178A-FA1F-4239-976A-A4BC85D5A76E}"/>
    <cellStyle name="Normal 77 2 6 2" xfId="44023" xr:uid="{26E3D22D-29F9-4A5C-B3ED-5B8F70494265}"/>
    <cellStyle name="Normal 77 2 7" xfId="44024" xr:uid="{2FE0BB6E-C7AC-4E28-9492-0A2F1AA1E8FF}"/>
    <cellStyle name="Normal 77 3" xfId="44025" xr:uid="{16FFBC1F-608D-4970-B252-5A04175CF611}"/>
    <cellStyle name="Normal 77 3 2" xfId="44026" xr:uid="{5196F9AD-F028-427A-A960-5F59C4B01ED6}"/>
    <cellStyle name="Normal 77 3 2 2" xfId="44027" xr:uid="{6E72E131-AA45-4174-9CAA-28849308F52B}"/>
    <cellStyle name="Normal 77 3 2 2 2" xfId="44028" xr:uid="{78231046-FE41-4116-B89D-5340414DA37F}"/>
    <cellStyle name="Normal 77 3 2 2 2 2" xfId="44029" xr:uid="{5BA6BDC1-0931-4441-9EAD-EA19EF1A2F2D}"/>
    <cellStyle name="Normal 77 3 2 2 3" xfId="44030" xr:uid="{99E2902D-79EB-4EA2-85AA-660C4D58C811}"/>
    <cellStyle name="Normal 77 3 2 3" xfId="44031" xr:uid="{D7D717A1-7D91-4738-AC56-735EDA7C5009}"/>
    <cellStyle name="Normal 77 3 2 3 2" xfId="44032" xr:uid="{C2B73E3C-D7CA-4776-930C-DADBDE5F2938}"/>
    <cellStyle name="Normal 77 3 2 4" xfId="44033" xr:uid="{4679ABBB-097B-494D-B060-7F2CFE70205E}"/>
    <cellStyle name="Normal 77 3 2 5" xfId="44034" xr:uid="{F3CC7F75-3452-4246-B42E-F3C4F2B633C5}"/>
    <cellStyle name="Normal 77 3 3" xfId="44035" xr:uid="{9B501527-5C06-41E4-8C1A-0182A6AC0862}"/>
    <cellStyle name="Normal 77 3 3 2" xfId="44036" xr:uid="{4F50C326-C083-4351-889B-F0C0226D889D}"/>
    <cellStyle name="Normal 77 3 3 2 2" xfId="44037" xr:uid="{961E9CB3-89D2-4A54-ACA2-C3E78F7681A8}"/>
    <cellStyle name="Normal 77 3 3 3" xfId="44038" xr:uid="{008D24F0-CF9F-4EF5-A97E-ED4F46473B4B}"/>
    <cellStyle name="Normal 77 3 4" xfId="44039" xr:uid="{F4BEC1FA-5B4E-4918-9403-F5FD15D5B3BB}"/>
    <cellStyle name="Normal 77 3 4 2" xfId="44040" xr:uid="{3BFF8451-E7ED-4EA8-A9AC-823402AFBDCF}"/>
    <cellStyle name="Normal 77 3 5" xfId="44041" xr:uid="{EBA33433-4649-4D0C-91FB-6F4E8D2B5765}"/>
    <cellStyle name="Normal 77 3 6" xfId="44042" xr:uid="{C1A08C4A-47D6-4F66-B8CF-983F0A0303AE}"/>
    <cellStyle name="Normal 77 4" xfId="44043" xr:uid="{5DB4A148-DA96-46C4-8291-5C97C1422E2D}"/>
    <cellStyle name="Normal 77 4 2" xfId="44044" xr:uid="{7B458CE3-850E-4010-8914-C3DF26B61E9F}"/>
    <cellStyle name="Normal 77 4 2 2" xfId="44045" xr:uid="{F105C535-6996-42B9-ADFC-8997DBB48FF3}"/>
    <cellStyle name="Normal 77 4 2 2 2" xfId="44046" xr:uid="{1977B30D-449C-4561-A079-A670AAC64727}"/>
    <cellStyle name="Normal 77 4 2 3" xfId="44047" xr:uid="{24DB972B-F102-43C0-806E-AE019A8F7A20}"/>
    <cellStyle name="Normal 77 4 3" xfId="44048" xr:uid="{E6ABB6E2-970E-4472-BF05-64F4286AA6F5}"/>
    <cellStyle name="Normal 77 4 3 2" xfId="44049" xr:uid="{EA7BFD4A-42A4-4963-AF15-C7904073D2A8}"/>
    <cellStyle name="Normal 77 4 4" xfId="44050" xr:uid="{9BE81707-FD65-4865-9DF2-28AAE81A3126}"/>
    <cellStyle name="Normal 77 4 5" xfId="44051" xr:uid="{A720CDF5-E0FD-40D6-B4D3-85714C1C4A0F}"/>
    <cellStyle name="Normal 77 5" xfId="44052" xr:uid="{4516F7B6-DA0C-4A73-91C2-15DDDD065629}"/>
    <cellStyle name="Normal 77 5 2" xfId="44053" xr:uid="{D9A2DBCF-4D22-4B73-89CF-19D2722F1571}"/>
    <cellStyle name="Normal 77 5 2 2" xfId="44054" xr:uid="{4510B1AD-7413-48B4-93A2-4B20F989102E}"/>
    <cellStyle name="Normal 77 5 2 2 2" xfId="44055" xr:uid="{65439FB5-CF30-447A-B557-BD9750E4A044}"/>
    <cellStyle name="Normal 77 5 2 3" xfId="44056" xr:uid="{0D479B82-FEA4-4B18-A683-F27A1D1F6AAB}"/>
    <cellStyle name="Normal 77 5 3" xfId="44057" xr:uid="{70F80393-17C1-4839-B4E4-FDFF71DC1378}"/>
    <cellStyle name="Normal 77 5 3 2" xfId="44058" xr:uid="{ED8C62D6-1A2D-4FF2-83AD-0008B90B3EF5}"/>
    <cellStyle name="Normal 77 5 4" xfId="44059" xr:uid="{91FFB761-370E-441A-8080-BE17AB3FB975}"/>
    <cellStyle name="Normal 77 5 5" xfId="44060" xr:uid="{3730315C-EC31-4639-B8D6-F5B0022A61F4}"/>
    <cellStyle name="Normal 77 6" xfId="44061" xr:uid="{529DA31C-1808-482F-BFF0-4EF20DA7253A}"/>
    <cellStyle name="Normal 77 6 2" xfId="44062" xr:uid="{524E6345-BB76-4826-AF97-D9C355492FD8}"/>
    <cellStyle name="Normal 77 6 2 2" xfId="44063" xr:uid="{2853D118-0529-44A3-A7C4-4D30E033A9EB}"/>
    <cellStyle name="Normal 77 6 3" xfId="44064" xr:uid="{BA20DD6A-D09D-40D9-B821-FC6ADA0F19EA}"/>
    <cellStyle name="Normal 77 6 4" xfId="44065" xr:uid="{5BE46763-E154-43C6-8D5A-742DF67AF54A}"/>
    <cellStyle name="Normal 77 7" xfId="44066" xr:uid="{271845D6-B819-4E86-B658-1DF71D4F95F1}"/>
    <cellStyle name="Normal 77 7 2" xfId="44067" xr:uid="{94720AE7-0BBF-48B6-958B-7887AB7DCC50}"/>
    <cellStyle name="Normal 77 8" xfId="44068" xr:uid="{CBD36E04-B7F0-47B5-AF70-8B1BCB88A37E}"/>
    <cellStyle name="Normal 77 8 2" xfId="44069" xr:uid="{5DB54013-167C-4B2C-8740-F6DA0C907F4B}"/>
    <cellStyle name="Normal 77 9" xfId="44070" xr:uid="{5665B5FB-EB5A-4A23-A33F-EAC232AA9E52}"/>
    <cellStyle name="Normal 78" xfId="44071" xr:uid="{B1E65B69-CC42-45B9-BB0B-92C155761ACA}"/>
    <cellStyle name="Normal 78 2" xfId="44072" xr:uid="{3D0AE454-4012-4815-A44A-6E70892AD849}"/>
    <cellStyle name="Normal 78 2 2" xfId="44073" xr:uid="{E2D0353F-B280-425D-B95A-0ECB53E3D541}"/>
    <cellStyle name="Normal 78 2 2 2" xfId="44074" xr:uid="{AB2E056B-2898-441E-A7B0-D6DC9BF389B2}"/>
    <cellStyle name="Normal 78 2 2 2 2" xfId="44075" xr:uid="{66437C0A-CB97-4F45-83A2-4053635729A3}"/>
    <cellStyle name="Normal 78 2 2 2 2 2" xfId="44076" xr:uid="{53790C82-1F02-4AB7-8DFA-A304E992359E}"/>
    <cellStyle name="Normal 78 2 2 2 2 2 2" xfId="44077" xr:uid="{50DDF6B6-55A9-4630-83E9-4DF7023AD4BC}"/>
    <cellStyle name="Normal 78 2 2 2 2 3" xfId="44078" xr:uid="{A739D4D0-4F30-471C-9096-5DB9CF2681B6}"/>
    <cellStyle name="Normal 78 2 2 2 3" xfId="44079" xr:uid="{6AC7C296-4B03-4581-BDFD-F68D22C0888B}"/>
    <cellStyle name="Normal 78 2 2 2 3 2" xfId="44080" xr:uid="{C8118C3E-F847-4AB2-B9E7-7047F1C9E2FE}"/>
    <cellStyle name="Normal 78 2 2 2 4" xfId="44081" xr:uid="{C89E5E44-315E-490C-B619-15BA542B352C}"/>
    <cellStyle name="Normal 78 2 2 2 5" xfId="44082" xr:uid="{A8F2407A-3122-4539-B630-D320575D1551}"/>
    <cellStyle name="Normal 78 2 2 3" xfId="44083" xr:uid="{824E832B-5DD0-4EFD-8FD7-C97083ED8221}"/>
    <cellStyle name="Normal 78 2 2 3 2" xfId="44084" xr:uid="{8ACE0CD2-F329-43C3-A172-13E6B8EF4C71}"/>
    <cellStyle name="Normal 78 2 2 3 2 2" xfId="44085" xr:uid="{D51C8247-F321-4317-83D0-5C7C7C4985EE}"/>
    <cellStyle name="Normal 78 2 2 3 3" xfId="44086" xr:uid="{565AEDED-A1A8-4681-A2D6-6994FDFC774E}"/>
    <cellStyle name="Normal 78 2 2 4" xfId="44087" xr:uid="{919E54A7-D44C-4389-B132-3E7CFF3CFDEB}"/>
    <cellStyle name="Normal 78 2 2 4 2" xfId="44088" xr:uid="{765971DB-0EE2-4CB0-96BD-21E653ECAEF8}"/>
    <cellStyle name="Normal 78 2 2 5" xfId="44089" xr:uid="{9E3885B0-6A4E-447F-AA08-DD365749EB59}"/>
    <cellStyle name="Normal 78 2 2 6" xfId="44090" xr:uid="{34885D53-CD43-4962-BBE6-7279D8703AF5}"/>
    <cellStyle name="Normal 78 2 3" xfId="44091" xr:uid="{19710AE1-DE7A-4B74-BB30-09327C2AB1C3}"/>
    <cellStyle name="Normal 78 2 3 2" xfId="44092" xr:uid="{E35641C6-86FA-45D1-8F5B-91626FF937C0}"/>
    <cellStyle name="Normal 78 2 3 2 2" xfId="44093" xr:uid="{230F0885-F775-4E38-A199-41F5A5D03C07}"/>
    <cellStyle name="Normal 78 2 3 2 2 2" xfId="44094" xr:uid="{E0EE869E-DFE2-437F-88D7-999C46ED5060}"/>
    <cellStyle name="Normal 78 2 3 2 3" xfId="44095" xr:uid="{B780885B-1351-490B-BEAD-36C3A63B91FA}"/>
    <cellStyle name="Normal 78 2 3 3" xfId="44096" xr:uid="{4A4198E9-4842-4356-ACD0-3838C0EA4D07}"/>
    <cellStyle name="Normal 78 2 3 3 2" xfId="44097" xr:uid="{5D790D73-AD2D-46DF-B90E-4F72D78815B1}"/>
    <cellStyle name="Normal 78 2 3 4" xfId="44098" xr:uid="{16EAD82B-B3BD-4EC0-B3F2-797D64632D98}"/>
    <cellStyle name="Normal 78 2 3 5" xfId="44099" xr:uid="{0179039E-FE43-4444-B4F6-63BEA3261690}"/>
    <cellStyle name="Normal 78 2 4" xfId="44100" xr:uid="{8FA6FABA-06B5-49EB-B555-366F5A5FB611}"/>
    <cellStyle name="Normal 78 2 4 2" xfId="44101" xr:uid="{FDAAC5E2-704F-4D26-8E2C-2440322492A8}"/>
    <cellStyle name="Normal 78 2 4 2 2" xfId="44102" xr:uid="{61BF2474-140E-4C53-931E-DDFD14F2E31F}"/>
    <cellStyle name="Normal 78 2 4 3" xfId="44103" xr:uid="{886838F8-FD50-4238-82D4-4DBED9803E26}"/>
    <cellStyle name="Normal 78 2 4 4" xfId="44104" xr:uid="{30EEA960-ABBD-4BDF-9ADC-9419050B9EB5}"/>
    <cellStyle name="Normal 78 2 5" xfId="44105" xr:uid="{A56DBFC5-85C6-4599-BD94-9D8281AB83BD}"/>
    <cellStyle name="Normal 78 2 5 2" xfId="44106" xr:uid="{D3085C3A-41B4-464B-8195-5F8CA0EC1BDF}"/>
    <cellStyle name="Normal 78 2 6" xfId="44107" xr:uid="{213DD6DA-2FEA-48DA-AFFE-AD449E752BC3}"/>
    <cellStyle name="Normal 78 2 6 2" xfId="44108" xr:uid="{30E8B4AD-EAFB-4354-969E-C9C93105F099}"/>
    <cellStyle name="Normal 78 2 7" xfId="44109" xr:uid="{37FFAD0C-5724-48FF-A16B-242111C12BD2}"/>
    <cellStyle name="Normal 78 3" xfId="44110" xr:uid="{03FE0A53-B79C-4608-9351-3D4E7E71EFF4}"/>
    <cellStyle name="Normal 78 3 2" xfId="44111" xr:uid="{A266E301-0CEB-45E8-9F04-A9FCFC5D79A5}"/>
    <cellStyle name="Normal 78 3 2 2" xfId="44112" xr:uid="{E98F48AC-12EC-47D9-A6C9-5052A5AF3FCC}"/>
    <cellStyle name="Normal 78 3 2 2 2" xfId="44113" xr:uid="{82B69576-31C4-4F6C-8FB1-EFD0054D1084}"/>
    <cellStyle name="Normal 78 3 2 2 2 2" xfId="44114" xr:uid="{711ABA2F-EF59-48B5-BF5B-87E8FFD04233}"/>
    <cellStyle name="Normal 78 3 2 2 3" xfId="44115" xr:uid="{6663085A-E057-478E-BB4A-566C1C4EF463}"/>
    <cellStyle name="Normal 78 3 2 3" xfId="44116" xr:uid="{F7ADCC33-8D23-429F-A403-37D68AAACD27}"/>
    <cellStyle name="Normal 78 3 2 3 2" xfId="44117" xr:uid="{913CED84-B157-452E-915D-0AC022263DAA}"/>
    <cellStyle name="Normal 78 3 2 4" xfId="44118" xr:uid="{E55B7A9D-5F49-41DA-B8D9-279E68CDD376}"/>
    <cellStyle name="Normal 78 3 2 5" xfId="44119" xr:uid="{0E7C21B7-A942-4C15-9683-F527BEC87FF6}"/>
    <cellStyle name="Normal 78 3 3" xfId="44120" xr:uid="{96B98012-D11C-4D39-A1A6-CB84CB700FC9}"/>
    <cellStyle name="Normal 78 3 3 2" xfId="44121" xr:uid="{2C9230B4-C5D0-47F7-B6A4-4F5657463AAB}"/>
    <cellStyle name="Normal 78 3 3 2 2" xfId="44122" xr:uid="{18A233F8-FF65-40F9-B6C8-44C90BF88C38}"/>
    <cellStyle name="Normal 78 3 3 3" xfId="44123" xr:uid="{E8D2955E-F022-48F5-B914-1E2126B686A7}"/>
    <cellStyle name="Normal 78 3 4" xfId="44124" xr:uid="{871873FE-DA11-484D-AE3E-A8E82C2F8806}"/>
    <cellStyle name="Normal 78 3 4 2" xfId="44125" xr:uid="{7F41CE44-2F55-443F-8CEC-DE5EA110F562}"/>
    <cellStyle name="Normal 78 3 5" xfId="44126" xr:uid="{94805D01-328E-43C2-A6AE-DEE3CD115E11}"/>
    <cellStyle name="Normal 78 3 6" xfId="44127" xr:uid="{206ED4C1-46F8-4AB3-8E23-54DE291FD12F}"/>
    <cellStyle name="Normal 78 4" xfId="44128" xr:uid="{A100E103-FF5B-4F5D-875A-1189386C427D}"/>
    <cellStyle name="Normal 78 4 2" xfId="44129" xr:uid="{0FD6F719-07D6-497C-9828-CA89AA87870A}"/>
    <cellStyle name="Normal 78 4 2 2" xfId="44130" xr:uid="{2742C241-E41A-43AE-AF3E-5FCD29F11F7F}"/>
    <cellStyle name="Normal 78 4 2 2 2" xfId="44131" xr:uid="{C82AA13B-A72A-411C-9FE8-A1F74C3C5FA1}"/>
    <cellStyle name="Normal 78 4 2 3" xfId="44132" xr:uid="{BDF67CC5-B32D-4EDE-83D7-2B2FED30F9A2}"/>
    <cellStyle name="Normal 78 4 3" xfId="44133" xr:uid="{11D21A28-ADA0-4197-B74D-90059FEF4BC7}"/>
    <cellStyle name="Normal 78 4 3 2" xfId="44134" xr:uid="{E8C901D6-2676-4E44-B89C-52738080F05F}"/>
    <cellStyle name="Normal 78 4 4" xfId="44135" xr:uid="{B08A67DD-4920-4252-90F8-6AAECE7BC4CE}"/>
    <cellStyle name="Normal 78 4 5" xfId="44136" xr:uid="{1864D09B-83C3-4F66-8DE4-76668BD1627E}"/>
    <cellStyle name="Normal 78 5" xfId="44137" xr:uid="{D2DE3BD0-2270-4D13-8DEE-3B8A0439C050}"/>
    <cellStyle name="Normal 78 5 2" xfId="44138" xr:uid="{FD48F40C-5771-4146-8CF2-74D8AB02804C}"/>
    <cellStyle name="Normal 78 5 2 2" xfId="44139" xr:uid="{E7159E02-4405-4F9D-994A-32AB8F3A4526}"/>
    <cellStyle name="Normal 78 5 2 2 2" xfId="44140" xr:uid="{EEF2F692-D756-42E2-A9CC-3D0B0CCBDD1A}"/>
    <cellStyle name="Normal 78 5 2 3" xfId="44141" xr:uid="{5B611855-7C13-40E3-974E-2436A3E212EB}"/>
    <cellStyle name="Normal 78 5 3" xfId="44142" xr:uid="{3B08E704-E250-4967-BF6D-5E4C3EBB535A}"/>
    <cellStyle name="Normal 78 5 3 2" xfId="44143" xr:uid="{7D5BE1C3-C319-46D9-A0C1-A4C791BBAE0D}"/>
    <cellStyle name="Normal 78 5 4" xfId="44144" xr:uid="{DEE3C0FE-88DF-4FB0-81AD-6A9E9352BCC1}"/>
    <cellStyle name="Normal 78 5 5" xfId="44145" xr:uid="{45D28D72-378F-4BDA-BBBA-D88E02FA42DB}"/>
    <cellStyle name="Normal 78 6" xfId="44146" xr:uid="{9740DA21-9858-49A3-B417-EF3B8FB20E67}"/>
    <cellStyle name="Normal 78 6 2" xfId="44147" xr:uid="{0081D6DD-C639-4755-9CFF-401878036D0E}"/>
    <cellStyle name="Normal 78 6 2 2" xfId="44148" xr:uid="{5D78C7F2-3255-40BE-A8A0-513BC61E2276}"/>
    <cellStyle name="Normal 78 6 3" xfId="44149" xr:uid="{8E16492A-B428-45A4-93FB-EA497AE7D1A1}"/>
    <cellStyle name="Normal 78 6 4" xfId="44150" xr:uid="{12DA6D74-52E7-4968-AEBA-19F0A75D9DF1}"/>
    <cellStyle name="Normal 78 7" xfId="44151" xr:uid="{F87C9AC4-428F-4AEB-8C9F-2D6647F3D724}"/>
    <cellStyle name="Normal 78 7 2" xfId="44152" xr:uid="{C4AC8319-FEAE-4A69-BA05-1D4B3ED090D5}"/>
    <cellStyle name="Normal 78 8" xfId="44153" xr:uid="{264A3568-B451-4921-A26E-9C3C590A9C7B}"/>
    <cellStyle name="Normal 78 8 2" xfId="44154" xr:uid="{5423FE72-3460-45D1-B79D-2D054727E8CF}"/>
    <cellStyle name="Normal 78 9" xfId="44155" xr:uid="{DE3F149D-780D-4848-B2FE-2E0561078859}"/>
    <cellStyle name="Normal 79" xfId="44156" xr:uid="{E2072636-26A8-4EC7-9331-C3D7FC68A14E}"/>
    <cellStyle name="Normal 79 2" xfId="44157" xr:uid="{2CA16A3E-41C6-429C-B4C0-5238E9D12B9C}"/>
    <cellStyle name="Normal 79 2 2" xfId="44158" xr:uid="{AFDCE83C-0817-409E-82E3-B66B894BE7CF}"/>
    <cellStyle name="Normal 79 2 2 2" xfId="44159" xr:uid="{AA1C9BE2-C6F8-429A-8861-05C82CD4B9FF}"/>
    <cellStyle name="Normal 79 2 2 2 2" xfId="44160" xr:uid="{0E37400A-3639-4762-BB17-80ED91E83DC9}"/>
    <cellStyle name="Normal 79 2 2 2 2 2" xfId="44161" xr:uid="{AFAABD42-B0A4-48CA-9119-659D311807C1}"/>
    <cellStyle name="Normal 79 2 2 2 3" xfId="44162" xr:uid="{55FBE293-FAF2-4051-BD41-E72954CC392A}"/>
    <cellStyle name="Normal 79 2 2 3" xfId="44163" xr:uid="{B64486BC-5F43-4A1C-805B-91730C17DD66}"/>
    <cellStyle name="Normal 79 2 2 3 2" xfId="44164" xr:uid="{664D3034-61AE-466B-BECB-FB0C23CB393B}"/>
    <cellStyle name="Normal 79 2 2 4" xfId="44165" xr:uid="{5416C590-A44D-468C-8C8B-55594F23F957}"/>
    <cellStyle name="Normal 79 2 2 5" xfId="44166" xr:uid="{F964BD9E-5EEF-40F7-9F7F-4AEB5A400611}"/>
    <cellStyle name="Normal 79 2 3" xfId="44167" xr:uid="{70A4B692-6B9E-42A3-B4DA-00BC5A7F22A5}"/>
    <cellStyle name="Normal 79 2 3 2" xfId="44168" xr:uid="{3108FDD6-06F8-465E-AAE8-A47EFE7568DA}"/>
    <cellStyle name="Normal 79 2 3 2 2" xfId="44169" xr:uid="{E4610EA2-C14A-417E-B5A8-D6C46F9D80EC}"/>
    <cellStyle name="Normal 79 2 3 3" xfId="44170" xr:uid="{526018BD-E24E-4AB8-A531-162C150F6D09}"/>
    <cellStyle name="Normal 79 2 4" xfId="44171" xr:uid="{73AD5F4B-CD0B-48CE-81E6-A88C9691D274}"/>
    <cellStyle name="Normal 79 2 4 2" xfId="44172" xr:uid="{7E8F11B6-8811-4EAA-AD73-08D05F0CDDBE}"/>
    <cellStyle name="Normal 79 2 5" xfId="44173" xr:uid="{25BC5087-F617-4BB4-B980-268817B31132}"/>
    <cellStyle name="Normal 79 2 6" xfId="44174" xr:uid="{D45F485F-52EE-4F0C-8A15-5B1957F3F2C3}"/>
    <cellStyle name="Normal 79 3" xfId="44175" xr:uid="{4D7DA699-FBBA-46DD-B080-E3EFBA16F4E3}"/>
    <cellStyle name="Normal 79 3 2" xfId="44176" xr:uid="{C32B5EDD-00DC-4DCD-98FB-DDA1928D7AFB}"/>
    <cellStyle name="Normal 79 3 2 2" xfId="44177" xr:uid="{ABF33C50-259E-4240-BD0B-D0130D744F25}"/>
    <cellStyle name="Normal 79 3 2 2 2" xfId="44178" xr:uid="{26ABD0F0-4A6F-499A-9554-8EB513C77944}"/>
    <cellStyle name="Normal 79 3 2 3" xfId="44179" xr:uid="{B9AA2552-B3A4-4CDD-B7B6-A10A36DBAA78}"/>
    <cellStyle name="Normal 79 3 3" xfId="44180" xr:uid="{03CB40C6-07C4-4374-B6A5-5413CA0A9F9C}"/>
    <cellStyle name="Normal 79 3 3 2" xfId="44181" xr:uid="{C3EC549A-EC73-47EC-BF27-BBEFC109A66D}"/>
    <cellStyle name="Normal 79 3 4" xfId="44182" xr:uid="{38917AD9-7948-4E57-BA86-CF436A2C900B}"/>
    <cellStyle name="Normal 79 3 5" xfId="44183" xr:uid="{E276F226-BD04-4182-9C28-2D5B1819CBA8}"/>
    <cellStyle name="Normal 79 4" xfId="44184" xr:uid="{DF129D9B-B90A-4885-B025-6EF663356D63}"/>
    <cellStyle name="Normal 79 4 2" xfId="44185" xr:uid="{FBC635B2-87EB-4ED5-8ABD-568917F1D30D}"/>
    <cellStyle name="Normal 79 4 2 2" xfId="44186" xr:uid="{D4928740-A78E-4364-A5EF-0913CB924F0F}"/>
    <cellStyle name="Normal 79 4 2 2 2" xfId="44187" xr:uid="{CFA0BD4E-ACB6-48F1-871A-06C53F50221C}"/>
    <cellStyle name="Normal 79 4 2 3" xfId="44188" xr:uid="{4C6F520B-4253-43E7-AE48-A75F2138F242}"/>
    <cellStyle name="Normal 79 4 3" xfId="44189" xr:uid="{C25A2ACC-6522-454A-9844-855418127BB4}"/>
    <cellStyle name="Normal 79 4 3 2" xfId="44190" xr:uid="{553D035F-BD6E-4D4A-B696-06C0154915F7}"/>
    <cellStyle name="Normal 79 4 4" xfId="44191" xr:uid="{FA6D3FE8-736C-4B91-878A-D05AA78AEB6B}"/>
    <cellStyle name="Normal 79 4 5" xfId="44192" xr:uid="{FAC3B5A0-3102-4A95-88E1-EA0358165569}"/>
    <cellStyle name="Normal 79 5" xfId="44193" xr:uid="{D8997C80-50B7-41EE-95E3-526067EEB751}"/>
    <cellStyle name="Normal 79 5 2" xfId="44194" xr:uid="{D38DF9DC-67BA-4FE0-9CF9-3FE26AFEE79D}"/>
    <cellStyle name="Normal 79 5 2 2" xfId="44195" xr:uid="{3D05D4B5-3E93-47DF-9619-89727C471F52}"/>
    <cellStyle name="Normal 79 5 3" xfId="44196" xr:uid="{8DF65E33-ECD3-4451-BD87-A1AE62D22F84}"/>
    <cellStyle name="Normal 79 5 4" xfId="44197" xr:uid="{4E523872-97DC-4D99-9059-B8B214B967F3}"/>
    <cellStyle name="Normal 79 6" xfId="44198" xr:uid="{F81DE2EA-8351-47DC-AFFD-1F0143416D4F}"/>
    <cellStyle name="Normal 79 6 2" xfId="44199" xr:uid="{8E505BC9-BDA5-45F5-929A-94BCB2F8171F}"/>
    <cellStyle name="Normal 79 7" xfId="44200" xr:uid="{A833FCA0-527A-4DAA-B2DA-9A285C00FC4F}"/>
    <cellStyle name="Normal 79 7 2" xfId="44201" xr:uid="{3D5400E6-5681-4411-AD03-36409DFCD96B}"/>
    <cellStyle name="Normal 79 8" xfId="44202" xr:uid="{808545B6-696E-4EC5-BD9F-6B4E4E9AF68A}"/>
    <cellStyle name="Normal 8" xfId="824" xr:uid="{567D20C9-8688-4540-8B03-B892D10CDF85}"/>
    <cellStyle name="Normal 8 10" xfId="44203" xr:uid="{813805E5-6DD4-4856-A816-33A71B05FFA0}"/>
    <cellStyle name="Normal 8 10 2" xfId="44204" xr:uid="{8BC0F614-0053-483B-BF31-5C0518A5D16C}"/>
    <cellStyle name="Normal 8 10 2 2" xfId="44205" xr:uid="{DBE4B695-5C5C-4F34-9A15-693080860B05}"/>
    <cellStyle name="Normal 8 10 3" xfId="44206" xr:uid="{E0B9A859-5519-4CCC-BE36-F829CF8C38D3}"/>
    <cellStyle name="Normal 8 10 4" xfId="44207" xr:uid="{BF308987-C774-43A1-8383-E3E095A101BC}"/>
    <cellStyle name="Normal 8 11" xfId="44208" xr:uid="{A689D341-C6F3-449A-962B-EBA418975928}"/>
    <cellStyle name="Normal 8 11 2" xfId="44209" xr:uid="{CFFA7740-5B3D-455E-816F-D17A04778C78}"/>
    <cellStyle name="Normal 8 12" xfId="44210" xr:uid="{8A7DF5F0-272C-467E-B6DE-5504CA2DBEA5}"/>
    <cellStyle name="Normal 8 13" xfId="44211" xr:uid="{D6465D2E-C1A1-40ED-AF72-426D1C01BEBE}"/>
    <cellStyle name="Normal 8 13 2" xfId="44212" xr:uid="{758B0AD1-06DF-474D-AE17-A2BD262928FB}"/>
    <cellStyle name="Normal 8 14" xfId="44213" xr:uid="{84B1EC46-90C1-419B-8A4A-5A3D70CF9804}"/>
    <cellStyle name="Normal 8 15" xfId="44214" xr:uid="{A99F0295-3033-458E-BE45-234F2B8BE80E}"/>
    <cellStyle name="Normal 8 2" xfId="44215" xr:uid="{CF928DB3-1D27-4A81-AF7C-ACD19F82C263}"/>
    <cellStyle name="Normal 8 2 10" xfId="44216" xr:uid="{B3DB767B-ED87-46BC-98EB-37BE1DD25237}"/>
    <cellStyle name="Normal 8 2 10 2" xfId="44217" xr:uid="{559CE51D-1522-43EE-8296-274C6FD421CE}"/>
    <cellStyle name="Normal 8 2 11" xfId="44218" xr:uid="{30DD98DF-5E48-4731-9F9D-06F036035DF7}"/>
    <cellStyle name="Normal 8 2 2" xfId="44219" xr:uid="{145A54A7-295D-4BDD-88BE-8D64CDA28596}"/>
    <cellStyle name="Normal 8 2 2 10" xfId="44220" xr:uid="{4CC00A46-AB36-4D4F-8E2A-4008C258645F}"/>
    <cellStyle name="Normal 8 2 2 2" xfId="44221" xr:uid="{D9C2C94F-5AF2-44BC-B9AE-1259449476CD}"/>
    <cellStyle name="Normal 8 2 2 2 2" xfId="44222" xr:uid="{0C9EF828-9AEC-4B25-ABF3-DF6F1AC03B96}"/>
    <cellStyle name="Normal 8 2 2 2 2 2" xfId="44223" xr:uid="{F5B44AE2-E8EA-4B73-8334-D3C30F5085DC}"/>
    <cellStyle name="Normal 8 2 2 2 2 2 2" xfId="44224" xr:uid="{4B5FF091-4EAD-40E6-92CE-6FDD5D494CE5}"/>
    <cellStyle name="Normal 8 2 2 2 2 2 2 2" xfId="44225" xr:uid="{A72F203E-81F3-4D5B-A26D-B8533FD3C6F3}"/>
    <cellStyle name="Normal 8 2 2 2 2 2 2 2 2" xfId="44226" xr:uid="{56FFDB73-F04D-495A-886C-8979FDC7CC0C}"/>
    <cellStyle name="Normal 8 2 2 2 2 2 2 3" xfId="44227" xr:uid="{F911AF3B-C8A9-495D-BFC5-05D9F5D66F52}"/>
    <cellStyle name="Normal 8 2 2 2 2 2 3" xfId="44228" xr:uid="{7CD8FFBF-E282-4BF5-8D85-F41E80713CBC}"/>
    <cellStyle name="Normal 8 2 2 2 2 2 3 2" xfId="44229" xr:uid="{6F993D02-19AE-4E22-84C8-9717CA783D53}"/>
    <cellStyle name="Normal 8 2 2 2 2 2 4" xfId="44230" xr:uid="{18B2734E-B896-4A2A-B737-2CA41381B96E}"/>
    <cellStyle name="Normal 8 2 2 2 2 2 5" xfId="44231" xr:uid="{78E780B3-71F2-41E3-B98F-D4C8422825CA}"/>
    <cellStyle name="Normal 8 2 2 2 2 3" xfId="44232" xr:uid="{DFA0586C-A4E4-4D04-9BBF-80D5A0D1C851}"/>
    <cellStyle name="Normal 8 2 2 2 2 3 2" xfId="44233" xr:uid="{F7147739-EE72-4E60-BDBB-4ACA03D7624C}"/>
    <cellStyle name="Normal 8 2 2 2 2 3 2 2" xfId="44234" xr:uid="{D99F0923-B367-4CBB-B420-C85A286E379C}"/>
    <cellStyle name="Normal 8 2 2 2 2 3 3" xfId="44235" xr:uid="{FCD68E64-8656-472E-9BA9-564B5EEEFCDC}"/>
    <cellStyle name="Normal 8 2 2 2 2 4" xfId="44236" xr:uid="{9F75F559-E34B-459F-A59C-4AF2D287F194}"/>
    <cellStyle name="Normal 8 2 2 2 2 4 2" xfId="44237" xr:uid="{0E286461-E1DD-42CA-BC20-8C66CDA0B1BA}"/>
    <cellStyle name="Normal 8 2 2 2 2 5" xfId="44238" xr:uid="{E9C3530F-B195-4BA3-B7C8-D5986E63C214}"/>
    <cellStyle name="Normal 8 2 2 2 2 6" xfId="44239" xr:uid="{4AD3BE8A-BD54-4C2C-9F97-C3ED4D81B59E}"/>
    <cellStyle name="Normal 8 2 2 2 3" xfId="44240" xr:uid="{3C40C0AD-F3FE-499C-A09B-10E6F2085162}"/>
    <cellStyle name="Normal 8 2 2 2 3 2" xfId="44241" xr:uid="{88AC693F-FE47-4DE0-A9B6-0AA2BFAAFA3F}"/>
    <cellStyle name="Normal 8 2 2 2 3 2 2" xfId="44242" xr:uid="{C5688526-09B2-40EA-B9A6-5FB3B447DEAF}"/>
    <cellStyle name="Normal 8 2 2 2 3 2 2 2" xfId="44243" xr:uid="{DD8DB7A1-F4FD-4C53-92CA-CE6E53B86DA2}"/>
    <cellStyle name="Normal 8 2 2 2 3 2 3" xfId="44244" xr:uid="{EB46A4BB-E53A-4A86-9527-5A4772C0F5DD}"/>
    <cellStyle name="Normal 8 2 2 2 3 3" xfId="44245" xr:uid="{1F9259E1-4495-4239-9AAE-5AA78A8EFA45}"/>
    <cellStyle name="Normal 8 2 2 2 3 3 2" xfId="44246" xr:uid="{6D8F3429-30AB-4D3D-ACF5-3A4020329380}"/>
    <cellStyle name="Normal 8 2 2 2 3 4" xfId="44247" xr:uid="{46B5F03B-E9AC-4051-AF9D-8C7293049D93}"/>
    <cellStyle name="Normal 8 2 2 2 3 5" xfId="44248" xr:uid="{929CAFA5-507D-4135-B968-FD1BBE320E9A}"/>
    <cellStyle name="Normal 8 2 2 2 4" xfId="44249" xr:uid="{81E5B507-ABCE-4DFD-B181-7CAD62475EBE}"/>
    <cellStyle name="Normal 8 2 2 2 4 2" xfId="44250" xr:uid="{E745FD53-0021-441B-B49F-BE0172D2C077}"/>
    <cellStyle name="Normal 8 2 2 2 4 2 2" xfId="44251" xr:uid="{38ECB832-6068-4815-B3A6-D45F6C5EE0B4}"/>
    <cellStyle name="Normal 8 2 2 2 4 3" xfId="44252" xr:uid="{A2C6F8CB-77AF-41C6-BBEC-0902A06055D5}"/>
    <cellStyle name="Normal 8 2 2 2 4 4" xfId="44253" xr:uid="{EC39E2C2-AA5A-4B37-94D0-A616E5DCBD69}"/>
    <cellStyle name="Normal 8 2 2 2 5" xfId="44254" xr:uid="{25ED1D08-7B35-4F44-8577-35425995DAB4}"/>
    <cellStyle name="Normal 8 2 2 2 5 2" xfId="44255" xr:uid="{EB7882FD-903A-48ED-BAB1-71B506F8EBED}"/>
    <cellStyle name="Normal 8 2 2 2 6" xfId="44256" xr:uid="{D8E5B5B7-616A-4045-82FD-67E550E1A315}"/>
    <cellStyle name="Normal 8 2 2 2 6 2" xfId="44257" xr:uid="{C424A116-4946-4ED5-805F-ACEB95E6AEA9}"/>
    <cellStyle name="Normal 8 2 2 2 7" xfId="44258" xr:uid="{52B23831-9C32-4782-96C2-AD7FF8FFD3BC}"/>
    <cellStyle name="Normal 8 2 2 3" xfId="44259" xr:uid="{8E325226-A9DE-4790-AD20-E75B9D6B6063}"/>
    <cellStyle name="Normal 8 2 2 3 2" xfId="44260" xr:uid="{631C2133-6F03-4A21-8A28-6E678603A71A}"/>
    <cellStyle name="Normal 8 2 2 3 2 2" xfId="44261" xr:uid="{93F18A35-3A49-42E5-9CA4-018567F9495D}"/>
    <cellStyle name="Normal 8 2 2 3 2 2 2" xfId="44262" xr:uid="{C65AC05E-7115-429F-98EE-3EBE1440EC07}"/>
    <cellStyle name="Normal 8 2 2 3 2 2 2 2" xfId="44263" xr:uid="{1E8A82F7-02DC-43C5-97CA-B97496556A25}"/>
    <cellStyle name="Normal 8 2 2 3 2 2 2 2 2" xfId="44264" xr:uid="{F5667B2D-CBF6-47E0-A925-AA1B5C949825}"/>
    <cellStyle name="Normal 8 2 2 3 2 2 2 3" xfId="44265" xr:uid="{A20F870B-0E30-407E-8F24-06F58EE5BCB4}"/>
    <cellStyle name="Normal 8 2 2 3 2 2 3" xfId="44266" xr:uid="{2C49EEAE-0597-4AB0-8A46-BBFF43B8ADD9}"/>
    <cellStyle name="Normal 8 2 2 3 2 2 3 2" xfId="44267" xr:uid="{E8E7A818-E7B4-49C6-A419-DF3F20DE6380}"/>
    <cellStyle name="Normal 8 2 2 3 2 2 4" xfId="44268" xr:uid="{7B4986F9-666A-49C0-814C-2E527E878104}"/>
    <cellStyle name="Normal 8 2 2 3 2 2 5" xfId="44269" xr:uid="{3477942D-36E6-4363-8EB3-854FAF5D9BA3}"/>
    <cellStyle name="Normal 8 2 2 3 2 3" xfId="44270" xr:uid="{F05D7BB1-C40D-4736-B67B-AB75DC98849F}"/>
    <cellStyle name="Normal 8 2 2 3 2 3 2" xfId="44271" xr:uid="{7AC2F8D2-FCAB-4B8A-B33A-80D8273AA631}"/>
    <cellStyle name="Normal 8 2 2 3 2 3 2 2" xfId="44272" xr:uid="{C88A2B50-AFCF-4918-B451-6638221FACFB}"/>
    <cellStyle name="Normal 8 2 2 3 2 3 3" xfId="44273" xr:uid="{EB8B586D-D8E4-4B9E-8106-BF13D977DF3F}"/>
    <cellStyle name="Normal 8 2 2 3 2 4" xfId="44274" xr:uid="{A06E3311-865A-4378-B065-A3C8044398CE}"/>
    <cellStyle name="Normal 8 2 2 3 2 4 2" xfId="44275" xr:uid="{E5ACD9A0-F1B8-4BB1-9C95-66F84129A337}"/>
    <cellStyle name="Normal 8 2 2 3 2 5" xfId="44276" xr:uid="{915EBC26-C8AB-4799-A984-36AA8A986897}"/>
    <cellStyle name="Normal 8 2 2 3 2 6" xfId="44277" xr:uid="{B08B5EFD-1613-49C9-BCA9-A3534A01F439}"/>
    <cellStyle name="Normal 8 2 2 3 3" xfId="44278" xr:uid="{C2767BAE-9ECB-4860-8C30-F510BFED9B7C}"/>
    <cellStyle name="Normal 8 2 2 3 3 2" xfId="44279" xr:uid="{DBAB5DB0-BB6C-447C-A6D7-A96601C1CA90}"/>
    <cellStyle name="Normal 8 2 2 3 3 2 2" xfId="44280" xr:uid="{952FBEE4-ABEB-4B90-A645-9541403349A5}"/>
    <cellStyle name="Normal 8 2 2 3 3 2 2 2" xfId="44281" xr:uid="{1387773D-911C-4C2E-8E3F-6C35A582F041}"/>
    <cellStyle name="Normal 8 2 2 3 3 2 3" xfId="44282" xr:uid="{95DC25B3-1877-4C4B-BB6C-B43981BE4AEF}"/>
    <cellStyle name="Normal 8 2 2 3 3 3" xfId="44283" xr:uid="{7445ADDE-4A7C-4BA8-8CEB-09EAEC44F958}"/>
    <cellStyle name="Normal 8 2 2 3 3 3 2" xfId="44284" xr:uid="{B5DAD2AA-75C4-4027-AA07-80353216680F}"/>
    <cellStyle name="Normal 8 2 2 3 3 4" xfId="44285" xr:uid="{49B8FBB7-9DB8-4E5B-B7FB-877222F31F40}"/>
    <cellStyle name="Normal 8 2 2 3 3 5" xfId="44286" xr:uid="{12C92D1D-0A0F-4D93-B53D-36DF9EA1C54C}"/>
    <cellStyle name="Normal 8 2 2 3 4" xfId="44287" xr:uid="{72BDA4B7-EE15-4BA9-BD3C-5A47AE380F85}"/>
    <cellStyle name="Normal 8 2 2 3 4 2" xfId="44288" xr:uid="{9E31762D-CD37-42BC-997F-1865DAEAB377}"/>
    <cellStyle name="Normal 8 2 2 3 4 2 2" xfId="44289" xr:uid="{3E382A73-1299-49C8-A068-59F0C7BB37BF}"/>
    <cellStyle name="Normal 8 2 2 3 4 3" xfId="44290" xr:uid="{E498FA8C-E0BE-475B-9667-EDCC536B5BF5}"/>
    <cellStyle name="Normal 8 2 2 3 4 4" xfId="44291" xr:uid="{BC70A8AC-01C3-402F-91BD-B42DD93E098D}"/>
    <cellStyle name="Normal 8 2 2 3 5" xfId="44292" xr:uid="{50C50167-5B43-4D27-8A2C-EE49685C81B9}"/>
    <cellStyle name="Normal 8 2 2 3 5 2" xfId="44293" xr:uid="{BAC3743F-24D2-492D-942A-3CE519367A16}"/>
    <cellStyle name="Normal 8 2 2 3 6" xfId="44294" xr:uid="{8F6E395B-C6CD-448B-A75C-EC6A8D3FE0F9}"/>
    <cellStyle name="Normal 8 2 2 3 6 2" xfId="44295" xr:uid="{0930CBC3-50B6-4F66-8C1D-CA40F0096497}"/>
    <cellStyle name="Normal 8 2 2 3 7" xfId="44296" xr:uid="{651EAF66-4144-4CB5-8E4B-531537967DE9}"/>
    <cellStyle name="Normal 8 2 2 4" xfId="44297" xr:uid="{3F42980A-7ACE-4C3E-A376-CA9E0DDC917C}"/>
    <cellStyle name="Normal 8 2 2 4 2" xfId="44298" xr:uid="{B330E248-BEB6-4249-A8D6-B80B754A7FA6}"/>
    <cellStyle name="Normal 8 2 2 4 2 2" xfId="44299" xr:uid="{2CDE7F14-E16A-4FE5-B3CF-D0F243507F06}"/>
    <cellStyle name="Normal 8 2 2 4 2 2 2" xfId="44300" xr:uid="{95B4FE68-DFB8-4F8E-A1F3-35371CD63BEE}"/>
    <cellStyle name="Normal 8 2 2 4 2 2 2 2" xfId="44301" xr:uid="{715F45E0-4EC9-438C-A307-5409B7E74A4A}"/>
    <cellStyle name="Normal 8 2 2 4 2 2 3" xfId="44302" xr:uid="{40D87863-CA05-4F6A-8CC7-2D8BE0C506C6}"/>
    <cellStyle name="Normal 8 2 2 4 2 3" xfId="44303" xr:uid="{858B2AD6-81BD-4DC1-AE60-6ADD490C4872}"/>
    <cellStyle name="Normal 8 2 2 4 2 3 2" xfId="44304" xr:uid="{D83691FD-43CA-4A82-BC8C-1F98C40F6688}"/>
    <cellStyle name="Normal 8 2 2 4 2 4" xfId="44305" xr:uid="{6A2C7546-A12C-4675-8AB8-FDCF69FD8CA5}"/>
    <cellStyle name="Normal 8 2 2 4 2 5" xfId="44306" xr:uid="{A7B2CBE4-17EB-4F9A-AC4A-6CECF102FD12}"/>
    <cellStyle name="Normal 8 2 2 4 3" xfId="44307" xr:uid="{F3783260-3EDC-432A-89A2-83AE6D0F048A}"/>
    <cellStyle name="Normal 8 2 2 4 3 2" xfId="44308" xr:uid="{0A27540A-1351-4445-B802-2598FAD6D14F}"/>
    <cellStyle name="Normal 8 2 2 4 3 2 2" xfId="44309" xr:uid="{30CBCC25-3117-44FF-91D6-9B05505DCE1B}"/>
    <cellStyle name="Normal 8 2 2 4 3 3" xfId="44310" xr:uid="{A1335A1E-9CDB-44A1-9D05-FBB928CFE315}"/>
    <cellStyle name="Normal 8 2 2 4 4" xfId="44311" xr:uid="{9A5A0BCC-F6BE-4DD0-A70C-1C7864FDEDA6}"/>
    <cellStyle name="Normal 8 2 2 4 4 2" xfId="44312" xr:uid="{12692FEA-CCFE-4FBF-9008-1BCCA28F382A}"/>
    <cellStyle name="Normal 8 2 2 4 5" xfId="44313" xr:uid="{4D9037E4-A5CF-4812-9BE8-9B551F217539}"/>
    <cellStyle name="Normal 8 2 2 4 6" xfId="44314" xr:uid="{F82F65DC-FA3D-468D-AC80-60E108D46671}"/>
    <cellStyle name="Normal 8 2 2 5" xfId="44315" xr:uid="{3EC06D38-BF66-430E-86C2-7BD93C033EFD}"/>
    <cellStyle name="Normal 8 2 2 5 2" xfId="44316" xr:uid="{7F25B74A-3A63-417E-854E-C8A882C8D7BD}"/>
    <cellStyle name="Normal 8 2 2 5 2 2" xfId="44317" xr:uid="{5F6E5168-42AA-48C3-9461-11271D0352C6}"/>
    <cellStyle name="Normal 8 2 2 5 2 2 2" xfId="44318" xr:uid="{B5B3FC86-20E1-415D-BA88-C016C012F571}"/>
    <cellStyle name="Normal 8 2 2 5 2 3" xfId="44319" xr:uid="{80F1318C-0ACD-4234-A316-7FE63DCF9D87}"/>
    <cellStyle name="Normal 8 2 2 5 3" xfId="44320" xr:uid="{34EAAA0C-4051-4F20-9896-CFBC8DD0A369}"/>
    <cellStyle name="Normal 8 2 2 5 3 2" xfId="44321" xr:uid="{53E4242D-71EB-42CC-92C9-974DDE488405}"/>
    <cellStyle name="Normal 8 2 2 5 4" xfId="44322" xr:uid="{B01569A3-2F0F-4363-AD5B-3180502F5DDF}"/>
    <cellStyle name="Normal 8 2 2 5 5" xfId="44323" xr:uid="{61512997-F8D6-49A5-83A1-B7726299447A}"/>
    <cellStyle name="Normal 8 2 2 6" xfId="44324" xr:uid="{B3AE657D-E89A-4C3B-8FF6-687427BBFCDF}"/>
    <cellStyle name="Normal 8 2 2 6 2" xfId="44325" xr:uid="{58010378-57CC-47BB-BC8B-B621EA12C7D2}"/>
    <cellStyle name="Normal 8 2 2 6 2 2" xfId="44326" xr:uid="{98C7F588-63AE-4314-BAF5-F90032737D30}"/>
    <cellStyle name="Normal 8 2 2 6 2 2 2" xfId="44327" xr:uid="{08607A90-88F1-41A1-960E-C44861EE115B}"/>
    <cellStyle name="Normal 8 2 2 6 2 3" xfId="44328" xr:uid="{F749B007-26C8-4D79-9A1C-4BCB036F8518}"/>
    <cellStyle name="Normal 8 2 2 6 3" xfId="44329" xr:uid="{D22B5504-8FA3-415E-A6DC-11154B134B91}"/>
    <cellStyle name="Normal 8 2 2 6 3 2" xfId="44330" xr:uid="{A26AE0A8-8640-43FD-9B41-A2D98EECF382}"/>
    <cellStyle name="Normal 8 2 2 6 4" xfId="44331" xr:uid="{FDE137F7-E6C5-4C8D-9742-F009FED2068A}"/>
    <cellStyle name="Normal 8 2 2 6 5" xfId="44332" xr:uid="{0A9570B7-BF49-4FDD-8AAE-5BEC6F2CD714}"/>
    <cellStyle name="Normal 8 2 2 7" xfId="44333" xr:uid="{1BA8481E-8DCF-423F-B74B-63FA5FA9271A}"/>
    <cellStyle name="Normal 8 2 2 7 2" xfId="44334" xr:uid="{3BC9F3FC-0D5A-41B3-8F9B-5851A3EEC3BE}"/>
    <cellStyle name="Normal 8 2 2 7 2 2" xfId="44335" xr:uid="{E5F6C112-7D77-40A0-8AFA-FF8FD86D5157}"/>
    <cellStyle name="Normal 8 2 2 7 3" xfId="44336" xr:uid="{D48C731A-833D-42DD-910C-42F6FE33DEB4}"/>
    <cellStyle name="Normal 8 2 2 7 4" xfId="44337" xr:uid="{43FE22D0-AB26-4FBE-B482-76056426665A}"/>
    <cellStyle name="Normal 8 2 2 8" xfId="44338" xr:uid="{0A642F59-074B-47E2-BF92-925D2B74AA8A}"/>
    <cellStyle name="Normal 8 2 2 8 2" xfId="44339" xr:uid="{DDA7F91F-1C9C-401A-907C-421192BFC2AE}"/>
    <cellStyle name="Normal 8 2 2 9" xfId="44340" xr:uid="{706C48D4-561A-4972-B451-E49C11D1290B}"/>
    <cellStyle name="Normal 8 2 2 9 2" xfId="44341" xr:uid="{0D3D2C6F-42F8-4D9C-927E-61EE078767BB}"/>
    <cellStyle name="Normal 8 2 3" xfId="44342" xr:uid="{F47F3EBF-7044-4566-8004-0586E18F912B}"/>
    <cellStyle name="Normal 8 2 3 2" xfId="44343" xr:uid="{ECAD4340-0F0F-4196-913A-2A559A5003D5}"/>
    <cellStyle name="Normal 8 2 3 2 2" xfId="44344" xr:uid="{02A06D64-106D-47CE-9FA6-A013589AEFF1}"/>
    <cellStyle name="Normal 8 2 3 2 2 2" xfId="44345" xr:uid="{47E8FB47-C2E3-4DB9-B34A-808E851AD4ED}"/>
    <cellStyle name="Normal 8 2 3 2 2 2 2" xfId="44346" xr:uid="{B94B925D-4C0D-4519-92DB-64E3F0E759D7}"/>
    <cellStyle name="Normal 8 2 3 2 2 2 2 2" xfId="44347" xr:uid="{E0A8BB08-76B7-4A1E-912A-345D3FF140EF}"/>
    <cellStyle name="Normal 8 2 3 2 2 2 3" xfId="44348" xr:uid="{5FFBC4DB-A303-4F2F-BFBD-ADFBB023EFBF}"/>
    <cellStyle name="Normal 8 2 3 2 2 3" xfId="44349" xr:uid="{EF1F808D-74B2-4580-85B9-765F7C8EDFF3}"/>
    <cellStyle name="Normal 8 2 3 2 2 3 2" xfId="44350" xr:uid="{11363B43-7E4C-421A-A0C8-27EA0EFEE7D0}"/>
    <cellStyle name="Normal 8 2 3 2 2 4" xfId="44351" xr:uid="{99E8ED43-9428-402B-B817-16C543AC564A}"/>
    <cellStyle name="Normal 8 2 3 2 2 5" xfId="44352" xr:uid="{B8B964BB-61AD-4FD7-9377-84B6E5CB445E}"/>
    <cellStyle name="Normal 8 2 3 2 3" xfId="44353" xr:uid="{488340E2-C37E-4F29-9BB5-17B42D51748B}"/>
    <cellStyle name="Normal 8 2 3 2 3 2" xfId="44354" xr:uid="{6C682C79-53B6-4838-9293-250D2C339302}"/>
    <cellStyle name="Normal 8 2 3 2 3 2 2" xfId="44355" xr:uid="{221B986A-6453-4112-BC99-2B222B6F1D00}"/>
    <cellStyle name="Normal 8 2 3 2 3 3" xfId="44356" xr:uid="{9FE734E2-19AB-467B-874B-9AFF73A1F01C}"/>
    <cellStyle name="Normal 8 2 3 2 4" xfId="44357" xr:uid="{5A97D526-8B7F-4B43-889C-EB4E794D4FEC}"/>
    <cellStyle name="Normal 8 2 3 2 4 2" xfId="44358" xr:uid="{7C5743D8-6F73-49E4-9484-F91C46637BB4}"/>
    <cellStyle name="Normal 8 2 3 2 5" xfId="44359" xr:uid="{D56E19E2-FF15-4AC6-A2FA-9233F63EB6F4}"/>
    <cellStyle name="Normal 8 2 3 2 6" xfId="44360" xr:uid="{7D0D962A-F23E-4A4A-B295-303CCDD8DCA5}"/>
    <cellStyle name="Normal 8 2 3 3" xfId="44361" xr:uid="{1BCF1633-35FF-4E7F-B82F-F869DC910860}"/>
    <cellStyle name="Normal 8 2 3 3 2" xfId="44362" xr:uid="{74F55C0D-95D5-47E9-AD0E-D4439747BF47}"/>
    <cellStyle name="Normal 8 2 3 3 2 2" xfId="44363" xr:uid="{329F829D-3B32-4D5B-8715-4E119FB9553E}"/>
    <cellStyle name="Normal 8 2 3 3 2 2 2" xfId="44364" xr:uid="{96A44191-571E-469E-94A2-9D79FC85EA48}"/>
    <cellStyle name="Normal 8 2 3 3 2 3" xfId="44365" xr:uid="{A7851891-B990-4BB3-B4BF-EAA678FDC688}"/>
    <cellStyle name="Normal 8 2 3 3 3" xfId="44366" xr:uid="{0D03B084-F43B-484F-9CEF-593107446AD9}"/>
    <cellStyle name="Normal 8 2 3 3 3 2" xfId="44367" xr:uid="{1FF6C60A-380E-408C-A85F-529A76DE0E2F}"/>
    <cellStyle name="Normal 8 2 3 3 4" xfId="44368" xr:uid="{56B4E118-72CF-41BE-ABCE-96AABB716F70}"/>
    <cellStyle name="Normal 8 2 3 3 5" xfId="44369" xr:uid="{0638A5F8-E8E3-4104-98E3-F8675957DF7D}"/>
    <cellStyle name="Normal 8 2 3 4" xfId="44370" xr:uid="{59DF8FA2-E1AB-4AF9-877E-C88448C9BBEC}"/>
    <cellStyle name="Normal 8 2 3 4 2" xfId="44371" xr:uid="{CA09B0D9-58D6-4D1B-AE6A-0F3E4A46866F}"/>
    <cellStyle name="Normal 8 2 3 4 2 2" xfId="44372" xr:uid="{2F55C5D8-DF75-424B-A48E-15EE9C060EE4}"/>
    <cellStyle name="Normal 8 2 3 4 3" xfId="44373" xr:uid="{8A078710-9F62-410D-B9FA-53BF72447628}"/>
    <cellStyle name="Normal 8 2 3 4 4" xfId="44374" xr:uid="{78FA2310-CEBB-4728-B254-6734D5D85FE2}"/>
    <cellStyle name="Normal 8 2 3 5" xfId="44375" xr:uid="{90266B54-BB5C-42D4-9346-E21B1B8D97D2}"/>
    <cellStyle name="Normal 8 2 3 5 2" xfId="44376" xr:uid="{901DAEEB-EA45-427A-A60F-DC434234ED20}"/>
    <cellStyle name="Normal 8 2 3 6" xfId="44377" xr:uid="{25CAA77A-1595-4E95-A89B-6799570F1D2A}"/>
    <cellStyle name="Normal 8 2 3 6 2" xfId="44378" xr:uid="{6DDA4CD7-638F-40E2-BF69-5A7EA1E53280}"/>
    <cellStyle name="Normal 8 2 3 7" xfId="44379" xr:uid="{0F63C1D8-7F45-44A3-AB68-53656358D299}"/>
    <cellStyle name="Normal 8 2 4" xfId="44380" xr:uid="{051E899D-AB05-4609-AE5C-2A7C1F374DDA}"/>
    <cellStyle name="Normal 8 2 4 2" xfId="44381" xr:uid="{73EACC06-82BA-4AF7-99E7-980A5A017B11}"/>
    <cellStyle name="Normal 8 2 4 2 2" xfId="44382" xr:uid="{6D5E4FE3-4436-43B5-A1E4-97985991D358}"/>
    <cellStyle name="Normal 8 2 4 2 2 2" xfId="44383" xr:uid="{ED579E91-0FBD-4268-B824-DA709B1B3131}"/>
    <cellStyle name="Normal 8 2 4 2 2 2 2" xfId="44384" xr:uid="{AC1B0009-9892-4054-B000-94FADE665CCB}"/>
    <cellStyle name="Normal 8 2 4 2 2 2 2 2" xfId="44385" xr:uid="{E9BA0107-3379-4A80-924E-0C2E333219D6}"/>
    <cellStyle name="Normal 8 2 4 2 2 2 3" xfId="44386" xr:uid="{70066175-2BD5-43F8-AC90-4FDD348E2769}"/>
    <cellStyle name="Normal 8 2 4 2 2 3" xfId="44387" xr:uid="{20378A66-2CE5-49ED-BAE2-E95BBACDA88D}"/>
    <cellStyle name="Normal 8 2 4 2 2 3 2" xfId="44388" xr:uid="{ACFD0A90-0CC6-4F17-9A69-B13E8D2AC477}"/>
    <cellStyle name="Normal 8 2 4 2 2 4" xfId="44389" xr:uid="{D6A68A6C-EC56-4E18-A106-751570EFA83D}"/>
    <cellStyle name="Normal 8 2 4 2 2 5" xfId="44390" xr:uid="{53638255-6B62-41ED-9C93-33E76C4645EB}"/>
    <cellStyle name="Normal 8 2 4 2 3" xfId="44391" xr:uid="{784279A4-6832-45C6-8FFC-ED24D7FAF6FB}"/>
    <cellStyle name="Normal 8 2 4 2 3 2" xfId="44392" xr:uid="{DE63BDD4-BFE8-4A8E-BC19-B100D8AAED7B}"/>
    <cellStyle name="Normal 8 2 4 2 3 2 2" xfId="44393" xr:uid="{98406C76-2D50-4AFB-8DC5-D0F68B595440}"/>
    <cellStyle name="Normal 8 2 4 2 3 3" xfId="44394" xr:uid="{23AA4DEC-A3C2-4B47-B496-5240299E3266}"/>
    <cellStyle name="Normal 8 2 4 2 4" xfId="44395" xr:uid="{C136202E-EDE6-487E-9A79-0621BD46F873}"/>
    <cellStyle name="Normal 8 2 4 2 4 2" xfId="44396" xr:uid="{5263F74B-8C30-44AD-B59B-7FD6EFCF1FEA}"/>
    <cellStyle name="Normal 8 2 4 2 5" xfId="44397" xr:uid="{B6166779-71F2-4A0C-BF0A-753CE880A8DD}"/>
    <cellStyle name="Normal 8 2 4 2 6" xfId="44398" xr:uid="{36A14E6C-82D3-40C7-98FD-726A27940587}"/>
    <cellStyle name="Normal 8 2 4 3" xfId="44399" xr:uid="{38BF6A83-98BB-4217-9904-0C1164600388}"/>
    <cellStyle name="Normal 8 2 4 3 2" xfId="44400" xr:uid="{AFCB6567-D997-41D8-9A04-E9ACC0AB6E3E}"/>
    <cellStyle name="Normal 8 2 4 3 2 2" xfId="44401" xr:uid="{28AD13A1-614F-4045-8A9C-8E8FFF64019A}"/>
    <cellStyle name="Normal 8 2 4 3 2 2 2" xfId="44402" xr:uid="{DDD29FD0-EB7A-48F0-8208-BD123E38CA1A}"/>
    <cellStyle name="Normal 8 2 4 3 2 3" xfId="44403" xr:uid="{8A5264C6-9B5E-40BE-BBE8-3066FAF68B04}"/>
    <cellStyle name="Normal 8 2 4 3 3" xfId="44404" xr:uid="{3FBBD81A-F6BC-437B-B2BD-0DE36CE5BA62}"/>
    <cellStyle name="Normal 8 2 4 3 3 2" xfId="44405" xr:uid="{8EC555CC-1B5E-47C4-95CC-E6007C18FEDF}"/>
    <cellStyle name="Normal 8 2 4 3 4" xfId="44406" xr:uid="{F85EDCF3-328D-4ADF-83DA-5D06D9C296FB}"/>
    <cellStyle name="Normal 8 2 4 3 5" xfId="44407" xr:uid="{A57B56C4-C9AC-40B4-A8CC-F4EBB3D516F9}"/>
    <cellStyle name="Normal 8 2 4 4" xfId="44408" xr:uid="{057DD375-D3E3-4E95-B5E9-93BD97C3F2F9}"/>
    <cellStyle name="Normal 8 2 4 4 2" xfId="44409" xr:uid="{C1CB6717-03A2-4EA9-A523-51EE996EBF9A}"/>
    <cellStyle name="Normal 8 2 4 4 2 2" xfId="44410" xr:uid="{B5657F1F-F3CA-4C84-90F7-65D6FE0FB31F}"/>
    <cellStyle name="Normal 8 2 4 4 3" xfId="44411" xr:uid="{AC71D615-5939-488B-897F-CF228AF2A622}"/>
    <cellStyle name="Normal 8 2 4 4 4" xfId="44412" xr:uid="{1BD76353-8594-4821-8690-83E6D9558B10}"/>
    <cellStyle name="Normal 8 2 4 5" xfId="44413" xr:uid="{C2C3B0AE-5972-4D7A-BF3D-0BBD41647FD7}"/>
    <cellStyle name="Normal 8 2 4 5 2" xfId="44414" xr:uid="{47CA301A-4732-4867-8C9D-76C3C508CAC3}"/>
    <cellStyle name="Normal 8 2 4 6" xfId="44415" xr:uid="{60FD89A9-51EB-4644-92E6-FC9B32D31FE3}"/>
    <cellStyle name="Normal 8 2 4 6 2" xfId="44416" xr:uid="{FDBB0754-3057-4E09-BC0E-4C6A75344742}"/>
    <cellStyle name="Normal 8 2 4 7" xfId="44417" xr:uid="{B689BEDD-096E-40AE-B754-6E3D1472E2E3}"/>
    <cellStyle name="Normal 8 2 5" xfId="44418" xr:uid="{8BFDA182-7AF1-4D28-9B7D-E75560EF96CC}"/>
    <cellStyle name="Normal 8 2 5 2" xfId="44419" xr:uid="{8CC6E15B-32A6-4C57-AE6B-9490385D3968}"/>
    <cellStyle name="Normal 8 2 5 2 2" xfId="44420" xr:uid="{80850DB3-D8AA-45E6-9CE3-B0C2F0B49AC0}"/>
    <cellStyle name="Normal 8 2 5 2 2 2" xfId="44421" xr:uid="{283F7831-D564-4933-87DC-216EB2F87218}"/>
    <cellStyle name="Normal 8 2 5 2 2 2 2" xfId="44422" xr:uid="{9272962A-5F06-4035-BD1F-36C638E7D688}"/>
    <cellStyle name="Normal 8 2 5 2 2 3" xfId="44423" xr:uid="{BEBDEE0C-E44C-4262-A6D2-EF9DC8626028}"/>
    <cellStyle name="Normal 8 2 5 2 3" xfId="44424" xr:uid="{B7E1A10C-EB10-49F7-83CF-5EDE8C10E2E1}"/>
    <cellStyle name="Normal 8 2 5 2 3 2" xfId="44425" xr:uid="{1F7A8DF1-8536-416A-8420-38264A4B99B2}"/>
    <cellStyle name="Normal 8 2 5 2 4" xfId="44426" xr:uid="{EE53857E-106C-46BD-BF6F-BA78769D2AC4}"/>
    <cellStyle name="Normal 8 2 5 2 5" xfId="44427" xr:uid="{B08F536C-A3F4-45E1-AC32-B66B71DFFC53}"/>
    <cellStyle name="Normal 8 2 5 3" xfId="44428" xr:uid="{8DD99940-82FF-44CF-BEC3-5C458141A269}"/>
    <cellStyle name="Normal 8 2 5 3 2" xfId="44429" xr:uid="{691436D5-37A1-4639-853D-DCE36F1A771E}"/>
    <cellStyle name="Normal 8 2 5 3 2 2" xfId="44430" xr:uid="{48D87443-CF3A-46F0-878F-A4FF9767787D}"/>
    <cellStyle name="Normal 8 2 5 3 3" xfId="44431" xr:uid="{B66F1E46-C8F5-4248-9E4D-6570349454DF}"/>
    <cellStyle name="Normal 8 2 5 4" xfId="44432" xr:uid="{D65035C0-73EC-446F-BE8D-0449678AEF38}"/>
    <cellStyle name="Normal 8 2 5 4 2" xfId="44433" xr:uid="{B11E55ED-1EA1-4E6C-B852-84E73921B85E}"/>
    <cellStyle name="Normal 8 2 5 5" xfId="44434" xr:uid="{E74BCCD8-CF31-4F3F-A936-FAABF11B71E9}"/>
    <cellStyle name="Normal 8 2 5 6" xfId="44435" xr:uid="{BB020BC9-9770-4723-98E2-15213A87EE6F}"/>
    <cellStyle name="Normal 8 2 6" xfId="44436" xr:uid="{339C7A66-1AC6-40B7-8BB0-D7AA6D4208C7}"/>
    <cellStyle name="Normal 8 2 6 2" xfId="44437" xr:uid="{CE933E44-1D6B-478D-B669-A27B0E026107}"/>
    <cellStyle name="Normal 8 2 6 2 2" xfId="44438" xr:uid="{51881BF4-CCBB-45F8-8C84-6953F4A92B89}"/>
    <cellStyle name="Normal 8 2 6 2 2 2" xfId="44439" xr:uid="{EC41E382-6B76-4D1F-B1EE-978B324F2EC9}"/>
    <cellStyle name="Normal 8 2 6 2 3" xfId="44440" xr:uid="{EEE06AD0-DE57-43BE-85B0-6340C9CB5F0C}"/>
    <cellStyle name="Normal 8 2 6 3" xfId="44441" xr:uid="{AB580817-C8F7-460D-9032-E77D2E747993}"/>
    <cellStyle name="Normal 8 2 6 3 2" xfId="44442" xr:uid="{A469E4E6-A9A6-4FB0-9ECF-164D61CC2691}"/>
    <cellStyle name="Normal 8 2 6 4" xfId="44443" xr:uid="{F321B2E2-3DBD-4433-9CA7-20D2CCA33502}"/>
    <cellStyle name="Normal 8 2 6 5" xfId="44444" xr:uid="{0F5849ED-B8C5-40BD-8A6C-947DB8F6C3CE}"/>
    <cellStyle name="Normal 8 2 7" xfId="44445" xr:uid="{80D4F0E2-0CAC-42C9-B9D9-18A1DC62E299}"/>
    <cellStyle name="Normal 8 2 7 2" xfId="44446" xr:uid="{CC9BB7DE-211D-4A7B-9FDA-A758941A5511}"/>
    <cellStyle name="Normal 8 2 7 2 2" xfId="44447" xr:uid="{F3601851-56ED-4F4F-9A77-1F596715F5A3}"/>
    <cellStyle name="Normal 8 2 7 2 2 2" xfId="44448" xr:uid="{5C2A2E20-250F-4082-A490-94DB5F337BF4}"/>
    <cellStyle name="Normal 8 2 7 2 3" xfId="44449" xr:uid="{64CE33C0-A08B-49FD-B1C5-562CAC13A1C7}"/>
    <cellStyle name="Normal 8 2 7 3" xfId="44450" xr:uid="{86C005C7-1139-45B2-B83F-B16368211851}"/>
    <cellStyle name="Normal 8 2 7 3 2" xfId="44451" xr:uid="{B8005614-8C06-447A-A504-BE36EB255046}"/>
    <cellStyle name="Normal 8 2 7 4" xfId="44452" xr:uid="{639716A4-1E09-4C52-8D11-971C70100B1D}"/>
    <cellStyle name="Normal 8 2 7 5" xfId="44453" xr:uid="{8CAFE504-FA16-446C-A59D-6916D68BA193}"/>
    <cellStyle name="Normal 8 2 8" xfId="44454" xr:uid="{6F9D46AA-F7AF-4685-9FDC-B40C830D17A7}"/>
    <cellStyle name="Normal 8 2 8 2" xfId="44455" xr:uid="{994FE0EF-1C16-425A-9296-755761ED9E06}"/>
    <cellStyle name="Normal 8 2 8 2 2" xfId="44456" xr:uid="{0F2B3709-E2E3-4C71-9DFE-823D420783B1}"/>
    <cellStyle name="Normal 8 2 8 3" xfId="44457" xr:uid="{C4A64BB2-E42E-4705-AB9D-544A54F328CB}"/>
    <cellStyle name="Normal 8 2 8 4" xfId="44458" xr:uid="{70EFFCF3-6808-4EE9-AF13-9E19CD2DF816}"/>
    <cellStyle name="Normal 8 2 9" xfId="44459" xr:uid="{F96A2E17-318B-4D65-BA1B-E6E7C3C6FF88}"/>
    <cellStyle name="Normal 8 2 9 2" xfId="44460" xr:uid="{3967D7C5-DF5F-4070-8211-B59D43618316}"/>
    <cellStyle name="Normal 8 3" xfId="44461" xr:uid="{A41D4F12-C25B-4C1B-8A04-E17BD832AEA5}"/>
    <cellStyle name="Normal 8 3 10" xfId="44462" xr:uid="{43A8B997-0F35-4F5B-A0D1-164A3CBC92D3}"/>
    <cellStyle name="Normal 8 3 2" xfId="44463" xr:uid="{D519ECDC-16A1-4C13-9AD0-10FE59CD4284}"/>
    <cellStyle name="Normal 8 3 2 2" xfId="44464" xr:uid="{695C32CA-39EF-484A-912C-10CC5AF2A39F}"/>
    <cellStyle name="Normal 8 3 2 2 2" xfId="44465" xr:uid="{AE870A8C-7EFF-4E80-9C7B-6C90E47B2A5F}"/>
    <cellStyle name="Normal 8 3 2 2 2 2" xfId="44466" xr:uid="{2CCE7425-4E34-4749-B209-C6120CC67EE0}"/>
    <cellStyle name="Normal 8 3 2 2 2 2 2" xfId="44467" xr:uid="{9D9A298D-F6D5-480E-B846-349930200C16}"/>
    <cellStyle name="Normal 8 3 2 2 2 2 2 2" xfId="44468" xr:uid="{8B03CC35-4139-42BD-87FD-AC3D2301ABEA}"/>
    <cellStyle name="Normal 8 3 2 2 2 2 3" xfId="44469" xr:uid="{57A06F84-FE6D-4511-B8E8-EF960D16F001}"/>
    <cellStyle name="Normal 8 3 2 2 2 3" xfId="44470" xr:uid="{58928F1B-6BB5-4AC2-B523-31326A2EC8DC}"/>
    <cellStyle name="Normal 8 3 2 2 2 3 2" xfId="44471" xr:uid="{58F68A00-236F-4558-98C8-2F401E7F9A02}"/>
    <cellStyle name="Normal 8 3 2 2 2 4" xfId="44472" xr:uid="{22E8D856-28E6-42B4-B14E-DED079530CAF}"/>
    <cellStyle name="Normal 8 3 2 2 2 5" xfId="44473" xr:uid="{526FB282-2927-490F-AE5E-5EA97CE94337}"/>
    <cellStyle name="Normal 8 3 2 2 3" xfId="44474" xr:uid="{03A3A2A4-AA91-4E77-BF2A-FB472B6B2D8A}"/>
    <cellStyle name="Normal 8 3 2 2 3 2" xfId="44475" xr:uid="{5E245C6B-54E0-4FA3-93CD-AA69681ABAB7}"/>
    <cellStyle name="Normal 8 3 2 2 3 2 2" xfId="44476" xr:uid="{9497F04B-780A-4AB7-AD43-D698A2673CC6}"/>
    <cellStyle name="Normal 8 3 2 2 3 3" xfId="44477" xr:uid="{82B10094-CF80-4759-9DEB-7283590ACE13}"/>
    <cellStyle name="Normal 8 3 2 2 4" xfId="44478" xr:uid="{B3AC3557-6C72-4647-B968-9685AD876DC0}"/>
    <cellStyle name="Normal 8 3 2 2 4 2" xfId="44479" xr:uid="{66333AF6-4005-4E72-8E2E-CB5D39165522}"/>
    <cellStyle name="Normal 8 3 2 2 5" xfId="44480" xr:uid="{F0B017AB-2B0F-4A2C-9569-815251127ABB}"/>
    <cellStyle name="Normal 8 3 2 2 6" xfId="44481" xr:uid="{91BFC82D-737B-4184-A65C-FE0DA06084A4}"/>
    <cellStyle name="Normal 8 3 2 3" xfId="44482" xr:uid="{DA95F35C-BBB1-4E83-AF2E-7E2B88572107}"/>
    <cellStyle name="Normal 8 3 2 3 2" xfId="44483" xr:uid="{F324B24C-F3D4-4931-AF0C-143A9C33BC93}"/>
    <cellStyle name="Normal 8 3 2 3 2 2" xfId="44484" xr:uid="{F95B35DB-90CF-415A-A6E6-37CACAC17297}"/>
    <cellStyle name="Normal 8 3 2 3 2 2 2" xfId="44485" xr:uid="{7B1E7B1A-9EC7-4C3A-9BB2-2896D0E6147B}"/>
    <cellStyle name="Normal 8 3 2 3 2 3" xfId="44486" xr:uid="{FFB8C9A8-4842-4B32-AD68-A35E13FD7D1A}"/>
    <cellStyle name="Normal 8 3 2 3 3" xfId="44487" xr:uid="{C8B76545-0CE9-4891-B5AE-F77F37CFA642}"/>
    <cellStyle name="Normal 8 3 2 3 3 2" xfId="44488" xr:uid="{959DA8BE-F87C-482D-B745-B4786C0F08D1}"/>
    <cellStyle name="Normal 8 3 2 3 4" xfId="44489" xr:uid="{EF870603-FB74-4011-A8F0-1B45AF267795}"/>
    <cellStyle name="Normal 8 3 2 3 5" xfId="44490" xr:uid="{38D8EB2F-9B2C-4B9C-AEDE-C2C33B1923CF}"/>
    <cellStyle name="Normal 8 3 2 4" xfId="44491" xr:uid="{75F67251-7517-49C3-8886-C943C18A6210}"/>
    <cellStyle name="Normal 8 3 2 4 2" xfId="44492" xr:uid="{77613224-9E95-417B-A738-6422AB776469}"/>
    <cellStyle name="Normal 8 3 2 4 2 2" xfId="44493" xr:uid="{A5AF24E5-E169-4FA3-98BB-D96F2B102A63}"/>
    <cellStyle name="Normal 8 3 2 4 3" xfId="44494" xr:uid="{DA75356B-A447-47F0-8631-7EE28BDA96C6}"/>
    <cellStyle name="Normal 8 3 2 4 4" xfId="44495" xr:uid="{EEB83D4C-63C4-438E-9A45-713E3C8972C1}"/>
    <cellStyle name="Normal 8 3 2 5" xfId="44496" xr:uid="{5A5B22D7-FF7F-4EFB-9A35-9CF6D557A46D}"/>
    <cellStyle name="Normal 8 3 2 5 2" xfId="44497" xr:uid="{9005729C-B274-4272-AAB4-B6541F5A0B09}"/>
    <cellStyle name="Normal 8 3 2 6" xfId="44498" xr:uid="{41D596DF-E60F-4DFD-8E27-AB9F3093E222}"/>
    <cellStyle name="Normal 8 3 2 6 2" xfId="44499" xr:uid="{9B676AE2-B3A3-44E9-A989-24D47E8E3561}"/>
    <cellStyle name="Normal 8 3 2 7" xfId="44500" xr:uid="{03BF5779-4760-424B-A71C-D4E9FC77E026}"/>
    <cellStyle name="Normal 8 3 3" xfId="44501" xr:uid="{2D42B748-18C5-483D-914E-93386048D5C0}"/>
    <cellStyle name="Normal 8 3 3 2" xfId="44502" xr:uid="{CE4C65C3-7980-4B0E-8829-B3EADA3A8AD2}"/>
    <cellStyle name="Normal 8 3 3 2 2" xfId="44503" xr:uid="{6DB27047-C942-49DE-BBF3-437314FCCF66}"/>
    <cellStyle name="Normal 8 3 3 2 2 2" xfId="44504" xr:uid="{DFB280B3-A472-4DF3-A1F9-DE909AEA1B33}"/>
    <cellStyle name="Normal 8 3 3 2 2 2 2" xfId="44505" xr:uid="{88CB0776-5CB9-4314-967E-4AE3E78D1513}"/>
    <cellStyle name="Normal 8 3 3 2 2 2 2 2" xfId="44506" xr:uid="{6FC5585E-9B13-472E-945A-D99410EF6990}"/>
    <cellStyle name="Normal 8 3 3 2 2 2 3" xfId="44507" xr:uid="{D954A779-E98D-4F2E-9F10-57809DAC7DEB}"/>
    <cellStyle name="Normal 8 3 3 2 2 3" xfId="44508" xr:uid="{9B0B0421-4EED-4130-954E-BDBA32780D0D}"/>
    <cellStyle name="Normal 8 3 3 2 2 3 2" xfId="44509" xr:uid="{A79AC3B1-2018-40AF-B6CE-EB29A96740CC}"/>
    <cellStyle name="Normal 8 3 3 2 2 4" xfId="44510" xr:uid="{E98DF986-A90A-4084-A406-9E12D64350A6}"/>
    <cellStyle name="Normal 8 3 3 2 2 5" xfId="44511" xr:uid="{EBEA5700-18A1-4F2E-8DD3-54C0843AE47B}"/>
    <cellStyle name="Normal 8 3 3 2 3" xfId="44512" xr:uid="{58A84EBE-A14A-4DBA-857A-42EE3A6106EF}"/>
    <cellStyle name="Normal 8 3 3 2 3 2" xfId="44513" xr:uid="{75C2682F-A682-4154-97F1-8A72E2D21A51}"/>
    <cellStyle name="Normal 8 3 3 2 3 2 2" xfId="44514" xr:uid="{0564D935-9B3C-44E1-A19C-055B92CDFA85}"/>
    <cellStyle name="Normal 8 3 3 2 3 3" xfId="44515" xr:uid="{AE689FF0-3C21-47D2-AFDF-55FB41CE2D6C}"/>
    <cellStyle name="Normal 8 3 3 2 4" xfId="44516" xr:uid="{4598B945-FD33-4E05-B5C7-A3145C2BEEB2}"/>
    <cellStyle name="Normal 8 3 3 2 4 2" xfId="44517" xr:uid="{CE1CFBCC-CBB4-48D7-B799-6605B6871B97}"/>
    <cellStyle name="Normal 8 3 3 2 5" xfId="44518" xr:uid="{6CE34A29-0DA3-4862-87E7-A5B050665371}"/>
    <cellStyle name="Normal 8 3 3 2 6" xfId="44519" xr:uid="{F4370B0B-05CB-4C55-AFBB-69C395BB1E78}"/>
    <cellStyle name="Normal 8 3 3 3" xfId="44520" xr:uid="{A444BACA-C2AC-4611-8BEC-4FC540D15364}"/>
    <cellStyle name="Normal 8 3 3 3 2" xfId="44521" xr:uid="{17CCB088-68A1-4AF5-8F91-167E9056B78F}"/>
    <cellStyle name="Normal 8 3 3 3 2 2" xfId="44522" xr:uid="{B021111E-2718-4911-B310-8577E17E1309}"/>
    <cellStyle name="Normal 8 3 3 3 2 2 2" xfId="44523" xr:uid="{1A5729BE-5F16-4A20-9263-F8B49DF33A39}"/>
    <cellStyle name="Normal 8 3 3 3 2 3" xfId="44524" xr:uid="{DABEF2E2-29D3-47FA-88B9-7CB97CC7AA1C}"/>
    <cellStyle name="Normal 8 3 3 3 3" xfId="44525" xr:uid="{FCA5202A-AF2B-4826-A105-3B2F30F6E7D3}"/>
    <cellStyle name="Normal 8 3 3 3 3 2" xfId="44526" xr:uid="{48A7E4EF-F892-43C2-AB85-7D8BBD992DEC}"/>
    <cellStyle name="Normal 8 3 3 3 4" xfId="44527" xr:uid="{D4E40193-C3B7-4E58-B537-8507C0347D69}"/>
    <cellStyle name="Normal 8 3 3 3 5" xfId="44528" xr:uid="{65B1AE23-E0D8-435E-B2CD-D613116133DB}"/>
    <cellStyle name="Normal 8 3 3 4" xfId="44529" xr:uid="{75FB5813-3516-4323-9CDE-27E593D9263C}"/>
    <cellStyle name="Normal 8 3 3 4 2" xfId="44530" xr:uid="{D7C8DE36-4927-4F34-91E2-09AC0B4DBE03}"/>
    <cellStyle name="Normal 8 3 3 4 2 2" xfId="44531" xr:uid="{7E2862A6-7EEC-4158-AC24-E239CAF7FCAB}"/>
    <cellStyle name="Normal 8 3 3 4 3" xfId="44532" xr:uid="{B7707948-CAF7-4922-8109-221B82FA9EAB}"/>
    <cellStyle name="Normal 8 3 3 4 4" xfId="44533" xr:uid="{96360B07-CF27-46C2-B852-EA55663ED775}"/>
    <cellStyle name="Normal 8 3 3 5" xfId="44534" xr:uid="{FF7001A6-881B-44C6-8DF2-B53B74FA8F43}"/>
    <cellStyle name="Normal 8 3 3 5 2" xfId="44535" xr:uid="{4015F48D-BEEF-4803-BD7E-32885E2AD16B}"/>
    <cellStyle name="Normal 8 3 3 6" xfId="44536" xr:uid="{4A1136B5-AE8A-40FA-8CFC-26F4B906A816}"/>
    <cellStyle name="Normal 8 3 3 6 2" xfId="44537" xr:uid="{5379E559-66C2-40FD-AF23-8FA7AEAECD12}"/>
    <cellStyle name="Normal 8 3 3 7" xfId="44538" xr:uid="{A22E4A6C-9A86-4D0A-B58A-D328FD48424F}"/>
    <cellStyle name="Normal 8 3 4" xfId="44539" xr:uid="{7A5307C0-666A-4E9B-9D6E-0F9BED414FD3}"/>
    <cellStyle name="Normal 8 3 4 2" xfId="44540" xr:uid="{AE776068-B8AB-4385-8DF5-36B266538B63}"/>
    <cellStyle name="Normal 8 3 4 2 2" xfId="44541" xr:uid="{C050AA62-5FD9-46EC-B17E-11FC7ABC07CC}"/>
    <cellStyle name="Normal 8 3 4 2 2 2" xfId="44542" xr:uid="{F97AEC7B-E3BF-4E07-A3A4-EA0C6DCAC589}"/>
    <cellStyle name="Normal 8 3 4 2 2 2 2" xfId="44543" xr:uid="{B97E729E-1E16-4895-B91F-2A7C10AC3940}"/>
    <cellStyle name="Normal 8 3 4 2 2 3" xfId="44544" xr:uid="{6D9CE361-0FB4-4050-AB06-B4EF46FE5971}"/>
    <cellStyle name="Normal 8 3 4 2 3" xfId="44545" xr:uid="{4C4B8854-1D56-49D6-BAE8-FDCC3BF79633}"/>
    <cellStyle name="Normal 8 3 4 2 3 2" xfId="44546" xr:uid="{074C73E3-B9F0-4A9F-9B71-6FF0DF2450E0}"/>
    <cellStyle name="Normal 8 3 4 2 4" xfId="44547" xr:uid="{11864B7A-2BDF-45D9-A6A3-74059E18A63F}"/>
    <cellStyle name="Normal 8 3 4 2 5" xfId="44548" xr:uid="{92250A98-78B4-46FC-8FDD-D6850C6EC327}"/>
    <cellStyle name="Normal 8 3 4 3" xfId="44549" xr:uid="{317D9E4C-61C2-49C3-9875-56239A6C3868}"/>
    <cellStyle name="Normal 8 3 4 3 2" xfId="44550" xr:uid="{AAE30776-DDB6-4777-8B11-2A61252FFAFE}"/>
    <cellStyle name="Normal 8 3 4 3 2 2" xfId="44551" xr:uid="{592E18EC-93A1-4011-B140-B9D7330720AC}"/>
    <cellStyle name="Normal 8 3 4 3 3" xfId="44552" xr:uid="{93372B95-D9CC-466E-9307-2CBE70013A31}"/>
    <cellStyle name="Normal 8 3 4 4" xfId="44553" xr:uid="{5BD41A93-1613-4C8A-87F2-958ABEA4F4FE}"/>
    <cellStyle name="Normal 8 3 4 4 2" xfId="44554" xr:uid="{C01A5B39-98B4-4ACD-9179-FBAE4ABAC25C}"/>
    <cellStyle name="Normal 8 3 4 5" xfId="44555" xr:uid="{9237A9AD-DE60-48E7-B49B-4F07109EEC17}"/>
    <cellStyle name="Normal 8 3 4 6" xfId="44556" xr:uid="{B3ACD9F0-3887-4DFF-840E-CD553CD7701E}"/>
    <cellStyle name="Normal 8 3 5" xfId="44557" xr:uid="{26DA58E0-D1D2-4BF3-8C37-4C6BF1BFE3C6}"/>
    <cellStyle name="Normal 8 3 5 2" xfId="44558" xr:uid="{649DEB3B-2A0E-4B4F-97D7-9325DF7ABEFB}"/>
    <cellStyle name="Normal 8 3 5 2 2" xfId="44559" xr:uid="{73728F14-C4E8-4124-8418-8896BD51770E}"/>
    <cellStyle name="Normal 8 3 5 2 2 2" xfId="44560" xr:uid="{B45E15EF-25E9-4411-A998-D11152CD2B5E}"/>
    <cellStyle name="Normal 8 3 5 2 3" xfId="44561" xr:uid="{ED520985-6EB3-4FA9-95CA-EF502E5A4066}"/>
    <cellStyle name="Normal 8 3 5 3" xfId="44562" xr:uid="{C1DD5C1B-CC62-4A60-8CB7-1769CD532D55}"/>
    <cellStyle name="Normal 8 3 5 3 2" xfId="44563" xr:uid="{82AA1D24-D453-46D7-9E10-D0148D96A442}"/>
    <cellStyle name="Normal 8 3 5 4" xfId="44564" xr:uid="{16581F36-AF81-4187-B6E3-B1B65E1BC928}"/>
    <cellStyle name="Normal 8 3 5 5" xfId="44565" xr:uid="{B0039992-2077-400B-8051-9FA2925E9FC6}"/>
    <cellStyle name="Normal 8 3 6" xfId="44566" xr:uid="{E5757DDB-68D5-4E57-BF4B-7C67ECE96C27}"/>
    <cellStyle name="Normal 8 3 6 2" xfId="44567" xr:uid="{73C2EAE8-323F-47D6-9DA2-D2DC030A89BC}"/>
    <cellStyle name="Normal 8 3 6 2 2" xfId="44568" xr:uid="{29E37021-26B7-452B-81EA-51B24F751568}"/>
    <cellStyle name="Normal 8 3 6 2 2 2" xfId="44569" xr:uid="{AE745F5F-9CE3-42F3-B7A0-2F9AC73A90EB}"/>
    <cellStyle name="Normal 8 3 6 2 3" xfId="44570" xr:uid="{E279B075-1FA3-44DD-AFB1-B0F11E615E6D}"/>
    <cellStyle name="Normal 8 3 6 3" xfId="44571" xr:uid="{9F0E6D60-EDC5-4DBE-ACC7-DBC4AADB1100}"/>
    <cellStyle name="Normal 8 3 6 3 2" xfId="44572" xr:uid="{69A027CF-5320-4A6E-9042-5FADE07822BF}"/>
    <cellStyle name="Normal 8 3 6 4" xfId="44573" xr:uid="{87D8052A-45C2-4F2E-82B0-8A08CFDE0B58}"/>
    <cellStyle name="Normal 8 3 6 5" xfId="44574" xr:uid="{26B8D57A-8256-4880-B85D-263C95E9DEAA}"/>
    <cellStyle name="Normal 8 3 7" xfId="44575" xr:uid="{799E68EF-A44A-4C09-8C49-A625ACFFFA58}"/>
    <cellStyle name="Normal 8 3 7 2" xfId="44576" xr:uid="{A0A66BF3-D321-43FD-9B67-F6B0F19B170A}"/>
    <cellStyle name="Normal 8 3 7 2 2" xfId="44577" xr:uid="{61A97113-E00B-46CA-B235-C4F88CA0A0E9}"/>
    <cellStyle name="Normal 8 3 7 3" xfId="44578" xr:uid="{1B16586A-CA71-4A90-85A3-121BEB62BF29}"/>
    <cellStyle name="Normal 8 3 7 4" xfId="44579" xr:uid="{51EE2374-7701-45AB-9ED0-E7C6427FF897}"/>
    <cellStyle name="Normal 8 3 8" xfId="44580" xr:uid="{38C7241D-845A-44DD-98CE-88424ED10564}"/>
    <cellStyle name="Normal 8 3 8 2" xfId="44581" xr:uid="{0ECC93E1-8574-4797-BDD9-805B3EF1CDA3}"/>
    <cellStyle name="Normal 8 3 9" xfId="44582" xr:uid="{6F96C862-5B36-4FB8-8B3D-1CD5C2C27562}"/>
    <cellStyle name="Normal 8 3 9 2" xfId="44583" xr:uid="{F2B65C66-A2F4-40E7-8430-1FDC32682078}"/>
    <cellStyle name="Normal 8 4" xfId="44584" xr:uid="{6E3C587C-CA57-48E6-A4A2-7E83CE30F22C}"/>
    <cellStyle name="Normal 8 4 2" xfId="44585" xr:uid="{37F656F1-5231-4B50-B285-27528E6733BE}"/>
    <cellStyle name="Normal 8 4 2 2" xfId="44586" xr:uid="{704135BB-258A-4E7B-AB93-AF1D19C264DF}"/>
    <cellStyle name="Normal 8 4 2 2 2" xfId="44587" xr:uid="{2BE66381-4A0C-4DFF-9607-5D665D527331}"/>
    <cellStyle name="Normal 8 4 2 2 2 2" xfId="44588" xr:uid="{71DCEA46-D54A-455D-8765-1A4E36287A9D}"/>
    <cellStyle name="Normal 8 4 2 2 2 2 2" xfId="44589" xr:uid="{D277C495-0767-4356-A67F-3806C43B9C37}"/>
    <cellStyle name="Normal 8 4 2 2 2 3" xfId="44590" xr:uid="{7398D9FE-A98D-4793-B82F-851F71799196}"/>
    <cellStyle name="Normal 8 4 2 2 3" xfId="44591" xr:uid="{587346ED-6BCE-4347-89A8-FC8902EA1539}"/>
    <cellStyle name="Normal 8 4 2 2 3 2" xfId="44592" xr:uid="{649F7153-61B6-4F3A-BA32-7E0E908C4FF0}"/>
    <cellStyle name="Normal 8 4 2 2 4" xfId="44593" xr:uid="{1F59C3F8-7772-4E62-A3B8-4B48FAB65A20}"/>
    <cellStyle name="Normal 8 4 2 2 5" xfId="44594" xr:uid="{1C3F40A4-C658-442C-904F-6323FD7FB643}"/>
    <cellStyle name="Normal 8 4 2 3" xfId="44595" xr:uid="{11B5D4F6-1FC9-4883-8A5C-7889E0AC7A53}"/>
    <cellStyle name="Normal 8 4 2 3 2" xfId="44596" xr:uid="{221519AA-5D9E-4D3C-B279-C26BD8A7F304}"/>
    <cellStyle name="Normal 8 4 2 3 2 2" xfId="44597" xr:uid="{6D29ADF3-9344-4681-8691-F208F4C607D5}"/>
    <cellStyle name="Normal 8 4 2 3 3" xfId="44598" xr:uid="{6F2E95AE-15E0-492E-AA13-E338B31AA772}"/>
    <cellStyle name="Normal 8 4 2 4" xfId="44599" xr:uid="{ADF2F80E-388F-4CBD-A521-734EEEAE7AEE}"/>
    <cellStyle name="Normal 8 4 2 4 2" xfId="44600" xr:uid="{C9CDD1DF-A4A0-431E-B826-2619E0D46149}"/>
    <cellStyle name="Normal 8 4 2 5" xfId="44601" xr:uid="{EA00E859-D6AF-4496-A68F-57B7AF9A156C}"/>
    <cellStyle name="Normal 8 4 2 6" xfId="44602" xr:uid="{2E7FBB75-2C37-43EB-9D84-CCAF53AEA1DE}"/>
    <cellStyle name="Normal 8 4 3" xfId="44603" xr:uid="{ED5E4E7F-7B83-4D8E-8795-5F9D9B5FF14B}"/>
    <cellStyle name="Normal 8 4 3 2" xfId="44604" xr:uid="{88BB9F58-08B3-45DE-A27A-10A3F7D59EB2}"/>
    <cellStyle name="Normal 8 4 3 2 2" xfId="44605" xr:uid="{6A3F58EC-2E1D-493B-9071-3F05D2E651EB}"/>
    <cellStyle name="Normal 8 4 3 2 2 2" xfId="44606" xr:uid="{6318B012-A5B6-4163-8889-738D4506DC4F}"/>
    <cellStyle name="Normal 8 4 3 2 3" xfId="44607" xr:uid="{7A879F40-391F-4ADF-A55F-8491D8B54CB3}"/>
    <cellStyle name="Normal 8 4 3 3" xfId="44608" xr:uid="{8982D6A4-7CD6-4DD4-A501-1FDC039842BB}"/>
    <cellStyle name="Normal 8 4 3 3 2" xfId="44609" xr:uid="{9458F760-018B-44E3-B7D7-F64979E4E881}"/>
    <cellStyle name="Normal 8 4 3 4" xfId="44610" xr:uid="{9714ACD0-40E9-4A7C-9219-67E408FD9BBB}"/>
    <cellStyle name="Normal 8 4 3 5" xfId="44611" xr:uid="{672DAD9D-5BFA-4416-BA66-983B95B635C7}"/>
    <cellStyle name="Normal 8 4 4" xfId="44612" xr:uid="{918A06FB-D46D-4BE4-A607-6CCBFA97A30A}"/>
    <cellStyle name="Normal 8 4 4 2" xfId="44613" xr:uid="{AE0947F0-E796-427E-90F8-DA6C71E0A0D3}"/>
    <cellStyle name="Normal 8 4 4 2 2" xfId="44614" xr:uid="{A22A6BE8-5402-4FF0-ADF1-A841F060B4D9}"/>
    <cellStyle name="Normal 8 4 4 2 2 2" xfId="44615" xr:uid="{858F4A71-2194-4148-AFFF-B8A71ED533BE}"/>
    <cellStyle name="Normal 8 4 4 2 3" xfId="44616" xr:uid="{FB67600A-DD6B-4B3B-B12D-8F4D2A58B298}"/>
    <cellStyle name="Normal 8 4 4 3" xfId="44617" xr:uid="{042959F3-7B49-4544-AF47-5D85F74A98E5}"/>
    <cellStyle name="Normal 8 4 4 3 2" xfId="44618" xr:uid="{AAB052B4-ED3F-4818-B920-CAC39A990B05}"/>
    <cellStyle name="Normal 8 4 4 4" xfId="44619" xr:uid="{71A10440-E231-4435-89BE-40FBA374B439}"/>
    <cellStyle name="Normal 8 4 4 5" xfId="44620" xr:uid="{B5B77B13-B89F-4BE5-BAA8-6EDDFBD85B4F}"/>
    <cellStyle name="Normal 8 4 5" xfId="44621" xr:uid="{91CF5BC2-F0A3-4C9B-9D94-D95287FFF648}"/>
    <cellStyle name="Normal 8 4 5 2" xfId="44622" xr:uid="{9B934091-FC8F-433F-94A3-32607FBF5BB0}"/>
    <cellStyle name="Normal 8 4 5 2 2" xfId="44623" xr:uid="{F21E1B1B-F3B8-47A8-9376-C84D77793D1D}"/>
    <cellStyle name="Normal 8 4 5 3" xfId="44624" xr:uid="{60959C5E-FDF5-479E-B01C-7131E5A16CF6}"/>
    <cellStyle name="Normal 8 4 5 4" xfId="44625" xr:uid="{C8C30640-E30F-4A42-A2E5-382B333BAE07}"/>
    <cellStyle name="Normal 8 4 6" xfId="44626" xr:uid="{6A1DDA2C-643C-432E-B75B-F2C66341AC5E}"/>
    <cellStyle name="Normal 8 4 6 2" xfId="44627" xr:uid="{55C72B46-612C-4D01-862C-55F599F69720}"/>
    <cellStyle name="Normal 8 4 7" xfId="44628" xr:uid="{FDD8E266-408D-44EE-96FF-6D1BC65B6B5A}"/>
    <cellStyle name="Normal 8 4 7 2" xfId="44629" xr:uid="{A615BBBF-6728-40EF-B1B4-9E8C6B7C5F89}"/>
    <cellStyle name="Normal 8 4 8" xfId="44630" xr:uid="{5A4CDFE4-A40E-4A66-9BE5-11B4344DFE75}"/>
    <cellStyle name="Normal 8 5" xfId="44631" xr:uid="{96F9C331-AD73-4213-9EB1-F96707DDA850}"/>
    <cellStyle name="Normal 8 5 2" xfId="44632" xr:uid="{6A0CC5E0-1C13-4C24-9303-F4239EBA092B}"/>
    <cellStyle name="Normal 8 5 2 2" xfId="44633" xr:uid="{08171C14-F09E-4675-B61C-11B58A3B62D7}"/>
    <cellStyle name="Normal 8 5 2 2 2" xfId="44634" xr:uid="{BE2C0571-8506-4F8A-B09B-994A00605D8E}"/>
    <cellStyle name="Normal 8 5 2 2 2 2" xfId="44635" xr:uid="{67A88EFB-F8DA-4E01-B80A-D4D1864855C5}"/>
    <cellStyle name="Normal 8 5 2 2 2 2 2" xfId="44636" xr:uid="{3871B56B-B2C5-4F46-954C-01F75A2C78F1}"/>
    <cellStyle name="Normal 8 5 2 2 2 3" xfId="44637" xr:uid="{C43E1B77-9263-43E3-84F9-D3F7EFF017D1}"/>
    <cellStyle name="Normal 8 5 2 2 3" xfId="44638" xr:uid="{68DC45CD-C542-4C8E-AAB0-656BE40779CE}"/>
    <cellStyle name="Normal 8 5 2 2 3 2" xfId="44639" xr:uid="{DBB4C5B8-B88B-4D05-ACCD-8DF90CB59937}"/>
    <cellStyle name="Normal 8 5 2 2 4" xfId="44640" xr:uid="{021EDA60-6BA2-4728-8EE8-762B9AEC8523}"/>
    <cellStyle name="Normal 8 5 2 2 5" xfId="44641" xr:uid="{DA067BBA-CBA7-4F88-A362-6D4B7DD849A5}"/>
    <cellStyle name="Normal 8 5 2 3" xfId="44642" xr:uid="{6CCC88CE-3A6A-497D-B23D-FBE67344DAFE}"/>
    <cellStyle name="Normal 8 5 2 3 2" xfId="44643" xr:uid="{6633B955-A039-40AD-871D-F12502E34F7D}"/>
    <cellStyle name="Normal 8 5 2 3 2 2" xfId="44644" xr:uid="{1714D8E8-DE45-4D85-99E6-CEA54BF6031E}"/>
    <cellStyle name="Normal 8 5 2 3 3" xfId="44645" xr:uid="{796B5E6F-1E40-4C10-8E98-76B8AB63DE98}"/>
    <cellStyle name="Normal 8 5 2 4" xfId="44646" xr:uid="{DF203F08-ED54-44DF-A1E3-A6E9761F15A8}"/>
    <cellStyle name="Normal 8 5 2 4 2" xfId="44647" xr:uid="{0504A43E-AB83-4389-B2DB-1ECDDE80B81F}"/>
    <cellStyle name="Normal 8 5 2 5" xfId="44648" xr:uid="{EE9DC602-D16D-4833-B2C9-DD26D7558F82}"/>
    <cellStyle name="Normal 8 5 2 6" xfId="44649" xr:uid="{20C5E676-788E-48A4-94EA-D9729C465B94}"/>
    <cellStyle name="Normal 8 5 3" xfId="44650" xr:uid="{4318C2A9-7EA0-48B0-B726-EE49AC8DB84D}"/>
    <cellStyle name="Normal 8 5 3 2" xfId="44651" xr:uid="{65C08D3D-42B6-4B2E-A7AA-2563CE04B648}"/>
    <cellStyle name="Normal 8 5 3 2 2" xfId="44652" xr:uid="{09DEC4AB-D087-45FB-9B8E-EB4A1CC31654}"/>
    <cellStyle name="Normal 8 5 3 2 2 2" xfId="44653" xr:uid="{14DE0B70-4302-438E-82B6-55D1723646CA}"/>
    <cellStyle name="Normal 8 5 3 2 3" xfId="44654" xr:uid="{EA9178F0-5DF0-47B1-813B-530C388F93CC}"/>
    <cellStyle name="Normal 8 5 3 3" xfId="44655" xr:uid="{D10B356E-52E5-4112-BFD4-77EE81135F10}"/>
    <cellStyle name="Normal 8 5 3 3 2" xfId="44656" xr:uid="{30C07864-E888-44D9-9319-C14A2E9A40B4}"/>
    <cellStyle name="Normal 8 5 3 4" xfId="44657" xr:uid="{BFC14646-3DCE-4677-AA39-3FA451779AA4}"/>
    <cellStyle name="Normal 8 5 3 5" xfId="44658" xr:uid="{1F107699-5836-48FD-A613-771630AE98C1}"/>
    <cellStyle name="Normal 8 5 4" xfId="44659" xr:uid="{528F5E0E-85B7-4D23-B2E0-CAB02BBA382A}"/>
    <cellStyle name="Normal 8 5 4 2" xfId="44660" xr:uid="{4FF466ED-99B3-4B1A-B4D0-7EA4B83AA0BE}"/>
    <cellStyle name="Normal 8 5 4 2 2" xfId="44661" xr:uid="{0E1B0DA8-BAF0-400F-B911-FAA5CC50E923}"/>
    <cellStyle name="Normal 8 5 4 3" xfId="44662" xr:uid="{A35967A9-D357-429E-91A6-D3623CC58382}"/>
    <cellStyle name="Normal 8 5 4 4" xfId="44663" xr:uid="{9145652F-B4D6-496F-A38E-385F743054B0}"/>
    <cellStyle name="Normal 8 5 5" xfId="44664" xr:uid="{F3BB96CF-FD4B-4302-927D-754F0D01953E}"/>
    <cellStyle name="Normal 8 5 5 2" xfId="44665" xr:uid="{BDDDB488-F232-4D18-9EC7-A6ACE437647E}"/>
    <cellStyle name="Normal 8 5 6" xfId="44666" xr:uid="{0DA38B45-845C-4BEE-B4B2-C13404EE0BAC}"/>
    <cellStyle name="Normal 8 5 6 2" xfId="44667" xr:uid="{86C90D2F-325B-4040-8659-EF028D278F9F}"/>
    <cellStyle name="Normal 8 5 7" xfId="44668" xr:uid="{9E61815E-986A-4A1D-9A34-AA4FA5D9F991}"/>
    <cellStyle name="Normal 8 6" xfId="44669" xr:uid="{F128753D-7658-4B74-BA80-F19CCE792298}"/>
    <cellStyle name="Normal 8 6 2" xfId="44670" xr:uid="{D7B381E1-3221-4F0E-8F95-FB4B42FE1379}"/>
    <cellStyle name="Normal 8 6 2 2" xfId="44671" xr:uid="{7AB08938-10BC-4441-9C46-0014244A8400}"/>
    <cellStyle name="Normal 8 6 2 2 2" xfId="44672" xr:uid="{361085A7-80DC-4B77-AE29-365BB728FD8E}"/>
    <cellStyle name="Normal 8 6 2 2 2 2" xfId="44673" xr:uid="{72F569B9-257E-4269-9F95-5BE9709D781B}"/>
    <cellStyle name="Normal 8 6 2 2 2 2 2" xfId="44674" xr:uid="{390E22CA-A204-4B2C-8115-95FCC42130BB}"/>
    <cellStyle name="Normal 8 6 2 2 2 3" xfId="44675" xr:uid="{E73C38DA-F118-4A74-A654-55311C3E9BF9}"/>
    <cellStyle name="Normal 8 6 2 2 3" xfId="44676" xr:uid="{EFA10749-4FC0-4E81-A491-D5E79B945365}"/>
    <cellStyle name="Normal 8 6 2 2 3 2" xfId="44677" xr:uid="{A18183D7-F72F-4632-B714-85F4E01BD748}"/>
    <cellStyle name="Normal 8 6 2 2 4" xfId="44678" xr:uid="{0715A3A3-36C8-4A12-8845-2BA5AAD66ED0}"/>
    <cellStyle name="Normal 8 6 2 2 5" xfId="44679" xr:uid="{DBCD3C95-F15B-4A3A-A098-EA40DCF3934D}"/>
    <cellStyle name="Normal 8 6 2 3" xfId="44680" xr:uid="{0DA672ED-44CB-4523-8AE5-4B17E580D08B}"/>
    <cellStyle name="Normal 8 6 2 3 2" xfId="44681" xr:uid="{A17C21A3-D119-43AA-810C-26B7D22B10C3}"/>
    <cellStyle name="Normal 8 6 2 3 2 2" xfId="44682" xr:uid="{CA089834-47A3-4080-B6C0-EED4533DE301}"/>
    <cellStyle name="Normal 8 6 2 3 3" xfId="44683" xr:uid="{BB95C1EE-0765-40B1-BE48-5DC27DC749AA}"/>
    <cellStyle name="Normal 8 6 2 4" xfId="44684" xr:uid="{54BBBE66-4E5E-4301-B999-909A447A9715}"/>
    <cellStyle name="Normal 8 6 2 4 2" xfId="44685" xr:uid="{F07863A9-2347-4E05-9DF4-F662EE9F02FD}"/>
    <cellStyle name="Normal 8 6 2 5" xfId="44686" xr:uid="{8351C589-CFD8-43D9-B89F-D8A7A6DF0D7B}"/>
    <cellStyle name="Normal 8 6 2 6" xfId="44687" xr:uid="{057F18F9-1E33-48C0-8721-B3F86C3CAE4E}"/>
    <cellStyle name="Normal 8 6 3" xfId="44688" xr:uid="{19A6136C-F630-4B9D-9429-EC9296EC7590}"/>
    <cellStyle name="Normal 8 6 3 2" xfId="44689" xr:uid="{4547CB79-4C58-4211-A497-D6FB2A0FEF2D}"/>
    <cellStyle name="Normal 8 6 3 2 2" xfId="44690" xr:uid="{D4C95C2B-0033-479F-A354-D67FE39D653A}"/>
    <cellStyle name="Normal 8 6 3 2 2 2" xfId="44691" xr:uid="{1365E96D-9A69-4A74-BFC9-C02C15241DD0}"/>
    <cellStyle name="Normal 8 6 3 2 3" xfId="44692" xr:uid="{69CEFBF6-0C46-48DF-A29C-0495AE7F2806}"/>
    <cellStyle name="Normal 8 6 3 3" xfId="44693" xr:uid="{20B78027-CB08-4844-8337-6AD7BF33F600}"/>
    <cellStyle name="Normal 8 6 3 3 2" xfId="44694" xr:uid="{47569FE2-F86A-4D40-8644-F47BC97B9D6A}"/>
    <cellStyle name="Normal 8 6 3 4" xfId="44695" xr:uid="{F31B9EA0-12C3-4E02-85EA-9552BE7443B2}"/>
    <cellStyle name="Normal 8 6 3 5" xfId="44696" xr:uid="{33676932-45D0-45EE-93C1-1BFBFFCF3303}"/>
    <cellStyle name="Normal 8 6 4" xfId="44697" xr:uid="{9D1EDF55-AEB2-47B2-8501-CE4226A1BF7B}"/>
    <cellStyle name="Normal 8 6 4 2" xfId="44698" xr:uid="{5169B52E-B167-46AD-979C-AB8F78FFE9F4}"/>
    <cellStyle name="Normal 8 6 4 2 2" xfId="44699" xr:uid="{3C610497-F50F-4C46-BFA0-FBCBAEB42A1E}"/>
    <cellStyle name="Normal 8 6 4 3" xfId="44700" xr:uid="{7942FA31-AD32-4E58-826F-0FC867DC9AE4}"/>
    <cellStyle name="Normal 8 6 4 4" xfId="44701" xr:uid="{D8B1EC78-CFB6-4721-A24D-F9795C4814BB}"/>
    <cellStyle name="Normal 8 6 5" xfId="44702" xr:uid="{DF312FBE-1630-4FFD-983B-2D40E66DF981}"/>
    <cellStyle name="Normal 8 6 5 2" xfId="44703" xr:uid="{B584088B-9988-4581-9F74-2E678186DF81}"/>
    <cellStyle name="Normal 8 6 6" xfId="44704" xr:uid="{6B5991D3-36E2-4298-A523-FE87BAD6138A}"/>
    <cellStyle name="Normal 8 6 6 2" xfId="44705" xr:uid="{61C22DE8-1EBE-4C90-84D7-8F63941D0897}"/>
    <cellStyle name="Normal 8 6 7" xfId="44706" xr:uid="{557F52CA-417E-40CC-8AFF-330D4B8BB22D}"/>
    <cellStyle name="Normal 8 7" xfId="44707" xr:uid="{BA6EDAC8-FF0E-463D-B9A6-9F8959BB2C7A}"/>
    <cellStyle name="Normal 8 7 2" xfId="44708" xr:uid="{FF350CA9-8D22-48CD-B618-962F16E23E49}"/>
    <cellStyle name="Normal 8 7 2 2" xfId="44709" xr:uid="{20321655-01ED-4B1B-99B8-17F0ADDEFBD5}"/>
    <cellStyle name="Normal 8 7 2 2 2" xfId="44710" xr:uid="{F02E845D-6BCB-4F77-8FFA-B93BECE08584}"/>
    <cellStyle name="Normal 8 7 2 2 2 2" xfId="44711" xr:uid="{3C95D793-535D-4659-B8C9-1706043AA2D8}"/>
    <cellStyle name="Normal 8 7 2 2 3" xfId="44712" xr:uid="{E2112565-E07B-4B1E-9F30-73FD12894EE8}"/>
    <cellStyle name="Normal 8 7 2 3" xfId="44713" xr:uid="{9BC06BD3-2CB8-4310-8657-10FA5F7FD257}"/>
    <cellStyle name="Normal 8 7 2 3 2" xfId="44714" xr:uid="{5F4F1FF9-2495-4EE9-AECE-3B87E983D655}"/>
    <cellStyle name="Normal 8 7 2 4" xfId="44715" xr:uid="{EE39E2F4-CE48-4B61-9A22-D7C520EE4926}"/>
    <cellStyle name="Normal 8 7 2 5" xfId="44716" xr:uid="{D5736DD7-6793-4FF2-BC44-9DC9468B1E59}"/>
    <cellStyle name="Normal 8 7 3" xfId="44717" xr:uid="{DDEF5BCC-8D31-4CA0-8E63-9E5400ADA12E}"/>
    <cellStyle name="Normal 8 7 3 2" xfId="44718" xr:uid="{D2A81BD5-9BB8-4571-829F-1CC7C0B5F633}"/>
    <cellStyle name="Normal 8 7 3 2 2" xfId="44719" xr:uid="{ADE27271-3ABE-4CF0-8B1C-831C7F859213}"/>
    <cellStyle name="Normal 8 7 3 3" xfId="44720" xr:uid="{7B07C078-67EB-4334-B59F-6A6D83A4B0BF}"/>
    <cellStyle name="Normal 8 7 4" xfId="44721" xr:uid="{921716BC-6A10-43CE-84CB-41B6B0CCF8D5}"/>
    <cellStyle name="Normal 8 7 4 2" xfId="44722" xr:uid="{850D570D-CF81-4D83-A311-EE60097572B1}"/>
    <cellStyle name="Normal 8 7 5" xfId="44723" xr:uid="{B8D3B588-EEE9-4AAF-BE30-BB9CF88EA2C1}"/>
    <cellStyle name="Normal 8 7 6" xfId="44724" xr:uid="{B9E26AFC-EDCA-4C9D-9271-53B1DCD3F73B}"/>
    <cellStyle name="Normal 8 8" xfId="44725" xr:uid="{63AE5A6A-814A-4BF3-947C-201406DCD7E2}"/>
    <cellStyle name="Normal 8 8 2" xfId="44726" xr:uid="{5384908F-9DA7-413C-AE3B-6C8145EC4BE9}"/>
    <cellStyle name="Normal 8 8 2 2" xfId="44727" xr:uid="{784851A0-DB4E-48D4-8A6E-C9D4B4F67D59}"/>
    <cellStyle name="Normal 8 8 2 2 2" xfId="44728" xr:uid="{97D3F8EB-7C34-4DD6-B7B8-A5EA9B3FAE6D}"/>
    <cellStyle name="Normal 8 8 2 3" xfId="44729" xr:uid="{76839C4B-A6BA-45C0-8FE9-F6221523B581}"/>
    <cellStyle name="Normal 8 8 3" xfId="44730" xr:uid="{B3727938-0E24-4CA8-915D-1DCD1AFF5213}"/>
    <cellStyle name="Normal 8 8 3 2" xfId="44731" xr:uid="{4ED732B4-BB5D-488D-B472-D63F84243083}"/>
    <cellStyle name="Normal 8 8 4" xfId="44732" xr:uid="{A873408C-7CCF-42ED-BE32-727AFF4D6312}"/>
    <cellStyle name="Normal 8 8 5" xfId="44733" xr:uid="{DBF78B76-2A4C-404C-9355-FD768528222B}"/>
    <cellStyle name="Normal 8 9" xfId="44734" xr:uid="{D4FF39EF-ABDA-4A5B-9F0B-8D99DC5347E6}"/>
    <cellStyle name="Normal 8 9 2" xfId="44735" xr:uid="{B860C53A-6D24-4103-A7DA-B06FF128BDAF}"/>
    <cellStyle name="Normal 8 9 2 2" xfId="44736" xr:uid="{C91D5495-67B1-434D-89E6-EF9357823A96}"/>
    <cellStyle name="Normal 8 9 2 2 2" xfId="44737" xr:uid="{0E0DB63D-7B2D-4478-9588-E317D0C8675E}"/>
    <cellStyle name="Normal 8 9 2 3" xfId="44738" xr:uid="{58AEDADA-CE85-4B5D-AE4C-85992BA7CD7F}"/>
    <cellStyle name="Normal 8 9 3" xfId="44739" xr:uid="{22F5C6E1-1253-47C9-B2CE-326B5DBBCF2F}"/>
    <cellStyle name="Normal 8 9 3 2" xfId="44740" xr:uid="{A130F9B3-357C-4158-9AA9-29E8C708C30E}"/>
    <cellStyle name="Normal 8 9 4" xfId="44741" xr:uid="{946FD07A-7CE9-4DF4-A5A5-986FD5E7BC13}"/>
    <cellStyle name="Normal 8 9 5" xfId="44742" xr:uid="{88237E5A-15DD-4884-8474-7392594B1718}"/>
    <cellStyle name="Normal 80" xfId="44743" xr:uid="{DED4177E-F4E4-4621-8589-3A322527597F}"/>
    <cellStyle name="Normal 80 2" xfId="44744" xr:uid="{4A8434F8-E083-42C2-B8E2-F77C29FDCBC0}"/>
    <cellStyle name="Normal 80 2 2" xfId="44745" xr:uid="{224BFAC1-E307-459C-BD19-45D714ED847D}"/>
    <cellStyle name="Normal 80 2 2 2" xfId="44746" xr:uid="{1E19AF55-7EB7-4107-9150-838006A695D0}"/>
    <cellStyle name="Normal 80 2 2 2 2" xfId="44747" xr:uid="{885D1997-858E-49B9-8C82-7A9C9269ACCE}"/>
    <cellStyle name="Normal 80 2 2 2 2 2" xfId="44748" xr:uid="{554579B2-FF08-4499-931C-D02B9E0CE23A}"/>
    <cellStyle name="Normal 80 2 2 2 3" xfId="44749" xr:uid="{A71FF702-931F-4FD7-A2EB-6B11984FE3E3}"/>
    <cellStyle name="Normal 80 2 2 3" xfId="44750" xr:uid="{E11E0F2B-57B4-4A94-89D7-08EF39E1F958}"/>
    <cellStyle name="Normal 80 2 2 3 2" xfId="44751" xr:uid="{E8160605-7BB5-4D23-9EF3-945CF64E25D7}"/>
    <cellStyle name="Normal 80 2 2 4" xfId="44752" xr:uid="{A8CDA0A7-F7B3-4D98-B5EC-A086F1603ECA}"/>
    <cellStyle name="Normal 80 2 2 5" xfId="44753" xr:uid="{5AE81E43-E3FB-4D4C-98C3-F756324BCB0A}"/>
    <cellStyle name="Normal 80 2 3" xfId="44754" xr:uid="{E85603B0-A362-411B-977B-3DC484E276A5}"/>
    <cellStyle name="Normal 80 2 3 2" xfId="44755" xr:uid="{38A66E01-663D-438B-9BEE-CE365231ABCE}"/>
    <cellStyle name="Normal 80 2 3 2 2" xfId="44756" xr:uid="{F382FC4E-C51D-4B2E-B07C-2681BECF5110}"/>
    <cellStyle name="Normal 80 2 3 3" xfId="44757" xr:uid="{D20DF70B-C69D-4BCB-B711-526004A46C01}"/>
    <cellStyle name="Normal 80 2 4" xfId="44758" xr:uid="{37D3CD3F-D58B-4015-9566-EF7C06D3F908}"/>
    <cellStyle name="Normal 80 2 4 2" xfId="44759" xr:uid="{DF3364E7-D3E8-4A92-9B15-ED58B666D257}"/>
    <cellStyle name="Normal 80 2 5" xfId="44760" xr:uid="{3C4B573C-D2E4-4693-88CA-D2FF365FAC16}"/>
    <cellStyle name="Normal 80 2 6" xfId="44761" xr:uid="{6E0B27EF-3B63-4A41-BCB9-C3C116FB1C4E}"/>
    <cellStyle name="Normal 80 3" xfId="44762" xr:uid="{363BD862-D8D7-4B37-8BDF-AB6F876620A3}"/>
    <cellStyle name="Normal 80 3 2" xfId="44763" xr:uid="{7922A87B-679E-4D43-8B1B-C579A33A1FF2}"/>
    <cellStyle name="Normal 80 3 2 2" xfId="44764" xr:uid="{8BEADCFC-8067-4323-BC3D-07179C47CEC6}"/>
    <cellStyle name="Normal 80 3 2 2 2" xfId="44765" xr:uid="{2E0EA5BF-8039-4294-BF56-74B81C8DB8C6}"/>
    <cellStyle name="Normal 80 3 2 3" xfId="44766" xr:uid="{CA9A1997-884B-49E8-B8CF-D9163F840119}"/>
    <cellStyle name="Normal 80 3 3" xfId="44767" xr:uid="{0EC053E6-15C6-4417-ADDC-432A04232452}"/>
    <cellStyle name="Normal 80 3 3 2" xfId="44768" xr:uid="{AD4008C1-DDFC-4678-AA4C-D3A57B960137}"/>
    <cellStyle name="Normal 80 3 4" xfId="44769" xr:uid="{58899A4F-F216-4BAD-99A3-2933F508B674}"/>
    <cellStyle name="Normal 80 3 5" xfId="44770" xr:uid="{FA8BD64D-F8FF-47B0-B11A-90DB7CBBA6A9}"/>
    <cellStyle name="Normal 80 4" xfId="44771" xr:uid="{4DE58E90-EB1D-4B33-9D0A-CE7162847BEF}"/>
    <cellStyle name="Normal 80 4 2" xfId="44772" xr:uid="{C10BEF1B-BE7C-4CD7-AFD6-F6D736F7DDD6}"/>
    <cellStyle name="Normal 80 4 2 2" xfId="44773" xr:uid="{FDFB49BD-34D5-43EE-B2BD-03145AEFA1E4}"/>
    <cellStyle name="Normal 80 4 2 2 2" xfId="44774" xr:uid="{791FC767-6C9C-4A42-996E-1CF257D1021F}"/>
    <cellStyle name="Normal 80 4 2 3" xfId="44775" xr:uid="{3ADEB955-0E6F-4266-BBD1-885CF31EA1F5}"/>
    <cellStyle name="Normal 80 4 3" xfId="44776" xr:uid="{DA29EBFE-FDCE-4343-B39C-6D02A1DCA652}"/>
    <cellStyle name="Normal 80 4 3 2" xfId="44777" xr:uid="{490C0DAC-1CD1-44A3-B0AB-3B7079D9BC90}"/>
    <cellStyle name="Normal 80 4 4" xfId="44778" xr:uid="{E41B2E57-9E73-42C5-9D18-2835848FFD27}"/>
    <cellStyle name="Normal 80 4 5" xfId="44779" xr:uid="{2C6B195D-6454-4F89-A220-B1C68190F64D}"/>
    <cellStyle name="Normal 80 5" xfId="44780" xr:uid="{AC2C6824-C507-40DA-B6AB-B1F1112FB7D7}"/>
    <cellStyle name="Normal 80 5 2" xfId="44781" xr:uid="{C3BE98A5-57C0-4349-8F6A-E30320183F5B}"/>
    <cellStyle name="Normal 80 5 2 2" xfId="44782" xr:uid="{169346CF-1FF3-46E9-9BFA-253C96EEECD0}"/>
    <cellStyle name="Normal 80 5 3" xfId="44783" xr:uid="{9E1BA06E-3034-419E-9CC6-FDDECA0E478E}"/>
    <cellStyle name="Normal 80 5 4" xfId="44784" xr:uid="{FFB369AA-E04B-45E0-BD76-E4D30A57FE17}"/>
    <cellStyle name="Normal 80 6" xfId="44785" xr:uid="{0C9A97E9-8D05-4BDD-B80F-42597DF34561}"/>
    <cellStyle name="Normal 80 6 2" xfId="44786" xr:uid="{162863C4-5CCC-4F15-84B8-C353AA53C7AB}"/>
    <cellStyle name="Normal 80 7" xfId="44787" xr:uid="{27677245-72A8-4C0C-A344-C3EAD2CC8001}"/>
    <cellStyle name="Normal 80 7 2" xfId="44788" xr:uid="{2E52DA23-9A05-49EC-9642-3303A7C0B237}"/>
    <cellStyle name="Normal 80 8" xfId="44789" xr:uid="{740907E9-3AF6-4F21-9C18-226C6915CFBA}"/>
    <cellStyle name="Normal 81" xfId="44790" xr:uid="{652AFD1D-9B04-4794-80C4-3501C254AD74}"/>
    <cellStyle name="Normal 81 2" xfId="44791" xr:uid="{5D42357A-824A-4BB4-A253-B502028B8A19}"/>
    <cellStyle name="Normal 81 2 2" xfId="44792" xr:uid="{5FDF07DC-AFB3-4B55-AEE1-C9AC5BA8C6DD}"/>
    <cellStyle name="Normal 81 2 2 2" xfId="44793" xr:uid="{4ACADC5C-E5DB-489E-ABB5-1A19E7CA6075}"/>
    <cellStyle name="Normal 81 2 2 2 2" xfId="44794" xr:uid="{FE3EAEE2-148D-467F-B9CC-5EBDD9A483F8}"/>
    <cellStyle name="Normal 81 2 2 2 2 2" xfId="44795" xr:uid="{508EFD10-3511-4AAC-9D17-7DE5A3B30D10}"/>
    <cellStyle name="Normal 81 2 2 2 3" xfId="44796" xr:uid="{0A7BB75C-5AA1-42EA-892F-01098BB8B0F4}"/>
    <cellStyle name="Normal 81 2 2 3" xfId="44797" xr:uid="{74E9BEE6-0D19-4496-BDDA-A36BC162EC98}"/>
    <cellStyle name="Normal 81 2 2 3 2" xfId="44798" xr:uid="{C0826709-1C3A-4E85-BCC1-F2B1A7E26190}"/>
    <cellStyle name="Normal 81 2 2 4" xfId="44799" xr:uid="{96565520-03AE-42EC-985B-00FE71516A67}"/>
    <cellStyle name="Normal 81 2 2 5" xfId="44800" xr:uid="{C55BB1FE-A757-4A4F-864F-0E0C7FFA331D}"/>
    <cellStyle name="Normal 81 2 3" xfId="44801" xr:uid="{F2FC97E3-59E3-4B70-96A6-41763D5C9948}"/>
    <cellStyle name="Normal 81 2 3 2" xfId="44802" xr:uid="{61354E83-88BD-4190-81BA-1FE09FCA0A59}"/>
    <cellStyle name="Normal 81 2 3 2 2" xfId="44803" xr:uid="{A7344B4E-6ADA-45F9-B751-68A3F4264530}"/>
    <cellStyle name="Normal 81 2 3 3" xfId="44804" xr:uid="{EE054CC3-AEA2-42F8-8A64-272955048EF7}"/>
    <cellStyle name="Normal 81 2 4" xfId="44805" xr:uid="{F5D30C30-F4D3-48CD-8E04-B2C9C3435200}"/>
    <cellStyle name="Normal 81 2 4 2" xfId="44806" xr:uid="{1C8F4ED1-7219-4067-A572-0546423C1121}"/>
    <cellStyle name="Normal 81 2 5" xfId="44807" xr:uid="{EDDBE813-7F04-487B-953F-D2E50D24ACFB}"/>
    <cellStyle name="Normal 81 2 6" xfId="44808" xr:uid="{840ACE9C-F0FA-4305-B5E6-B6EFF13A69C4}"/>
    <cellStyle name="Normal 81 3" xfId="44809" xr:uid="{0CD97440-FDC4-4E6C-94E7-7D210CACE532}"/>
    <cellStyle name="Normal 81 3 2" xfId="44810" xr:uid="{09A113F6-E43E-4101-A69E-93C91C4CEF1A}"/>
    <cellStyle name="Normal 81 3 2 2" xfId="44811" xr:uid="{B72FF269-698F-4FE7-A772-8DC19A887E82}"/>
    <cellStyle name="Normal 81 3 2 2 2" xfId="44812" xr:uid="{DBEA23D8-47D0-46AD-8FE5-A64FD9AB7C47}"/>
    <cellStyle name="Normal 81 3 2 3" xfId="44813" xr:uid="{0619E5EE-6B2D-4555-B30E-D1BAF1CF018C}"/>
    <cellStyle name="Normal 81 3 3" xfId="44814" xr:uid="{BF4AF1B6-7206-45CD-810A-F2039469E765}"/>
    <cellStyle name="Normal 81 3 3 2" xfId="44815" xr:uid="{6FE253E3-5DF3-45F0-8687-06068AB92175}"/>
    <cellStyle name="Normal 81 3 4" xfId="44816" xr:uid="{95D67D24-0EF8-4664-8FD5-8C8243956F26}"/>
    <cellStyle name="Normal 81 3 5" xfId="44817" xr:uid="{2927CF10-2A5D-4F22-9F6B-BCDD52E2FF95}"/>
    <cellStyle name="Normal 81 4" xfId="44818" xr:uid="{AB966EAF-B5B5-42A4-BFBC-A88DDA638010}"/>
    <cellStyle name="Normal 81 4 2" xfId="44819" xr:uid="{0A1105AF-1DF3-43B2-8F4B-6117EE3B2C1D}"/>
    <cellStyle name="Normal 81 4 2 2" xfId="44820" xr:uid="{7BF6DEFE-90FA-4F4B-B0A0-42ABABCC6A82}"/>
    <cellStyle name="Normal 81 4 2 2 2" xfId="44821" xr:uid="{3F1C6EA9-27CE-40BC-BAEC-12DBB534A399}"/>
    <cellStyle name="Normal 81 4 2 3" xfId="44822" xr:uid="{9BA5D5D4-87B0-49AF-BFCE-98C8FF5ADCCB}"/>
    <cellStyle name="Normal 81 4 3" xfId="44823" xr:uid="{B0BBC059-1E82-46AE-B9A4-3AF51B67463F}"/>
    <cellStyle name="Normal 81 4 3 2" xfId="44824" xr:uid="{6C96DE1B-F102-4D9B-A385-19E5D88DFDA9}"/>
    <cellStyle name="Normal 81 4 4" xfId="44825" xr:uid="{F8855528-B8BA-4551-93FA-E0C73CF743C5}"/>
    <cellStyle name="Normal 81 4 5" xfId="44826" xr:uid="{0B361895-BE32-4F1D-B56E-E4207FBDDEEA}"/>
    <cellStyle name="Normal 81 5" xfId="44827" xr:uid="{D3620DE2-29EB-4938-9217-165852848530}"/>
    <cellStyle name="Normal 81 5 2" xfId="44828" xr:uid="{5BAB0481-0FE0-400E-A4DB-741775875381}"/>
    <cellStyle name="Normal 81 5 2 2" xfId="44829" xr:uid="{9CBEA9C2-7A83-401A-8432-2784DDD06D9A}"/>
    <cellStyle name="Normal 81 5 3" xfId="44830" xr:uid="{31B07CD6-B0E4-4008-AA91-A8DB64016BF5}"/>
    <cellStyle name="Normal 81 5 4" xfId="44831" xr:uid="{C6956843-9C76-4CF8-BD3C-D19F04CA31F3}"/>
    <cellStyle name="Normal 81 6" xfId="44832" xr:uid="{6FD169D9-8BC2-417B-828F-CA1143C63A8A}"/>
    <cellStyle name="Normal 81 6 2" xfId="44833" xr:uid="{463FFDA1-4D62-4E52-9BB8-4FE52A07515D}"/>
    <cellStyle name="Normal 81 7" xfId="44834" xr:uid="{0DFBFE31-B9DB-4C79-BDF0-EE83BA1F6BE0}"/>
    <cellStyle name="Normal 81 7 2" xfId="44835" xr:uid="{3652D928-A2D7-4D8B-94D1-AC5378F4673D}"/>
    <cellStyle name="Normal 81 8" xfId="44836" xr:uid="{E3C01EEF-644F-4E81-B77F-274EA8047D71}"/>
    <cellStyle name="Normal 82" xfId="44837" xr:uid="{9E65A85B-9076-4B40-8175-C5D4EB61F209}"/>
    <cellStyle name="Normal 82 2" xfId="44838" xr:uid="{B168E690-C951-41DC-88AA-167FD3D532CE}"/>
    <cellStyle name="Normal 82 2 2" xfId="44839" xr:uid="{348F4148-797E-4330-8F9E-7A837DD30C9A}"/>
    <cellStyle name="Normal 82 2 2 2" xfId="44840" xr:uid="{CB1B9AB2-708B-494B-AD63-825B1BABD44C}"/>
    <cellStyle name="Normal 82 2 2 2 2" xfId="44841" xr:uid="{C898DA2E-65E6-463C-A94C-A54FFA14BDC4}"/>
    <cellStyle name="Normal 82 2 2 2 2 2" xfId="44842" xr:uid="{2630CDE1-6014-43FC-AC27-D46D4A90D81C}"/>
    <cellStyle name="Normal 82 2 2 2 3" xfId="44843" xr:uid="{4EFB395E-E819-44F7-BA1F-4D17EBAE86C1}"/>
    <cellStyle name="Normal 82 2 2 3" xfId="44844" xr:uid="{A86D0100-F7D4-4AA0-AF33-7170CB5E8BA5}"/>
    <cellStyle name="Normal 82 2 2 3 2" xfId="44845" xr:uid="{2BBE9C0D-8040-4D80-BC86-4ADCF0CBE179}"/>
    <cellStyle name="Normal 82 2 2 4" xfId="44846" xr:uid="{FEE43BB0-EF1E-470F-9F13-1BA1071E6505}"/>
    <cellStyle name="Normal 82 2 2 5" xfId="44847" xr:uid="{DD4ADA4A-BEED-485C-B7E5-EEC8791584C7}"/>
    <cellStyle name="Normal 82 2 3" xfId="44848" xr:uid="{7E243C3C-9351-4B25-8B79-66884C165D3D}"/>
    <cellStyle name="Normal 82 2 3 2" xfId="44849" xr:uid="{320E85D8-D8CF-4BE6-AB5D-DD690ABBBE1F}"/>
    <cellStyle name="Normal 82 2 3 2 2" xfId="44850" xr:uid="{E0792DBA-29FF-4EAA-8C44-F99B9BB1CFE8}"/>
    <cellStyle name="Normal 82 2 3 3" xfId="44851" xr:uid="{1033D680-DBCC-4D78-A5CB-089E4A836C3A}"/>
    <cellStyle name="Normal 82 2 4" xfId="44852" xr:uid="{268C2147-4CC5-4AA3-9CAA-7D81B5F6512E}"/>
    <cellStyle name="Normal 82 2 4 2" xfId="44853" xr:uid="{B80B9E2B-2969-4D14-B32E-1866571D705B}"/>
    <cellStyle name="Normal 82 2 5" xfId="44854" xr:uid="{51E28E7F-43B5-4F61-A572-CDB74B6F2423}"/>
    <cellStyle name="Normal 82 2 6" xfId="44855" xr:uid="{A6C56D1E-948B-4DEE-9C70-9F3BC30FC6EF}"/>
    <cellStyle name="Normal 82 3" xfId="44856" xr:uid="{47289036-2EC0-4C4A-A0AC-33670BFB34D4}"/>
    <cellStyle name="Normal 82 3 2" xfId="44857" xr:uid="{9719AA88-3B2C-43D9-8D43-69F5031CA8CD}"/>
    <cellStyle name="Normal 82 3 2 2" xfId="44858" xr:uid="{67A1EF59-290F-4A24-AF88-86C462677B78}"/>
    <cellStyle name="Normal 82 3 2 2 2" xfId="44859" xr:uid="{355B513C-C128-4474-B60C-A94F2F66CFD3}"/>
    <cellStyle name="Normal 82 3 2 3" xfId="44860" xr:uid="{8A907DBF-E3AE-4662-974D-49322AB0FE13}"/>
    <cellStyle name="Normal 82 3 3" xfId="44861" xr:uid="{0DDA2802-6BDF-47DE-A784-D426D6DE7A03}"/>
    <cellStyle name="Normal 82 3 3 2" xfId="44862" xr:uid="{C6DDCD6A-3050-4FCE-9308-09DE66FB61DF}"/>
    <cellStyle name="Normal 82 3 4" xfId="44863" xr:uid="{3BDDA778-8428-46D6-960D-3843F4882B7B}"/>
    <cellStyle name="Normal 82 3 5" xfId="44864" xr:uid="{E884A709-6B64-457A-AB30-A40D5FF61081}"/>
    <cellStyle name="Normal 82 4" xfId="44865" xr:uid="{F665AD41-11C2-4DAE-A149-33D212183682}"/>
    <cellStyle name="Normal 82 4 2" xfId="44866" xr:uid="{EB55B8AA-7A73-40D9-A989-02D137627129}"/>
    <cellStyle name="Normal 82 4 2 2" xfId="44867" xr:uid="{DC25EFA7-84CC-409E-A1EB-929F790A71DC}"/>
    <cellStyle name="Normal 82 4 2 2 2" xfId="44868" xr:uid="{D78FE357-62A8-4FC2-97D0-02848771F901}"/>
    <cellStyle name="Normal 82 4 2 3" xfId="44869" xr:uid="{65F653B9-4D9B-43C4-A690-E8BF379B9CEA}"/>
    <cellStyle name="Normal 82 4 3" xfId="44870" xr:uid="{E17ACB3C-37A1-4474-9B3E-FE3D7A5E3A8F}"/>
    <cellStyle name="Normal 82 4 3 2" xfId="44871" xr:uid="{B95D8A9D-104B-4E67-B548-F35C59895F93}"/>
    <cellStyle name="Normal 82 4 4" xfId="44872" xr:uid="{23B5BFC9-4C9B-4390-9D26-3DF5D714AC4A}"/>
    <cellStyle name="Normal 82 4 5" xfId="44873" xr:uid="{E560BD48-2323-45FE-8A48-469140CF075B}"/>
    <cellStyle name="Normal 82 5" xfId="44874" xr:uid="{C3BE23FF-6CA1-4751-B6CB-8968FD6B4021}"/>
    <cellStyle name="Normal 82 5 2" xfId="44875" xr:uid="{0558EA51-E7E5-4892-92C1-262FF6A57B65}"/>
    <cellStyle name="Normal 82 5 2 2" xfId="44876" xr:uid="{396E3CB4-CD51-41C3-AA15-977C45786C8E}"/>
    <cellStyle name="Normal 82 5 3" xfId="44877" xr:uid="{59CD973E-7F1A-432B-AA15-3F1439F71A46}"/>
    <cellStyle name="Normal 82 5 4" xfId="44878" xr:uid="{6CBB37F0-3E4E-4A74-B808-B171ADF5DDB8}"/>
    <cellStyle name="Normal 82 6" xfId="44879" xr:uid="{599A9D28-267C-44AD-A3DD-9B76BBE7F653}"/>
    <cellStyle name="Normal 82 6 2" xfId="44880" xr:uid="{75FB05EB-F05A-4B01-8FEB-B7C143670F94}"/>
    <cellStyle name="Normal 82 7" xfId="44881" xr:uid="{C5149B69-3168-4662-9B35-94C16FC54DC9}"/>
    <cellStyle name="Normal 82 7 2" xfId="44882" xr:uid="{C25E6BFB-70BE-406A-BAB5-60F2B1AB2FAC}"/>
    <cellStyle name="Normal 82 8" xfId="44883" xr:uid="{C7DE7B77-0CD8-4673-A15C-779469BF3185}"/>
    <cellStyle name="Normal 83" xfId="44884" xr:uid="{C1F98DBA-76D6-4905-8DD6-04529F10AAE0}"/>
    <cellStyle name="Normal 83 2" xfId="44885" xr:uid="{D2485ADA-ACC6-48C7-929E-96A2D6A46D32}"/>
    <cellStyle name="Normal 83 2 2" xfId="44886" xr:uid="{43DD09D4-2138-4C7A-9C28-A509171A20F4}"/>
    <cellStyle name="Normal 83 2 2 2" xfId="44887" xr:uid="{B70EC5CA-B1A8-4A89-B4C9-BBC706C97760}"/>
    <cellStyle name="Normal 83 2 2 2 2" xfId="44888" xr:uid="{3AD5C36D-BF0B-44BC-B643-CD823977A473}"/>
    <cellStyle name="Normal 83 2 2 2 2 2" xfId="44889" xr:uid="{4C91A465-0573-4BE3-902C-0A6FD9AAAA81}"/>
    <cellStyle name="Normal 83 2 2 2 3" xfId="44890" xr:uid="{FE4AF1E2-458D-423E-82F4-EB2E6988D99D}"/>
    <cellStyle name="Normal 83 2 2 3" xfId="44891" xr:uid="{10A09558-D017-47A0-8DFC-9B44E6027F28}"/>
    <cellStyle name="Normal 83 2 2 3 2" xfId="44892" xr:uid="{EF15FB44-4AAB-4C7E-A66F-54608D723B8D}"/>
    <cellStyle name="Normal 83 2 2 4" xfId="44893" xr:uid="{7F89E5C7-DFEA-4D25-A849-9AE3B4B7D079}"/>
    <cellStyle name="Normal 83 2 2 5" xfId="44894" xr:uid="{78749B61-45E0-476C-A872-E2BF28982303}"/>
    <cellStyle name="Normal 83 2 3" xfId="44895" xr:uid="{53460F8D-3292-4FBD-8085-6114D26DB522}"/>
    <cellStyle name="Normal 83 2 3 2" xfId="44896" xr:uid="{AC290729-460C-4746-9A6C-D8008B65EB4C}"/>
    <cellStyle name="Normal 83 2 3 2 2" xfId="44897" xr:uid="{26DF8816-0917-42A2-B288-F5FB6E5DA805}"/>
    <cellStyle name="Normal 83 2 3 3" xfId="44898" xr:uid="{31DB5965-2689-470A-BEB0-200B46F8AF0F}"/>
    <cellStyle name="Normal 83 2 4" xfId="44899" xr:uid="{8C66579D-3D38-4663-B252-D1405246A67A}"/>
    <cellStyle name="Normal 83 2 4 2" xfId="44900" xr:uid="{489C7451-BB54-41E5-9128-C76353159270}"/>
    <cellStyle name="Normal 83 2 5" xfId="44901" xr:uid="{0FD9D54E-A8AA-4021-9A9F-6350A92184D1}"/>
    <cellStyle name="Normal 83 2 6" xfId="44902" xr:uid="{0A1C6AAA-C8CB-4CCF-B5D3-181B2E779F5E}"/>
    <cellStyle name="Normal 83 3" xfId="44903" xr:uid="{474548E1-9975-445E-823D-1A251D0970BE}"/>
    <cellStyle name="Normal 83 3 2" xfId="44904" xr:uid="{5E755DF2-8E72-4757-8E9D-99EF3DF50BA0}"/>
    <cellStyle name="Normal 83 3 2 2" xfId="44905" xr:uid="{AF7FACCA-D10F-401B-9B75-5BFDACC4B1D3}"/>
    <cellStyle name="Normal 83 3 2 2 2" xfId="44906" xr:uid="{3FBA1AF1-36F7-46C8-AA4E-0DF64F5E9DEF}"/>
    <cellStyle name="Normal 83 3 2 3" xfId="44907" xr:uid="{23CF7343-1C24-43AC-86D3-B4B04FA67DC2}"/>
    <cellStyle name="Normal 83 3 3" xfId="44908" xr:uid="{68AE6FE8-46B9-4290-9231-259A67BED346}"/>
    <cellStyle name="Normal 83 3 3 2" xfId="44909" xr:uid="{C358CC43-942C-4E38-BBEF-1191DA0A8887}"/>
    <cellStyle name="Normal 83 3 4" xfId="44910" xr:uid="{A5F806F1-23B3-43C2-AB49-A2DA872B78F8}"/>
    <cellStyle name="Normal 83 3 5" xfId="44911" xr:uid="{56889C0B-A1B1-4F1F-B585-8FA339C5B23D}"/>
    <cellStyle name="Normal 83 4" xfId="44912" xr:uid="{8262F7A9-A87E-4A2B-8CDB-62A6F1654404}"/>
    <cellStyle name="Normal 83 4 2" xfId="44913" xr:uid="{B5994CC3-0E07-416A-8AAD-E25A5AAA3EF4}"/>
    <cellStyle name="Normal 83 4 2 2" xfId="44914" xr:uid="{27F7765D-7935-4A36-BB89-56B0534C62A6}"/>
    <cellStyle name="Normal 83 4 2 2 2" xfId="44915" xr:uid="{5F383CC3-436D-4A4E-B905-AB3A82F88FB3}"/>
    <cellStyle name="Normal 83 4 2 3" xfId="44916" xr:uid="{E133F7B4-8146-416A-A16A-FBAB0831D7A6}"/>
    <cellStyle name="Normal 83 4 3" xfId="44917" xr:uid="{B3C9F372-B1AB-4893-9002-6BFB1E126594}"/>
    <cellStyle name="Normal 83 4 3 2" xfId="44918" xr:uid="{238CE453-C096-4202-8B2E-EC0408BDDD33}"/>
    <cellStyle name="Normal 83 4 4" xfId="44919" xr:uid="{52ED172E-9312-4B2B-A82D-888DA2C29E75}"/>
    <cellStyle name="Normal 83 4 5" xfId="44920" xr:uid="{8CBC656A-994A-4777-A029-573C6F5E6980}"/>
    <cellStyle name="Normal 83 5" xfId="44921" xr:uid="{E0B8E6E4-7201-42B6-AEAE-D3C5A41B0C52}"/>
    <cellStyle name="Normal 83 5 2" xfId="44922" xr:uid="{2F28ED43-3BD6-49D7-ABA5-5FB9DB35A51E}"/>
    <cellStyle name="Normal 83 5 2 2" xfId="44923" xr:uid="{A21F785A-AA17-4C84-B48F-D69CDAEF6B59}"/>
    <cellStyle name="Normal 83 5 3" xfId="44924" xr:uid="{FC66D0FC-B830-4395-A8C3-F740013CF7D9}"/>
    <cellStyle name="Normal 83 5 4" xfId="44925" xr:uid="{8DB3B3F9-2927-43B0-A343-26B10B9A5879}"/>
    <cellStyle name="Normal 83 6" xfId="44926" xr:uid="{9A0305BA-1B2A-4B3D-8D61-A38F6EECF108}"/>
    <cellStyle name="Normal 83 6 2" xfId="44927" xr:uid="{89251CEF-A493-474E-814B-F09494A3F371}"/>
    <cellStyle name="Normal 83 7" xfId="44928" xr:uid="{9CE6F8A1-2642-4C0F-876F-91FEDE64A453}"/>
    <cellStyle name="Normal 83 7 2" xfId="44929" xr:uid="{7D6E70CB-416E-4733-A5AB-AB8F23323888}"/>
    <cellStyle name="Normal 83 8" xfId="44930" xr:uid="{62D3E942-3E7B-4B89-A81F-9E217ECE7D0F}"/>
    <cellStyle name="Normal 84" xfId="44931" xr:uid="{2283F92A-1963-4C4B-A3C1-137D9A091098}"/>
    <cellStyle name="Normal 84 2" xfId="44932" xr:uid="{87889ED7-D875-4D0F-9A2C-684F7B52BC68}"/>
    <cellStyle name="Normal 84 2 2" xfId="44933" xr:uid="{AF55C0F0-667B-4B1E-B4AE-25CAABE49A43}"/>
    <cellStyle name="Normal 84 2 2 2" xfId="44934" xr:uid="{DDCBB67A-DE7C-415B-8A90-A80ED630D879}"/>
    <cellStyle name="Normal 84 2 2 2 2" xfId="44935" xr:uid="{06F1AE6E-B3E5-4360-B6A8-F5E7BD1D25C3}"/>
    <cellStyle name="Normal 84 2 2 3" xfId="44936" xr:uid="{07D7C2D1-EF90-4FE8-9B80-3C4330F304B9}"/>
    <cellStyle name="Normal 84 2 3" xfId="44937" xr:uid="{61E53592-50EE-44CA-855D-A515D9ABAE67}"/>
    <cellStyle name="Normal 84 2 3 2" xfId="44938" xr:uid="{258B7569-28E5-4140-A20F-90151E95C344}"/>
    <cellStyle name="Normal 84 2 4" xfId="44939" xr:uid="{F9F2BEC8-CCFB-41B3-950F-24D3F4178677}"/>
    <cellStyle name="Normal 84 2 5" xfId="44940" xr:uid="{B879DD44-8ACC-4C6A-BA85-6A87315410C2}"/>
    <cellStyle name="Normal 84 3" xfId="44941" xr:uid="{B06BC15B-FB62-4FEA-8635-43F444F478E1}"/>
    <cellStyle name="Normal 85" xfId="44942" xr:uid="{23260592-FEA9-4579-A334-A959537C023C}"/>
    <cellStyle name="Normal 85 2" xfId="44943" xr:uid="{9787D88D-5A11-4624-9C96-9EE2CC8B572E}"/>
    <cellStyle name="Normal 85 2 2" xfId="44944" xr:uid="{6E14A4D5-6D67-4FAC-95D3-93AD41BECC89}"/>
    <cellStyle name="Normal 85 2 2 2" xfId="44945" xr:uid="{1FC4D6EE-7FCC-4C6F-85FC-C126E0BFBDFA}"/>
    <cellStyle name="Normal 85 2 2 2 2" xfId="44946" xr:uid="{9A9F0EF9-F61E-48AD-95F6-1A455DC26A07}"/>
    <cellStyle name="Normal 85 2 2 3" xfId="44947" xr:uid="{2B4C1172-7A8E-47E5-B5BB-C5C230980181}"/>
    <cellStyle name="Normal 85 2 3" xfId="44948" xr:uid="{AA25B9E9-BE51-4BB0-83F0-74B23424A0B7}"/>
    <cellStyle name="Normal 85 2 3 2" xfId="44949" xr:uid="{65F94C4D-3A81-4845-AA0F-4A67B4980C57}"/>
    <cellStyle name="Normal 85 2 4" xfId="44950" xr:uid="{E74E3F61-334F-409D-ADF8-435EBEAADE51}"/>
    <cellStyle name="Normal 85 2 5" xfId="44951" xr:uid="{D731A9DA-F370-4F8F-9D15-3B2A0F014672}"/>
    <cellStyle name="Normal 85 3" xfId="44952" xr:uid="{8C8FAEC8-CDE5-470A-8F57-A039CC2FCDC1}"/>
    <cellStyle name="Normal 86" xfId="44953" xr:uid="{D1785C87-F0FF-4B14-8D34-C09A004065F6}"/>
    <cellStyle name="Normal 86 2" xfId="44954" xr:uid="{6BB56CFF-34DF-4EA5-8639-A74A57E71476}"/>
    <cellStyle name="Normal 86 2 2" xfId="44955" xr:uid="{35B1C817-8386-4A59-A16C-1B8E6264B165}"/>
    <cellStyle name="Normal 86 2 2 2" xfId="44956" xr:uid="{21CF115D-DA81-4D7C-B0F0-6AC25AE98DF9}"/>
    <cellStyle name="Normal 86 2 2 2 2" xfId="44957" xr:uid="{1BEBFEFD-18DF-4C3C-A6D1-AB13FA0D0511}"/>
    <cellStyle name="Normal 86 2 2 3" xfId="44958" xr:uid="{6ED4D6C2-8119-42D4-A623-0263CB0536F2}"/>
    <cellStyle name="Normal 86 2 3" xfId="44959" xr:uid="{81035824-4864-413E-A8FA-AB91C56062C3}"/>
    <cellStyle name="Normal 86 2 3 2" xfId="44960" xr:uid="{A8077AD8-DFD8-472A-B3E0-8F1BE32CED01}"/>
    <cellStyle name="Normal 86 2 4" xfId="44961" xr:uid="{1E4877B6-755D-4CC9-B0F5-AD55F085C857}"/>
    <cellStyle name="Normal 86 2 5" xfId="44962" xr:uid="{D04DF422-F5DE-4381-A606-E542BF5C9FA5}"/>
    <cellStyle name="Normal 86 3" xfId="44963" xr:uid="{4C31F899-7C1A-4B03-B97A-5E3A80B6427A}"/>
    <cellStyle name="Normal 87" xfId="44964" xr:uid="{CBE5D2AC-BFB7-447E-B186-FECA4B8B77B9}"/>
    <cellStyle name="Normal 88" xfId="44965" xr:uid="{043AED7B-AF06-4F63-8318-7322C350820F}"/>
    <cellStyle name="Normal 88 2" xfId="44966" xr:uid="{A44DFD66-A1DB-4968-B038-8BEE5AFB1D24}"/>
    <cellStyle name="Normal 88 2 2" xfId="44967" xr:uid="{E66DDF72-9843-491C-88BC-4255D012659B}"/>
    <cellStyle name="Normal 88 2 2 2" xfId="44968" xr:uid="{C098F6C4-C457-4584-AF9D-01B10601BC68}"/>
    <cellStyle name="Normal 88 2 2 2 2" xfId="44969" xr:uid="{C066861E-4035-40A1-8091-A239C5375EA9}"/>
    <cellStyle name="Normal 88 2 2 2 2 2" xfId="44970" xr:uid="{9849A7DE-87C9-4F91-A281-0C38C6BF863B}"/>
    <cellStyle name="Normal 88 2 2 2 3" xfId="44971" xr:uid="{46C8F5DA-03AF-4EFC-9408-903D38DC51C1}"/>
    <cellStyle name="Normal 88 2 2 3" xfId="44972" xr:uid="{B7ABD821-B794-4633-870A-A2CB5C82B499}"/>
    <cellStyle name="Normal 88 2 2 3 2" xfId="44973" xr:uid="{6A07B47F-F0AB-4BD5-BE53-4CDA5AB40104}"/>
    <cellStyle name="Normal 88 2 2 4" xfId="44974" xr:uid="{1D03B753-C0DA-4D90-BFBC-895330E4EE69}"/>
    <cellStyle name="Normal 88 2 2 5" xfId="44975" xr:uid="{32B80245-443D-42B4-8E15-A9AB2DF53051}"/>
    <cellStyle name="Normal 88 2 3" xfId="44976" xr:uid="{24F52902-0897-49B6-B7A6-E979757D31E8}"/>
    <cellStyle name="Normal 88 2 3 2" xfId="44977" xr:uid="{0849F091-E2EB-40AC-A11F-DFD923D94EC1}"/>
    <cellStyle name="Normal 88 2 3 2 2" xfId="44978" xr:uid="{61A5081B-8C4C-48BE-8104-E98206D2581D}"/>
    <cellStyle name="Normal 88 2 3 3" xfId="44979" xr:uid="{37D81DD3-2EC4-4B31-AF4F-5625A078B0B0}"/>
    <cellStyle name="Normal 88 2 4" xfId="44980" xr:uid="{C1C844E4-6FE9-4559-B1A6-ED842A2B1792}"/>
    <cellStyle name="Normal 88 2 4 2" xfId="44981" xr:uid="{B25236C8-6AE1-4D1C-AA1B-8C8EEBEF0E65}"/>
    <cellStyle name="Normal 88 2 5" xfId="44982" xr:uid="{27F085B6-4E5C-4915-9B09-F4745DB9A383}"/>
    <cellStyle name="Normal 88 2 6" xfId="44983" xr:uid="{1399DA83-90DE-44B7-B6B9-DE0751BFDC58}"/>
    <cellStyle name="Normal 88 3" xfId="44984" xr:uid="{095FC9BC-5122-4BE4-93E8-4B2A595E0162}"/>
    <cellStyle name="Normal 88 3 2" xfId="44985" xr:uid="{975A5000-65A3-425F-AC32-2489E227E0B0}"/>
    <cellStyle name="Normal 88 3 2 2" xfId="44986" xr:uid="{D3116C06-3FD4-4E24-A5B1-F17DF0B4996E}"/>
    <cellStyle name="Normal 88 3 2 2 2" xfId="44987" xr:uid="{C59651ED-7A55-4492-B67F-BA719353695D}"/>
    <cellStyle name="Normal 88 3 2 3" xfId="44988" xr:uid="{BA0D9C75-4527-4418-B680-B1A99FCCBAC3}"/>
    <cellStyle name="Normal 88 3 3" xfId="44989" xr:uid="{CFB252D5-0971-4755-92A2-89AA0693CDBB}"/>
    <cellStyle name="Normal 88 3 3 2" xfId="44990" xr:uid="{5BE49226-1DFE-4211-9F4A-2958F4ABB742}"/>
    <cellStyle name="Normal 88 3 4" xfId="44991" xr:uid="{25527ED9-4582-4F3B-9244-32F5CDEA68F7}"/>
    <cellStyle name="Normal 88 3 5" xfId="44992" xr:uid="{75D3D79E-C6BA-4A6E-B5FE-14FED085A672}"/>
    <cellStyle name="Normal 88 4" xfId="44993" xr:uid="{E1354765-1F8E-4D51-8DDE-3BCF02592F04}"/>
    <cellStyle name="Normal 88 4 2" xfId="44994" xr:uid="{6910BD42-AB20-4B21-9CCA-FE4F805B234B}"/>
    <cellStyle name="Normal 88 4 2 2" xfId="44995" xr:uid="{9DF989F5-7D20-45A4-AE37-A7EC83CB9CDD}"/>
    <cellStyle name="Normal 88 4 3" xfId="44996" xr:uid="{76D78343-1C49-4ACB-A223-0C5ADEBFD836}"/>
    <cellStyle name="Normal 88 4 4" xfId="44997" xr:uid="{01B80DFE-DABD-4E68-88C9-C8CDA08F45AC}"/>
    <cellStyle name="Normal 88 5" xfId="44998" xr:uid="{B3EB414C-42FC-43BD-8560-34585293C06D}"/>
    <cellStyle name="Normal 88 5 2" xfId="44999" xr:uid="{E9157DCC-0587-436A-9B41-24359EA136E4}"/>
    <cellStyle name="Normal 88 6" xfId="45000" xr:uid="{4B616D55-D1FA-451E-A631-3F8E77F04136}"/>
    <cellStyle name="Normal 88 6 2" xfId="45001" xr:uid="{6691DAB8-3BA1-40BD-8034-17276CEEAF8E}"/>
    <cellStyle name="Normal 88 7" xfId="45002" xr:uid="{37936388-922C-49CD-8BD6-0A94C8BDCF59}"/>
    <cellStyle name="Normal 89" xfId="45003" xr:uid="{351D0F8F-01AF-4A23-A658-0DE920CF25B8}"/>
    <cellStyle name="Normal 89 2" xfId="45004" xr:uid="{79A07B88-A006-483C-A84F-27EBDEF00C8A}"/>
    <cellStyle name="Normal 89 2 2" xfId="45005" xr:uid="{495B7AC4-0BBB-4408-A599-6C5604647743}"/>
    <cellStyle name="Normal 89 2 2 2" xfId="45006" xr:uid="{093FDEDF-1C93-4A67-BC95-2B9DA0356C99}"/>
    <cellStyle name="Normal 89 2 2 2 2" xfId="45007" xr:uid="{26B15024-87A3-4156-AC37-02853A8C0D4A}"/>
    <cellStyle name="Normal 89 2 2 2 2 2" xfId="45008" xr:uid="{BA5DA301-7159-473A-B6D7-93B828654EA3}"/>
    <cellStyle name="Normal 89 2 2 2 3" xfId="45009" xr:uid="{7A3706CD-BE47-486C-AC6F-9A1F52E8C9D9}"/>
    <cellStyle name="Normal 89 2 2 3" xfId="45010" xr:uid="{CF0E23CC-F910-41DA-82B7-35CB9797192B}"/>
    <cellStyle name="Normal 89 2 2 3 2" xfId="45011" xr:uid="{6ECD4CDB-C182-4585-AAAD-825B7C59DA5C}"/>
    <cellStyle name="Normal 89 2 2 4" xfId="45012" xr:uid="{A4F64049-1E6D-461C-87D1-2E665CD74B68}"/>
    <cellStyle name="Normal 89 2 2 5" xfId="45013" xr:uid="{809423FC-D7BE-4B03-B6FA-43CE4700480F}"/>
    <cellStyle name="Normal 89 2 3" xfId="45014" xr:uid="{51878AE0-92B6-42D9-8BC7-F22E6A2E5ED6}"/>
    <cellStyle name="Normal 89 2 3 2" xfId="45015" xr:uid="{EBA0843D-EBC1-4CEB-96C4-E4C77BECEBF6}"/>
    <cellStyle name="Normal 89 2 3 2 2" xfId="45016" xr:uid="{2B0B4229-0C94-4F17-8263-953DDDB4478A}"/>
    <cellStyle name="Normal 89 2 3 3" xfId="45017" xr:uid="{BE4F10EE-5C2E-44AC-924A-113197B0F342}"/>
    <cellStyle name="Normal 89 2 4" xfId="45018" xr:uid="{D498DE24-0D5B-473D-BD64-FE6B1AA4ED01}"/>
    <cellStyle name="Normal 89 2 4 2" xfId="45019" xr:uid="{C4B558D1-0097-443E-B331-1327083214FC}"/>
    <cellStyle name="Normal 89 2 5" xfId="45020" xr:uid="{AA7D51C9-D6D1-40F7-8AF8-C717E676E61A}"/>
    <cellStyle name="Normal 89 2 6" xfId="45021" xr:uid="{4A76D1B1-A79C-47F9-ABD7-75A8E174E00E}"/>
    <cellStyle name="Normal 89 3" xfId="45022" xr:uid="{3C0B5E1D-13B1-4DAA-B288-5D8E61A7D044}"/>
    <cellStyle name="Normal 89 3 2" xfId="45023" xr:uid="{123A6BDC-2092-47F0-8B66-9237E2D8D0E1}"/>
    <cellStyle name="Normal 89 3 2 2" xfId="45024" xr:uid="{9DB2B48C-1FA8-4F89-8BCC-3EAA4C3B325E}"/>
    <cellStyle name="Normal 89 3 2 2 2" xfId="45025" xr:uid="{EA079207-42FC-481A-B401-F5FEB90208AD}"/>
    <cellStyle name="Normal 89 3 2 3" xfId="45026" xr:uid="{632AAAE6-259A-41EF-816E-4A1359925024}"/>
    <cellStyle name="Normal 89 3 3" xfId="45027" xr:uid="{C477C4B1-3BAC-4E48-A029-A302DEF06A9F}"/>
    <cellStyle name="Normal 89 3 3 2" xfId="45028" xr:uid="{B925FAD0-B44B-40B2-A931-118AA766D0D8}"/>
    <cellStyle name="Normal 89 3 4" xfId="45029" xr:uid="{7378B72E-8A6D-4543-A2A5-67A999F47196}"/>
    <cellStyle name="Normal 89 3 5" xfId="45030" xr:uid="{85E9FD29-69F3-4FAC-BAE6-8DEEA9E58793}"/>
    <cellStyle name="Normal 89 4" xfId="45031" xr:uid="{003793B2-19B4-4107-BE87-F4BCB5394B10}"/>
    <cellStyle name="Normal 89 4 2" xfId="45032" xr:uid="{77C29A44-D877-483C-8552-9E9BC0780573}"/>
    <cellStyle name="Normal 89 4 2 2" xfId="45033" xr:uid="{683A1A37-BD79-49EA-A810-F7B0521579CB}"/>
    <cellStyle name="Normal 89 4 3" xfId="45034" xr:uid="{4AA4D8C9-6A2B-4DA9-88E1-00182A8AC874}"/>
    <cellStyle name="Normal 89 4 4" xfId="45035" xr:uid="{B583F0FF-3B2C-4105-9781-C96D745F3A22}"/>
    <cellStyle name="Normal 89 5" xfId="45036" xr:uid="{E27E3C0C-B6BE-4FD6-90FE-0FC2E6612C59}"/>
    <cellStyle name="Normal 89 5 2" xfId="45037" xr:uid="{823B3644-074D-4EA3-A5A1-DCEF7F033C1F}"/>
    <cellStyle name="Normal 89 6" xfId="45038" xr:uid="{9F46E2DC-E197-45B5-A7B5-EF2E32A7890E}"/>
    <cellStyle name="Normal 89 6 2" xfId="45039" xr:uid="{C05CE93F-B396-438C-9033-1DA13C7A89E5}"/>
    <cellStyle name="Normal 89 7" xfId="45040" xr:uid="{6A061D42-FC6F-4268-8F18-DEC01E3D916E}"/>
    <cellStyle name="Normal 9" xfId="825" xr:uid="{BE6E22AA-3CC0-4692-9CE7-565CE204DA79}"/>
    <cellStyle name="Normal 9 10" xfId="45041" xr:uid="{A257BBB8-7379-46FD-BD90-6C8AC330FBA0}"/>
    <cellStyle name="Normal 9 10 2" xfId="45042" xr:uid="{2FF7638F-3AFC-424F-A5CB-2FF676E28E8C}"/>
    <cellStyle name="Normal 9 10 2 2" xfId="45043" xr:uid="{9CEF3F1E-55B9-424F-AF85-378597FDC378}"/>
    <cellStyle name="Normal 9 10 3" xfId="45044" xr:uid="{9B77DE92-7740-4329-B5CB-10FFED8B68D7}"/>
    <cellStyle name="Normal 9 10 4" xfId="45045" xr:uid="{577C3674-6DA6-419A-8AF2-52C377533ED4}"/>
    <cellStyle name="Normal 9 11" xfId="45046" xr:uid="{EC639FBD-4F2A-4514-BF87-402AD0107B07}"/>
    <cellStyle name="Normal 9 11 2" xfId="45047" xr:uid="{08979E03-B7EF-45DC-A3F9-6EA114D88FDA}"/>
    <cellStyle name="Normal 9 12" xfId="45048" xr:uid="{11F36AF6-23FD-403D-B4CB-2D292B2B1434}"/>
    <cellStyle name="Normal 9 13" xfId="45049" xr:uid="{BF30D677-E3CC-4348-A647-E3E12F75918A}"/>
    <cellStyle name="Normal 9 13 2" xfId="45050" xr:uid="{1D59BEC7-D100-4C1D-93FF-67BE2E035A77}"/>
    <cellStyle name="Normal 9 14" xfId="45051" xr:uid="{FA7F9EEB-277D-421F-9BB9-47BB1F7FC1BA}"/>
    <cellStyle name="Normal 9 15" xfId="45052" xr:uid="{10774715-0457-4AFA-99E7-BF180D47DBC7}"/>
    <cellStyle name="Normal 9 2" xfId="45053" xr:uid="{71CADC47-4E71-4725-9DE3-5DD4A6EFFA87}"/>
    <cellStyle name="Normal 9 2 10" xfId="45054" xr:uid="{8735E2BF-439B-4660-AE61-89193BC43E25}"/>
    <cellStyle name="Normal 9 2 10 2" xfId="45055" xr:uid="{2128D1C8-AA00-4403-8D11-C3EFEC196967}"/>
    <cellStyle name="Normal 9 2 11" xfId="45056" xr:uid="{65BC6FF0-B236-4FBD-BAF2-6DC71784D6A6}"/>
    <cellStyle name="Normal 9 2 2" xfId="45057" xr:uid="{96B16CA9-9B4E-4FC3-BAE7-9FB9366CAC4C}"/>
    <cellStyle name="Normal 9 2 2 10" xfId="45058" xr:uid="{2CAF571E-569E-4A28-A1BB-1215F26937F3}"/>
    <cellStyle name="Normal 9 2 2 2" xfId="45059" xr:uid="{6776ADB6-8239-4ADC-9628-ED993D5760A4}"/>
    <cellStyle name="Normal 9 2 2 2 2" xfId="45060" xr:uid="{17FF4A21-670C-436F-9427-534397224234}"/>
    <cellStyle name="Normal 9 2 2 2 2 2" xfId="45061" xr:uid="{08FCC6F7-ABAA-4EA8-8A7B-9FE2F7AACCE9}"/>
    <cellStyle name="Normal 9 2 2 2 2 2 2" xfId="45062" xr:uid="{8932C2B4-7C02-415A-B5E1-81B3D1074E75}"/>
    <cellStyle name="Normal 9 2 2 2 2 2 2 2" xfId="45063" xr:uid="{B641FFC8-755F-49ED-BC6D-3C394378CE06}"/>
    <cellStyle name="Normal 9 2 2 2 2 2 2 2 2" xfId="45064" xr:uid="{A7A1B33E-6809-4CD8-A740-74358E75935F}"/>
    <cellStyle name="Normal 9 2 2 2 2 2 2 3" xfId="45065" xr:uid="{9A7D747C-85E7-405B-9644-366DDC0FDF4F}"/>
    <cellStyle name="Normal 9 2 2 2 2 2 3" xfId="45066" xr:uid="{BEEE3F47-36AF-489F-B52C-20C9A2B14216}"/>
    <cellStyle name="Normal 9 2 2 2 2 2 3 2" xfId="45067" xr:uid="{EE95E01A-8332-45CC-B2DA-AC50DE1F062B}"/>
    <cellStyle name="Normal 9 2 2 2 2 2 4" xfId="45068" xr:uid="{CD00FBFA-F846-487D-AC56-46A3CCBE2D75}"/>
    <cellStyle name="Normal 9 2 2 2 2 2 5" xfId="45069" xr:uid="{8AE94F53-04EC-4461-B341-ED2D296F83BA}"/>
    <cellStyle name="Normal 9 2 2 2 2 3" xfId="45070" xr:uid="{7CFC0E2D-6796-4FAE-87F4-D3F929376798}"/>
    <cellStyle name="Normal 9 2 2 2 2 3 2" xfId="45071" xr:uid="{F619724A-0FB0-4191-AE49-30FDF5A5A323}"/>
    <cellStyle name="Normal 9 2 2 2 2 3 2 2" xfId="45072" xr:uid="{0447A79E-3AEB-436F-9E45-89B6EF5B43FA}"/>
    <cellStyle name="Normal 9 2 2 2 2 3 3" xfId="45073" xr:uid="{9861FE38-3AD2-4628-91E2-8782E25A94D6}"/>
    <cellStyle name="Normal 9 2 2 2 2 4" xfId="45074" xr:uid="{24D8CDC4-872F-4D7F-8CC0-15E091D43D0A}"/>
    <cellStyle name="Normal 9 2 2 2 2 4 2" xfId="45075" xr:uid="{363A6CB8-FD68-46AA-8754-08E2DA28B05F}"/>
    <cellStyle name="Normal 9 2 2 2 2 5" xfId="45076" xr:uid="{336608EB-DF9B-4C03-9B80-150FCF67E561}"/>
    <cellStyle name="Normal 9 2 2 2 2 6" xfId="45077" xr:uid="{B015692F-C244-4759-AF5F-D89FD7FEA031}"/>
    <cellStyle name="Normal 9 2 2 2 3" xfId="45078" xr:uid="{02AF7157-6459-49D2-9D00-EABEC83C1C8B}"/>
    <cellStyle name="Normal 9 2 2 2 3 2" xfId="45079" xr:uid="{A42FD6F5-3414-4DBB-A192-32B8B815CD61}"/>
    <cellStyle name="Normal 9 2 2 2 3 2 2" xfId="45080" xr:uid="{DCDDA265-AE52-4E32-B7D5-B08FBC359CD4}"/>
    <cellStyle name="Normal 9 2 2 2 3 2 2 2" xfId="45081" xr:uid="{C85FD912-81FF-4767-9BB1-C486432DDCF2}"/>
    <cellStyle name="Normal 9 2 2 2 3 2 3" xfId="45082" xr:uid="{DE0FF651-631C-474F-96CC-0A2425A54CA5}"/>
    <cellStyle name="Normal 9 2 2 2 3 3" xfId="45083" xr:uid="{75972F50-F161-486D-8C28-8C55213168F9}"/>
    <cellStyle name="Normal 9 2 2 2 3 3 2" xfId="45084" xr:uid="{CBD4E41F-635F-47E7-9923-457D94C6C962}"/>
    <cellStyle name="Normal 9 2 2 2 3 4" xfId="45085" xr:uid="{EBC770ED-429C-4FB6-92A8-A1C35FE1DF53}"/>
    <cellStyle name="Normal 9 2 2 2 3 5" xfId="45086" xr:uid="{47D62DC3-C53D-49AF-859B-7EB337D2D349}"/>
    <cellStyle name="Normal 9 2 2 2 4" xfId="45087" xr:uid="{4C605A9B-D127-484F-ABC4-E18E452D9392}"/>
    <cellStyle name="Normal 9 2 2 2 4 2" xfId="45088" xr:uid="{94970882-F3EC-4B8E-9674-0B7C91274C25}"/>
    <cellStyle name="Normal 9 2 2 2 4 2 2" xfId="45089" xr:uid="{861AC6CA-885B-42B4-8684-BBF3E0AD8400}"/>
    <cellStyle name="Normal 9 2 2 2 4 3" xfId="45090" xr:uid="{9D553350-3833-4105-ABF6-DA24F317AA82}"/>
    <cellStyle name="Normal 9 2 2 2 4 4" xfId="45091" xr:uid="{0973CA01-3A95-4689-8D5E-E5A14D8FD311}"/>
    <cellStyle name="Normal 9 2 2 2 5" xfId="45092" xr:uid="{3F8024BA-C2D2-4BAE-8A6D-37699D16AC63}"/>
    <cellStyle name="Normal 9 2 2 2 5 2" xfId="45093" xr:uid="{7D6FB235-2A03-4DF6-A350-8F1B670D62E2}"/>
    <cellStyle name="Normal 9 2 2 2 6" xfId="45094" xr:uid="{71630DC2-F661-4405-9408-BDE37694AFCE}"/>
    <cellStyle name="Normal 9 2 2 2 6 2" xfId="45095" xr:uid="{2DFF174C-15ED-495F-89B7-4F56046E30F6}"/>
    <cellStyle name="Normal 9 2 2 2 7" xfId="45096" xr:uid="{035CDFE9-CA30-4356-B7B8-E919B41A7FC4}"/>
    <cellStyle name="Normal 9 2 2 3" xfId="45097" xr:uid="{6C26566B-52EC-444F-ABFD-0406768EF7B9}"/>
    <cellStyle name="Normal 9 2 2 3 2" xfId="45098" xr:uid="{BF39BE42-684D-486D-A1E7-6BEDAE7FE496}"/>
    <cellStyle name="Normal 9 2 2 3 2 2" xfId="45099" xr:uid="{8CB943E9-F117-48FE-9BE4-CFEBA5BE1EA4}"/>
    <cellStyle name="Normal 9 2 2 3 2 2 2" xfId="45100" xr:uid="{70324AAE-28D4-4A55-BC4A-10B9AEF3A494}"/>
    <cellStyle name="Normal 9 2 2 3 2 2 2 2" xfId="45101" xr:uid="{5FD30750-2EED-4BB6-84A0-251D7E9FBA71}"/>
    <cellStyle name="Normal 9 2 2 3 2 2 2 2 2" xfId="45102" xr:uid="{982D61AB-1566-4D9C-9808-64404B980D6E}"/>
    <cellStyle name="Normal 9 2 2 3 2 2 2 3" xfId="45103" xr:uid="{1DABADA0-7137-4F43-B6B6-AA140346B59D}"/>
    <cellStyle name="Normal 9 2 2 3 2 2 3" xfId="45104" xr:uid="{136EE7E5-71EE-422A-A467-16D4C9AA0EF4}"/>
    <cellStyle name="Normal 9 2 2 3 2 2 3 2" xfId="45105" xr:uid="{FC8909D4-9DCA-410D-82F3-9E78E375C846}"/>
    <cellStyle name="Normal 9 2 2 3 2 2 4" xfId="45106" xr:uid="{AD3D193D-1FC3-4722-8ABF-5E22F398702C}"/>
    <cellStyle name="Normal 9 2 2 3 2 2 5" xfId="45107" xr:uid="{72053BFD-2288-4173-8550-5C057E55C7C0}"/>
    <cellStyle name="Normal 9 2 2 3 2 3" xfId="45108" xr:uid="{264D8128-5625-49A5-B1CC-CF81FB56CC71}"/>
    <cellStyle name="Normal 9 2 2 3 2 3 2" xfId="45109" xr:uid="{7137942A-B870-4CF6-9EEA-81F2F16D6AA2}"/>
    <cellStyle name="Normal 9 2 2 3 2 3 2 2" xfId="45110" xr:uid="{FBDB9018-E4EB-4B5B-ADD5-D5AC3AB86F39}"/>
    <cellStyle name="Normal 9 2 2 3 2 3 3" xfId="45111" xr:uid="{6755AEE5-159C-4F18-887E-07D68AD1E29F}"/>
    <cellStyle name="Normal 9 2 2 3 2 4" xfId="45112" xr:uid="{F4182241-6B89-4B56-A650-FC13EF269995}"/>
    <cellStyle name="Normal 9 2 2 3 2 4 2" xfId="45113" xr:uid="{89A02E89-3C24-4B1D-A71E-6DEFF987330B}"/>
    <cellStyle name="Normal 9 2 2 3 2 5" xfId="45114" xr:uid="{1361B46C-35DA-49B9-8C83-4AF0FAD08DB7}"/>
    <cellStyle name="Normal 9 2 2 3 2 6" xfId="45115" xr:uid="{7F135BB2-4974-41ED-ADA0-6155277059AB}"/>
    <cellStyle name="Normal 9 2 2 3 3" xfId="45116" xr:uid="{FF897904-B91D-4298-B1C2-438A351D3D4E}"/>
    <cellStyle name="Normal 9 2 2 3 3 2" xfId="45117" xr:uid="{1BB5AB85-9837-4D75-B276-62386EF39536}"/>
    <cellStyle name="Normal 9 2 2 3 3 2 2" xfId="45118" xr:uid="{EB90A138-419C-4810-BCF2-59A240A9A911}"/>
    <cellStyle name="Normal 9 2 2 3 3 2 2 2" xfId="45119" xr:uid="{1CD9278F-5FDF-4BFA-8E18-179E63E84E0F}"/>
    <cellStyle name="Normal 9 2 2 3 3 2 3" xfId="45120" xr:uid="{B5054A1F-B1AC-4BCD-BAD3-92A22A5620AC}"/>
    <cellStyle name="Normal 9 2 2 3 3 3" xfId="45121" xr:uid="{0CABC722-9EFD-4991-AEBA-CB905C19A050}"/>
    <cellStyle name="Normal 9 2 2 3 3 3 2" xfId="45122" xr:uid="{BB1508C9-2A6E-46AD-8446-9B7F3DBB1C5B}"/>
    <cellStyle name="Normal 9 2 2 3 3 4" xfId="45123" xr:uid="{F6F44D9A-3BE2-4659-9351-954F7DEB8649}"/>
    <cellStyle name="Normal 9 2 2 3 3 5" xfId="45124" xr:uid="{FBF516A3-075B-484B-B3CF-231A4C7E19F4}"/>
    <cellStyle name="Normal 9 2 2 3 4" xfId="45125" xr:uid="{1EAE8089-575B-4715-B521-8719CE028B5A}"/>
    <cellStyle name="Normal 9 2 2 3 4 2" xfId="45126" xr:uid="{84E0CFFD-0FCD-4815-B429-512D7D4068F8}"/>
    <cellStyle name="Normal 9 2 2 3 4 2 2" xfId="45127" xr:uid="{9343A9A2-BC5A-421B-AA17-3F91458E0515}"/>
    <cellStyle name="Normal 9 2 2 3 4 3" xfId="45128" xr:uid="{7294401E-4FB0-4AB6-802F-8F59E23B0C09}"/>
    <cellStyle name="Normal 9 2 2 3 4 4" xfId="45129" xr:uid="{5F26917A-DD04-47DA-A9DC-29EBFB855F90}"/>
    <cellStyle name="Normal 9 2 2 3 5" xfId="45130" xr:uid="{79ACFFD6-C56C-4AFD-B7F0-5FB9D41E931A}"/>
    <cellStyle name="Normal 9 2 2 3 5 2" xfId="45131" xr:uid="{1F8EDA26-AEE1-46CE-8444-31EBD58B9EA9}"/>
    <cellStyle name="Normal 9 2 2 3 6" xfId="45132" xr:uid="{D6E61C92-8487-4C96-B273-104D69B3407D}"/>
    <cellStyle name="Normal 9 2 2 3 6 2" xfId="45133" xr:uid="{CF3D95E3-D276-45D6-9020-E3F067E557D7}"/>
    <cellStyle name="Normal 9 2 2 3 7" xfId="45134" xr:uid="{3199B937-4DBC-4E43-8DD2-6DE0390D7C1A}"/>
    <cellStyle name="Normal 9 2 2 4" xfId="45135" xr:uid="{038B364F-6C83-4ADD-B085-2615346509D4}"/>
    <cellStyle name="Normal 9 2 2 4 2" xfId="45136" xr:uid="{E731F260-A85D-4678-B38F-64A4F1EFC4FB}"/>
    <cellStyle name="Normal 9 2 2 4 2 2" xfId="45137" xr:uid="{80841B45-C78E-4244-AEE0-EA99D88A8AE9}"/>
    <cellStyle name="Normal 9 2 2 4 2 2 2" xfId="45138" xr:uid="{36C86338-0754-4031-A18C-DF680267CEAF}"/>
    <cellStyle name="Normal 9 2 2 4 2 2 2 2" xfId="45139" xr:uid="{4F0C330F-88FD-4DBF-8A08-5D67578B4300}"/>
    <cellStyle name="Normal 9 2 2 4 2 2 3" xfId="45140" xr:uid="{E63AB987-8348-4943-A858-D59853F069FB}"/>
    <cellStyle name="Normal 9 2 2 4 2 3" xfId="45141" xr:uid="{83F71EC5-1937-490F-A809-AD73566104B6}"/>
    <cellStyle name="Normal 9 2 2 4 2 3 2" xfId="45142" xr:uid="{33D78305-1FE0-4521-AB46-A3B031AC1927}"/>
    <cellStyle name="Normal 9 2 2 4 2 4" xfId="45143" xr:uid="{05E55CAE-8527-45A2-854B-41F740D0A494}"/>
    <cellStyle name="Normal 9 2 2 4 2 5" xfId="45144" xr:uid="{C650987A-124A-49E4-8AC4-CADE3E2B79A6}"/>
    <cellStyle name="Normal 9 2 2 4 3" xfId="45145" xr:uid="{04A69098-F769-4EBD-8FE1-046C47C7B53A}"/>
    <cellStyle name="Normal 9 2 2 4 3 2" xfId="45146" xr:uid="{DA14F4B7-FCD1-4DF2-8600-F428D443095B}"/>
    <cellStyle name="Normal 9 2 2 4 3 2 2" xfId="45147" xr:uid="{C8D498BA-DAAE-40FD-9E31-A951876DF6FC}"/>
    <cellStyle name="Normal 9 2 2 4 3 3" xfId="45148" xr:uid="{084C983F-6F93-4D39-8203-9E9C5386BAEF}"/>
    <cellStyle name="Normal 9 2 2 4 4" xfId="45149" xr:uid="{9E43464C-809C-40B1-BC2F-E773279D5094}"/>
    <cellStyle name="Normal 9 2 2 4 4 2" xfId="45150" xr:uid="{B8A715E0-72B5-4FF3-B913-1E11B1071966}"/>
    <cellStyle name="Normal 9 2 2 4 5" xfId="45151" xr:uid="{F2813127-A097-4AE6-9BC9-0CE5C4E76A72}"/>
    <cellStyle name="Normal 9 2 2 4 6" xfId="45152" xr:uid="{BFE4FD22-962E-4027-81E2-53C3C69754A6}"/>
    <cellStyle name="Normal 9 2 2 5" xfId="45153" xr:uid="{40493B4D-0EA1-47C8-8027-52463A086C0B}"/>
    <cellStyle name="Normal 9 2 2 5 2" xfId="45154" xr:uid="{3B1E9B9B-DB66-44FA-B2C2-E1E982B92041}"/>
    <cellStyle name="Normal 9 2 2 5 2 2" xfId="45155" xr:uid="{78595FF5-8A8D-46A0-ABDC-3D68B1391819}"/>
    <cellStyle name="Normal 9 2 2 5 2 2 2" xfId="45156" xr:uid="{A6FD3B76-FAF7-44ED-BAB3-9B39F41478CD}"/>
    <cellStyle name="Normal 9 2 2 5 2 3" xfId="45157" xr:uid="{37E23AFC-442D-48C6-B826-496676E262F2}"/>
    <cellStyle name="Normal 9 2 2 5 3" xfId="45158" xr:uid="{9CD7D16B-9D47-44DA-B3AC-3E6F160A4EAD}"/>
    <cellStyle name="Normal 9 2 2 5 3 2" xfId="45159" xr:uid="{9C9B07CE-1DFC-4370-8FEE-DDD4343673D2}"/>
    <cellStyle name="Normal 9 2 2 5 4" xfId="45160" xr:uid="{88D81FBD-DD79-4A88-9356-51409D9422E0}"/>
    <cellStyle name="Normal 9 2 2 5 5" xfId="45161" xr:uid="{508A578F-95B6-4620-89F1-C0FA46A15A64}"/>
    <cellStyle name="Normal 9 2 2 6" xfId="45162" xr:uid="{F8C3536E-43BF-48CF-B8F8-A8A640078807}"/>
    <cellStyle name="Normal 9 2 2 6 2" xfId="45163" xr:uid="{9FE4AAFA-DCB6-466C-A6A2-D8DFF58D12BC}"/>
    <cellStyle name="Normal 9 2 2 6 2 2" xfId="45164" xr:uid="{727D727D-2AA3-4B7F-B76C-58D501649416}"/>
    <cellStyle name="Normal 9 2 2 6 2 2 2" xfId="45165" xr:uid="{5B501C1A-65C5-4E88-93AC-F34742E9827D}"/>
    <cellStyle name="Normal 9 2 2 6 2 3" xfId="45166" xr:uid="{21717C2A-7BD8-4FD0-8F09-C09CE379CBE1}"/>
    <cellStyle name="Normal 9 2 2 6 3" xfId="45167" xr:uid="{681134D3-08E4-41B9-A6F1-E1C2D8607284}"/>
    <cellStyle name="Normal 9 2 2 6 3 2" xfId="45168" xr:uid="{BBACEB33-45FE-474A-BC8B-3AF7B0191953}"/>
    <cellStyle name="Normal 9 2 2 6 4" xfId="45169" xr:uid="{FC82E8AB-825F-4B4B-974D-7A8C5059CEFD}"/>
    <cellStyle name="Normal 9 2 2 6 5" xfId="45170" xr:uid="{F443E4D1-6DBF-4264-9092-B9723214A0C3}"/>
    <cellStyle name="Normal 9 2 2 7" xfId="45171" xr:uid="{9BBCA0CF-D9DD-47DA-B148-B6C288CF5540}"/>
    <cellStyle name="Normal 9 2 2 7 2" xfId="45172" xr:uid="{83F60D2A-AF1D-4223-B9FD-D15D9885906F}"/>
    <cellStyle name="Normal 9 2 2 7 2 2" xfId="45173" xr:uid="{58E26D6D-DC63-433F-81B8-9EEE2E6C500E}"/>
    <cellStyle name="Normal 9 2 2 7 3" xfId="45174" xr:uid="{E9058803-3C7C-4150-9088-32B8F975A407}"/>
    <cellStyle name="Normal 9 2 2 7 4" xfId="45175" xr:uid="{7D3020CB-69A3-41FA-8B63-11C597D62513}"/>
    <cellStyle name="Normal 9 2 2 8" xfId="45176" xr:uid="{087A3603-5B03-4457-A20B-EFB01B1EF968}"/>
    <cellStyle name="Normal 9 2 2 8 2" xfId="45177" xr:uid="{D4228D6D-BC5B-4D60-8684-B8D62487859E}"/>
    <cellStyle name="Normal 9 2 2 9" xfId="45178" xr:uid="{4A1659AE-50B9-40C9-9BA6-FF389616962D}"/>
    <cellStyle name="Normal 9 2 2 9 2" xfId="45179" xr:uid="{BA6FE834-9996-4837-B294-EB816D6BCB1E}"/>
    <cellStyle name="Normal 9 2 3" xfId="45180" xr:uid="{3DC1132A-6198-4706-94A5-75DD139DE873}"/>
    <cellStyle name="Normal 9 2 3 2" xfId="45181" xr:uid="{34CDBA50-4D45-463B-B95F-8368C6C63401}"/>
    <cellStyle name="Normal 9 2 3 2 2" xfId="45182" xr:uid="{2C00B573-0E9C-46A2-80EB-1A013B564FF7}"/>
    <cellStyle name="Normal 9 2 3 2 2 2" xfId="45183" xr:uid="{2F7DC9F1-A9F0-430D-B818-E5C7C1F9BF62}"/>
    <cellStyle name="Normal 9 2 3 2 2 2 2" xfId="45184" xr:uid="{9E636F9A-635B-46D7-9E3E-16A0D1F19FA4}"/>
    <cellStyle name="Normal 9 2 3 2 2 2 2 2" xfId="45185" xr:uid="{76BBE307-17AE-4E64-B773-D2A27611225B}"/>
    <cellStyle name="Normal 9 2 3 2 2 2 3" xfId="45186" xr:uid="{CD201BF7-C066-4212-845D-D270CDD71BF4}"/>
    <cellStyle name="Normal 9 2 3 2 2 3" xfId="45187" xr:uid="{8E0C41EB-895E-4476-8F41-F7F4024AD719}"/>
    <cellStyle name="Normal 9 2 3 2 2 3 2" xfId="45188" xr:uid="{A5738375-535A-421A-8DFB-E53D97DDB144}"/>
    <cellStyle name="Normal 9 2 3 2 2 4" xfId="45189" xr:uid="{9C953B3D-DF08-4166-A0A1-8D79E4770042}"/>
    <cellStyle name="Normal 9 2 3 2 2 5" xfId="45190" xr:uid="{46B66699-CB9F-46EE-BE72-C96CAA44BCF7}"/>
    <cellStyle name="Normal 9 2 3 2 3" xfId="45191" xr:uid="{267F6268-943B-47BE-9C97-F49036BA5EE5}"/>
    <cellStyle name="Normal 9 2 3 2 3 2" xfId="45192" xr:uid="{B8537DAF-5E3E-475D-8396-9DB1C75EE4E9}"/>
    <cellStyle name="Normal 9 2 3 2 3 2 2" xfId="45193" xr:uid="{072019D5-A02F-40EF-9345-6F7A6371CEB5}"/>
    <cellStyle name="Normal 9 2 3 2 3 3" xfId="45194" xr:uid="{272D3590-0FDE-4078-A681-0D74EA448B8A}"/>
    <cellStyle name="Normal 9 2 3 2 4" xfId="45195" xr:uid="{C8E23DE8-000B-4565-9583-8D6C02CAD9E4}"/>
    <cellStyle name="Normal 9 2 3 2 4 2" xfId="45196" xr:uid="{1ED5A817-6B52-4179-938A-D49B4F54E55F}"/>
    <cellStyle name="Normal 9 2 3 2 5" xfId="45197" xr:uid="{B339DD0A-113E-40A5-88A1-317BAC7AEA5A}"/>
    <cellStyle name="Normal 9 2 3 2 6" xfId="45198" xr:uid="{63D8EE48-8BE2-4A81-A0D2-D4D1696572EE}"/>
    <cellStyle name="Normal 9 2 3 3" xfId="45199" xr:uid="{FDC13BBC-C20F-4A56-B085-1C6E9009561E}"/>
    <cellStyle name="Normal 9 2 3 3 2" xfId="45200" xr:uid="{D6B6DE6C-1F47-4AD4-BF29-48A653F0CEB4}"/>
    <cellStyle name="Normal 9 2 3 3 2 2" xfId="45201" xr:uid="{405728C6-608F-41F9-8162-B2BF57EB5D31}"/>
    <cellStyle name="Normal 9 2 3 3 2 2 2" xfId="45202" xr:uid="{D30B09F8-041D-4744-ADE1-52123A0B3956}"/>
    <cellStyle name="Normal 9 2 3 3 2 3" xfId="45203" xr:uid="{5A0B55A5-AF17-4489-A86E-D649CDB7FE4B}"/>
    <cellStyle name="Normal 9 2 3 3 3" xfId="45204" xr:uid="{06234351-A1C1-465A-BB2B-D43470179CBB}"/>
    <cellStyle name="Normal 9 2 3 3 3 2" xfId="45205" xr:uid="{BC84B48E-2CBA-4467-B71A-F8B238B809D1}"/>
    <cellStyle name="Normal 9 2 3 3 4" xfId="45206" xr:uid="{F197041D-75AE-4822-8545-AFAC82D61838}"/>
    <cellStyle name="Normal 9 2 3 3 5" xfId="45207" xr:uid="{2F5A9207-E086-4411-82B4-A072F9D038A8}"/>
    <cellStyle name="Normal 9 2 3 4" xfId="45208" xr:uid="{558BB4AC-0FDE-42C3-90B0-7E2B2F199661}"/>
    <cellStyle name="Normal 9 2 3 4 2" xfId="45209" xr:uid="{B0B2FBB0-6D93-42F4-978D-F4F256BC4804}"/>
    <cellStyle name="Normal 9 2 3 4 2 2" xfId="45210" xr:uid="{E380E705-840B-4A95-BC1A-CC036008DC7B}"/>
    <cellStyle name="Normal 9 2 3 4 3" xfId="45211" xr:uid="{6D08A41F-BD70-4814-ADE9-07DE25562279}"/>
    <cellStyle name="Normal 9 2 3 4 4" xfId="45212" xr:uid="{F5CC43EF-A86E-41FD-A752-AA133C921C54}"/>
    <cellStyle name="Normal 9 2 3 5" xfId="45213" xr:uid="{A9E9BD0C-871E-42C9-A5C0-A6DF8F11DFED}"/>
    <cellStyle name="Normal 9 2 3 5 2" xfId="45214" xr:uid="{CF8D917C-9DA0-47B8-8185-BEDA2CFC52D7}"/>
    <cellStyle name="Normal 9 2 3 6" xfId="45215" xr:uid="{6F94A137-C064-4AA9-B752-1B2593BB1A84}"/>
    <cellStyle name="Normal 9 2 3 6 2" xfId="45216" xr:uid="{F4D0FC50-7B5D-4C81-9A09-7827F338F0FD}"/>
    <cellStyle name="Normal 9 2 3 7" xfId="45217" xr:uid="{E9A069A1-BA34-4F32-9883-156C8C4F5AF5}"/>
    <cellStyle name="Normal 9 2 4" xfId="45218" xr:uid="{57BE2E96-E99C-4E43-BF0F-590E08A20760}"/>
    <cellStyle name="Normal 9 2 4 2" xfId="45219" xr:uid="{0C72611E-A4BE-4F04-940D-8DC3B13C3F06}"/>
    <cellStyle name="Normal 9 2 4 2 2" xfId="45220" xr:uid="{D2C506CE-8949-4CE6-A0A5-29D60D03E695}"/>
    <cellStyle name="Normal 9 2 4 2 2 2" xfId="45221" xr:uid="{BF3F4D19-E502-4B87-929E-C519F61B39C8}"/>
    <cellStyle name="Normal 9 2 4 2 2 2 2" xfId="45222" xr:uid="{63494C9F-F8F7-4F49-AC85-C520DEDD5C73}"/>
    <cellStyle name="Normal 9 2 4 2 2 2 2 2" xfId="45223" xr:uid="{D0BA6375-FD54-4D1C-BB09-A6DB21FBE3DC}"/>
    <cellStyle name="Normal 9 2 4 2 2 2 3" xfId="45224" xr:uid="{ACC43FB9-27C1-473C-BA5A-7DD3C5DEF0C2}"/>
    <cellStyle name="Normal 9 2 4 2 2 3" xfId="45225" xr:uid="{99A8BB97-5671-4BBA-B46E-1BA16AC6D9F1}"/>
    <cellStyle name="Normal 9 2 4 2 2 3 2" xfId="45226" xr:uid="{4407A3A7-EE45-4681-9BF1-8B5CF499F4C1}"/>
    <cellStyle name="Normal 9 2 4 2 2 4" xfId="45227" xr:uid="{084A089B-DFEA-4671-BBCF-944AF0272F41}"/>
    <cellStyle name="Normal 9 2 4 2 2 5" xfId="45228" xr:uid="{8C05AB77-0BF0-4CE6-B8DB-51B8A3F82135}"/>
    <cellStyle name="Normal 9 2 4 2 3" xfId="45229" xr:uid="{F657862A-91C3-417C-B410-BFD3BCC99046}"/>
    <cellStyle name="Normal 9 2 4 2 3 2" xfId="45230" xr:uid="{2784CEF7-7E92-41AA-99CC-3279574B0E0A}"/>
    <cellStyle name="Normal 9 2 4 2 3 2 2" xfId="45231" xr:uid="{1AA40A88-3724-4464-8342-B67684598068}"/>
    <cellStyle name="Normal 9 2 4 2 3 3" xfId="45232" xr:uid="{1EDFA248-15C4-46FB-98BD-C33FF94ED4A2}"/>
    <cellStyle name="Normal 9 2 4 2 4" xfId="45233" xr:uid="{85025FA1-B1EE-43A7-B5C1-9FB803CE4C21}"/>
    <cellStyle name="Normal 9 2 4 2 4 2" xfId="45234" xr:uid="{5FD08F67-491D-440B-B393-A2E093693E5E}"/>
    <cellStyle name="Normal 9 2 4 2 5" xfId="45235" xr:uid="{68399769-F721-4035-AF1A-FDAB5ADF0CE4}"/>
    <cellStyle name="Normal 9 2 4 2 6" xfId="45236" xr:uid="{B51D3E9B-E97E-411B-9B43-036C9BE81712}"/>
    <cellStyle name="Normal 9 2 4 3" xfId="45237" xr:uid="{E45DE192-542C-462C-A914-CE06A36AC9C8}"/>
    <cellStyle name="Normal 9 2 4 3 2" xfId="45238" xr:uid="{E47C8135-7D44-4C92-AF5F-F444E69AE94A}"/>
    <cellStyle name="Normal 9 2 4 3 2 2" xfId="45239" xr:uid="{822D9B73-C68F-474A-ABC5-000681F9A168}"/>
    <cellStyle name="Normal 9 2 4 3 2 2 2" xfId="45240" xr:uid="{A26A4BE3-0816-4F93-A5A9-83989ED09813}"/>
    <cellStyle name="Normal 9 2 4 3 2 3" xfId="45241" xr:uid="{405A680A-0855-4191-9C32-49CE129A8BC9}"/>
    <cellStyle name="Normal 9 2 4 3 3" xfId="45242" xr:uid="{2AD41FCB-5233-403B-8825-494348B78B02}"/>
    <cellStyle name="Normal 9 2 4 3 3 2" xfId="45243" xr:uid="{A58659DD-45AA-49C8-8F7B-6C108207ECBE}"/>
    <cellStyle name="Normal 9 2 4 3 4" xfId="45244" xr:uid="{D81FBABA-7162-45C6-88E8-6BC3F4E4145A}"/>
    <cellStyle name="Normal 9 2 4 3 5" xfId="45245" xr:uid="{E0C8DDB6-6AB3-4C83-940B-D93D3909107D}"/>
    <cellStyle name="Normal 9 2 4 4" xfId="45246" xr:uid="{177FEA82-AC97-42A3-B7B5-3E0D6CD6CA1C}"/>
    <cellStyle name="Normal 9 2 4 4 2" xfId="45247" xr:uid="{1909B705-BF80-4DB2-BD20-9172851A1DA4}"/>
    <cellStyle name="Normal 9 2 4 4 2 2" xfId="45248" xr:uid="{E0301B76-862C-429C-8882-DADDF4CAFAFD}"/>
    <cellStyle name="Normal 9 2 4 4 3" xfId="45249" xr:uid="{98C8CFFB-76F8-4BAF-9A7A-59CC0F0B5F99}"/>
    <cellStyle name="Normal 9 2 4 4 4" xfId="45250" xr:uid="{726022D2-669C-47E9-A0B1-467168E377E8}"/>
    <cellStyle name="Normal 9 2 4 5" xfId="45251" xr:uid="{81CC419D-3690-4A73-BADB-D9A78B6E11CC}"/>
    <cellStyle name="Normal 9 2 4 5 2" xfId="45252" xr:uid="{235940AA-5018-4A64-ABFB-42D908A165B8}"/>
    <cellStyle name="Normal 9 2 4 6" xfId="45253" xr:uid="{1A1C7798-1F6F-4BE3-8408-1DCA317A0E2E}"/>
    <cellStyle name="Normal 9 2 4 6 2" xfId="45254" xr:uid="{BC15A06C-8860-4680-B0DF-B39D719F81F4}"/>
    <cellStyle name="Normal 9 2 4 7" xfId="45255" xr:uid="{D7065D00-31C3-4714-B12A-D88BA10803B9}"/>
    <cellStyle name="Normal 9 2 5" xfId="45256" xr:uid="{615C9CAE-F119-419A-AEC2-F4B72EF12E71}"/>
    <cellStyle name="Normal 9 2 5 2" xfId="45257" xr:uid="{9C4CA202-8DDF-45F2-974A-D0C2C6EA2171}"/>
    <cellStyle name="Normal 9 2 5 2 2" xfId="45258" xr:uid="{3719A5A2-C338-4B5A-A5AB-87903BC7CC47}"/>
    <cellStyle name="Normal 9 2 5 2 2 2" xfId="45259" xr:uid="{ED5C6F2E-6F60-4021-9ABD-F25008C92FC4}"/>
    <cellStyle name="Normal 9 2 5 2 2 2 2" xfId="45260" xr:uid="{5E122D74-EC0A-498A-ACF7-F42E9CC69FD1}"/>
    <cellStyle name="Normal 9 2 5 2 2 3" xfId="45261" xr:uid="{619EA992-3458-48ED-A05C-85F19A43A561}"/>
    <cellStyle name="Normal 9 2 5 2 3" xfId="45262" xr:uid="{774556F6-2AEB-445D-BCBC-7CAA54F27709}"/>
    <cellStyle name="Normal 9 2 5 2 3 2" xfId="45263" xr:uid="{0AF03BC7-D622-4491-9461-73294B97BFA3}"/>
    <cellStyle name="Normal 9 2 5 2 4" xfId="45264" xr:uid="{0F57964C-32CE-4197-8CD6-05CA7C64D1F3}"/>
    <cellStyle name="Normal 9 2 5 2 5" xfId="45265" xr:uid="{26938147-E280-47E7-9218-40012A30C69A}"/>
    <cellStyle name="Normal 9 2 5 3" xfId="45266" xr:uid="{3E502568-4FD6-4988-BF9D-53F27E000858}"/>
    <cellStyle name="Normal 9 2 5 3 2" xfId="45267" xr:uid="{18BC4E51-B982-4C23-B6B6-30694B51432F}"/>
    <cellStyle name="Normal 9 2 5 3 2 2" xfId="45268" xr:uid="{B3D27209-29F6-4588-A4E4-7C9727885B8D}"/>
    <cellStyle name="Normal 9 2 5 3 3" xfId="45269" xr:uid="{0242737E-65C0-4111-8BDF-ACF3F3CCB676}"/>
    <cellStyle name="Normal 9 2 5 4" xfId="45270" xr:uid="{D6CB2919-5175-4C04-84CD-DC1B93978B21}"/>
    <cellStyle name="Normal 9 2 5 4 2" xfId="45271" xr:uid="{8FC1EB6E-1BEB-4572-9D4A-86C00682702C}"/>
    <cellStyle name="Normal 9 2 5 5" xfId="45272" xr:uid="{54EEFD5D-AA8E-4B97-A6D7-152C217DF295}"/>
    <cellStyle name="Normal 9 2 5 6" xfId="45273" xr:uid="{35B54CDC-0DF6-4C61-AD72-4D56813DAE76}"/>
    <cellStyle name="Normal 9 2 6" xfId="45274" xr:uid="{EF1A8A82-864E-4BEE-A6A4-701935E90687}"/>
    <cellStyle name="Normal 9 2 6 2" xfId="45275" xr:uid="{01963EEF-739C-4668-AA50-16D6A9F5A254}"/>
    <cellStyle name="Normal 9 2 6 2 2" xfId="45276" xr:uid="{B7452C1F-FB7F-4C3C-9F31-32B8AEA1DD5A}"/>
    <cellStyle name="Normal 9 2 6 2 2 2" xfId="45277" xr:uid="{AD2F5AAD-6049-4AD6-AE97-E711509A0004}"/>
    <cellStyle name="Normal 9 2 6 2 3" xfId="45278" xr:uid="{009A512E-C0A9-4750-9A49-83CA29329D11}"/>
    <cellStyle name="Normal 9 2 6 3" xfId="45279" xr:uid="{A981A4D2-C64F-4A48-BECA-37FE0AE9EFFF}"/>
    <cellStyle name="Normal 9 2 6 3 2" xfId="45280" xr:uid="{5C242FDA-F9AF-470B-BD8E-2EC122B8EA32}"/>
    <cellStyle name="Normal 9 2 6 4" xfId="45281" xr:uid="{4C791549-72FB-4EE9-8919-4E4B185CEBEC}"/>
    <cellStyle name="Normal 9 2 6 5" xfId="45282" xr:uid="{9E8CC829-79B1-495F-BEF4-9C66BFF0E5A1}"/>
    <cellStyle name="Normal 9 2 7" xfId="45283" xr:uid="{40D9BB58-F543-4B3F-9069-785471C7E398}"/>
    <cellStyle name="Normal 9 2 7 2" xfId="45284" xr:uid="{4866D865-A2FF-4CC0-8F30-1E6D2EEC658D}"/>
    <cellStyle name="Normal 9 2 7 2 2" xfId="45285" xr:uid="{E32B20C0-0FF8-421A-A337-080FB9567E34}"/>
    <cellStyle name="Normal 9 2 7 2 2 2" xfId="45286" xr:uid="{3EB00E67-9E2B-4637-8172-789A1C49146F}"/>
    <cellStyle name="Normal 9 2 7 2 3" xfId="45287" xr:uid="{23DE7553-B74F-46FA-97F6-D3B1B38E9FF5}"/>
    <cellStyle name="Normal 9 2 7 3" xfId="45288" xr:uid="{5FC1055C-8DFC-4B7E-A1AD-207DBBF838EC}"/>
    <cellStyle name="Normal 9 2 7 3 2" xfId="45289" xr:uid="{B4CD504D-4DA0-4285-A7D3-A8CA8EF865A1}"/>
    <cellStyle name="Normal 9 2 7 4" xfId="45290" xr:uid="{87C4A104-A337-4B3C-A5EF-48B8DABA885F}"/>
    <cellStyle name="Normal 9 2 7 5" xfId="45291" xr:uid="{54AD20EE-7B52-4350-ABBD-7F035F24A752}"/>
    <cellStyle name="Normal 9 2 8" xfId="45292" xr:uid="{61B43370-7048-4F69-91CB-2132D30571F4}"/>
    <cellStyle name="Normal 9 2 8 2" xfId="45293" xr:uid="{86C8F35E-6F4E-48B7-B8FF-CB9D7A838BC6}"/>
    <cellStyle name="Normal 9 2 8 2 2" xfId="45294" xr:uid="{B36D921C-4349-4F12-911B-260E55D56792}"/>
    <cellStyle name="Normal 9 2 8 3" xfId="45295" xr:uid="{71FCADF6-DDA6-42AC-B4D1-F1BA13E67FC0}"/>
    <cellStyle name="Normal 9 2 8 4" xfId="45296" xr:uid="{5791275D-D503-4477-AD57-BD4EB82788B4}"/>
    <cellStyle name="Normal 9 2 9" xfId="45297" xr:uid="{D586E476-EA7F-4228-9432-D6AA562E3E14}"/>
    <cellStyle name="Normal 9 2 9 2" xfId="45298" xr:uid="{A60C6BCB-3F38-48EE-808F-0149A30B702E}"/>
    <cellStyle name="Normal 9 3" xfId="45299" xr:uid="{73302A75-AB17-49E4-9F94-E2FE009102ED}"/>
    <cellStyle name="Normal 9 3 10" xfId="45300" xr:uid="{9F9D3645-5E66-4611-8DE4-2DA610379824}"/>
    <cellStyle name="Normal 9 3 2" xfId="45301" xr:uid="{5422DF23-208C-4292-BAF6-098F0411B502}"/>
    <cellStyle name="Normal 9 3 2 2" xfId="45302" xr:uid="{7E21AA2B-3398-4940-9C3A-63434FB402CC}"/>
    <cellStyle name="Normal 9 3 2 2 2" xfId="45303" xr:uid="{A0E8E92F-9228-4141-9F6E-4D971E8786BF}"/>
    <cellStyle name="Normal 9 3 2 2 2 2" xfId="45304" xr:uid="{B813F8D9-082C-4911-8B0E-0F7946A46F11}"/>
    <cellStyle name="Normal 9 3 2 2 2 2 2" xfId="45305" xr:uid="{DDA1441C-A043-41B2-A961-817EA70F0AB9}"/>
    <cellStyle name="Normal 9 3 2 2 2 2 2 2" xfId="45306" xr:uid="{513898D3-3A4A-452D-A3D2-69B068BFA7B1}"/>
    <cellStyle name="Normal 9 3 2 2 2 2 3" xfId="45307" xr:uid="{5444C4BE-73A5-46BB-B490-4B9A5781B03D}"/>
    <cellStyle name="Normal 9 3 2 2 2 3" xfId="45308" xr:uid="{5E5E6F1D-9C26-49F2-A974-E8F91FAEDD6D}"/>
    <cellStyle name="Normal 9 3 2 2 2 3 2" xfId="45309" xr:uid="{DA51C408-BE8B-475E-8A55-E4D9C5137BB5}"/>
    <cellStyle name="Normal 9 3 2 2 2 4" xfId="45310" xr:uid="{32DAFF3D-4AB8-47D1-B0AB-7B3345D9526C}"/>
    <cellStyle name="Normal 9 3 2 2 2 5" xfId="45311" xr:uid="{3028B3E3-2F4C-4C90-8AB5-A4189151EA67}"/>
    <cellStyle name="Normal 9 3 2 2 3" xfId="45312" xr:uid="{B44B2A3E-32C5-4A4A-9693-71AEA342F41E}"/>
    <cellStyle name="Normal 9 3 2 2 3 2" xfId="45313" xr:uid="{DD174BD6-39CD-440B-B304-6389F057D672}"/>
    <cellStyle name="Normal 9 3 2 2 3 2 2" xfId="45314" xr:uid="{16A3EC75-3C33-4F50-839A-4C3CA41C50E3}"/>
    <cellStyle name="Normal 9 3 2 2 3 3" xfId="45315" xr:uid="{03703A81-0514-44F3-B0CC-FFC190FAA5BC}"/>
    <cellStyle name="Normal 9 3 2 2 4" xfId="45316" xr:uid="{27539A02-F219-4AA4-9FF4-EB5DF6622F5A}"/>
    <cellStyle name="Normal 9 3 2 2 4 2" xfId="45317" xr:uid="{8CFC64AE-538A-4D65-9D9B-D6647DF5CA76}"/>
    <cellStyle name="Normal 9 3 2 2 5" xfId="45318" xr:uid="{E0C2437A-B1BF-4010-9993-2AA3B8147F4D}"/>
    <cellStyle name="Normal 9 3 2 2 6" xfId="45319" xr:uid="{91303125-3CF7-474A-9964-9A68C902A487}"/>
    <cellStyle name="Normal 9 3 2 3" xfId="45320" xr:uid="{A11AA7E5-63E6-4601-A2C3-F8B1612ACA29}"/>
    <cellStyle name="Normal 9 3 2 3 2" xfId="45321" xr:uid="{AC178855-CB83-49AD-9B29-CD07B713351B}"/>
    <cellStyle name="Normal 9 3 2 3 2 2" xfId="45322" xr:uid="{052EEA4E-AE05-433F-A025-D66DD22A376B}"/>
    <cellStyle name="Normal 9 3 2 3 2 2 2" xfId="45323" xr:uid="{C627DDE2-E967-467C-8DD0-55BCD1AF2F71}"/>
    <cellStyle name="Normal 9 3 2 3 2 3" xfId="45324" xr:uid="{CD98EC8A-54E3-462B-9A32-02325C2391CC}"/>
    <cellStyle name="Normal 9 3 2 3 3" xfId="45325" xr:uid="{D9EC27E2-FCB0-4A30-9BBD-EC25A9BDCC27}"/>
    <cellStyle name="Normal 9 3 2 3 3 2" xfId="45326" xr:uid="{229DDB2D-BD62-42DC-8FD5-70407B9DD00E}"/>
    <cellStyle name="Normal 9 3 2 3 4" xfId="45327" xr:uid="{43485973-6D34-412A-8FF8-E83B7FCB3722}"/>
    <cellStyle name="Normal 9 3 2 3 5" xfId="45328" xr:uid="{4AF4A2F3-3F47-48A0-9205-B7A9716B7B47}"/>
    <cellStyle name="Normal 9 3 2 4" xfId="45329" xr:uid="{95BFA160-7F2A-49D0-9CC4-5967ED8F5A3A}"/>
    <cellStyle name="Normal 9 3 2 4 2" xfId="45330" xr:uid="{CA078BC2-A4D0-4CAA-967B-DD6AA8A7E1C4}"/>
    <cellStyle name="Normal 9 3 2 4 2 2" xfId="45331" xr:uid="{102C9F9E-09DC-40E8-A29B-8B68F43F4E74}"/>
    <cellStyle name="Normal 9 3 2 4 3" xfId="45332" xr:uid="{DABA716B-B1AD-4098-B0A6-FAB45DEC505D}"/>
    <cellStyle name="Normal 9 3 2 4 4" xfId="45333" xr:uid="{85EA9CCD-3481-4C4C-B783-A88552702310}"/>
    <cellStyle name="Normal 9 3 2 5" xfId="45334" xr:uid="{CD52D1DC-BC01-4922-B4BD-F8FF5FD31F16}"/>
    <cellStyle name="Normal 9 3 2 5 2" xfId="45335" xr:uid="{354917F8-0A5A-4D4A-BE4E-612F7D90B0D3}"/>
    <cellStyle name="Normal 9 3 2 6" xfId="45336" xr:uid="{29C35266-798E-4817-BD02-2DE4A5145C51}"/>
    <cellStyle name="Normal 9 3 2 6 2" xfId="45337" xr:uid="{3F4C56E7-40CF-4389-9B11-7757D563A61C}"/>
    <cellStyle name="Normal 9 3 2 7" xfId="45338" xr:uid="{77371BB1-CDBA-456F-A126-098764A41743}"/>
    <cellStyle name="Normal 9 3 3" xfId="45339" xr:uid="{0B68F2BC-BCD6-419C-9D32-F5CCD886EFB4}"/>
    <cellStyle name="Normal 9 3 3 2" xfId="45340" xr:uid="{BE606381-CB69-415B-A7F9-437730A758FD}"/>
    <cellStyle name="Normal 9 3 3 2 2" xfId="45341" xr:uid="{9CF30BAC-6851-466C-A412-7DBEB179CCDB}"/>
    <cellStyle name="Normal 9 3 3 2 2 2" xfId="45342" xr:uid="{68FDFE55-6B80-4063-8155-E890C0DDAC5F}"/>
    <cellStyle name="Normal 9 3 3 2 2 2 2" xfId="45343" xr:uid="{D3A43081-4744-4895-893D-660FC4B4E008}"/>
    <cellStyle name="Normal 9 3 3 2 2 2 2 2" xfId="45344" xr:uid="{DD1FC899-26AD-4F1B-ADBF-F1661BB93B75}"/>
    <cellStyle name="Normal 9 3 3 2 2 2 3" xfId="45345" xr:uid="{E846A104-82B5-44CC-8F26-05FFB1C297C2}"/>
    <cellStyle name="Normal 9 3 3 2 2 3" xfId="45346" xr:uid="{EDAAFF6E-6179-4B57-B0B4-5132A449EF68}"/>
    <cellStyle name="Normal 9 3 3 2 2 3 2" xfId="45347" xr:uid="{4021C462-5D05-4AD1-8111-0C527CB5D3C3}"/>
    <cellStyle name="Normal 9 3 3 2 2 4" xfId="45348" xr:uid="{00C6FD40-0EED-46D9-9EF0-969A960B47C2}"/>
    <cellStyle name="Normal 9 3 3 2 2 5" xfId="45349" xr:uid="{EF6A2710-06E7-4DB5-BF89-C4C138D49EE3}"/>
    <cellStyle name="Normal 9 3 3 2 3" xfId="45350" xr:uid="{B63E48EB-722D-4F52-8812-04B43068C4FF}"/>
    <cellStyle name="Normal 9 3 3 2 3 2" xfId="45351" xr:uid="{B8676D34-798A-4DF5-9D45-2C01ADC983FE}"/>
    <cellStyle name="Normal 9 3 3 2 3 2 2" xfId="45352" xr:uid="{734C2383-492F-40EB-BFAB-46C03380A5EA}"/>
    <cellStyle name="Normal 9 3 3 2 3 3" xfId="45353" xr:uid="{520E4B8C-EFEB-4101-911E-B42BCBA8DC2D}"/>
    <cellStyle name="Normal 9 3 3 2 4" xfId="45354" xr:uid="{E11A7809-28FC-40A1-8AF8-65F05B98FF0E}"/>
    <cellStyle name="Normal 9 3 3 2 4 2" xfId="45355" xr:uid="{8EBD99CE-B6F6-48FE-B97C-18A5DFE51F22}"/>
    <cellStyle name="Normal 9 3 3 2 5" xfId="45356" xr:uid="{A8102551-2C7A-4C2F-B396-96B136092254}"/>
    <cellStyle name="Normal 9 3 3 2 6" xfId="45357" xr:uid="{527C73CC-C72C-447F-9476-41B04E5834EF}"/>
    <cellStyle name="Normal 9 3 3 3" xfId="45358" xr:uid="{08ECC756-74B2-44A8-8BD4-6843C9B1237D}"/>
    <cellStyle name="Normal 9 3 3 3 2" xfId="45359" xr:uid="{08527277-FE65-4FF9-8D82-D74DFCC40EAC}"/>
    <cellStyle name="Normal 9 3 3 3 2 2" xfId="45360" xr:uid="{3EB89603-F6A4-41F2-83C4-BCB83EEDFF0F}"/>
    <cellStyle name="Normal 9 3 3 3 2 2 2" xfId="45361" xr:uid="{9C4C6BF9-F0EB-4D91-87A4-BF08C165BC13}"/>
    <cellStyle name="Normal 9 3 3 3 2 3" xfId="45362" xr:uid="{EF633633-D8BB-47C7-BDF7-D69BBF26D4B7}"/>
    <cellStyle name="Normal 9 3 3 3 3" xfId="45363" xr:uid="{9FDFC945-F6DE-48CE-B0D9-C0EAFCD63A24}"/>
    <cellStyle name="Normal 9 3 3 3 3 2" xfId="45364" xr:uid="{61A3C517-D009-477B-A338-82458305EE9A}"/>
    <cellStyle name="Normal 9 3 3 3 4" xfId="45365" xr:uid="{6513DED9-A7BB-40C3-AC11-A9F72741A427}"/>
    <cellStyle name="Normal 9 3 3 3 5" xfId="45366" xr:uid="{CCED3E11-266E-401D-8826-FD9ECE315676}"/>
    <cellStyle name="Normal 9 3 3 4" xfId="45367" xr:uid="{57A56131-B7F8-46D5-85FE-CFDFBF5C1B3B}"/>
    <cellStyle name="Normal 9 3 3 4 2" xfId="45368" xr:uid="{A236979F-4DB7-4FD0-8751-B67683D3F410}"/>
    <cellStyle name="Normal 9 3 3 4 2 2" xfId="45369" xr:uid="{02016BBB-2245-4646-9369-EB17C7D4BC6E}"/>
    <cellStyle name="Normal 9 3 3 4 3" xfId="45370" xr:uid="{D83C9711-FBF2-42B4-B8CE-139B4B4B791F}"/>
    <cellStyle name="Normal 9 3 3 4 4" xfId="45371" xr:uid="{C4163CC1-EEE4-4F30-81C1-5F1C88C709AE}"/>
    <cellStyle name="Normal 9 3 3 5" xfId="45372" xr:uid="{88CBFC5A-4005-4120-8FCE-01D1C4CAD08F}"/>
    <cellStyle name="Normal 9 3 3 5 2" xfId="45373" xr:uid="{F0FF6EF7-0131-4473-BD8A-C35B499D6CA1}"/>
    <cellStyle name="Normal 9 3 3 6" xfId="45374" xr:uid="{3B062A7F-E3ED-46ED-A7CE-BFB18557148F}"/>
    <cellStyle name="Normal 9 3 3 6 2" xfId="45375" xr:uid="{6EC3D902-EA87-4282-BEB4-8602D3DE846B}"/>
    <cellStyle name="Normal 9 3 3 7" xfId="45376" xr:uid="{2F29C98E-5BC7-4E8C-A861-A7B4C666F4F4}"/>
    <cellStyle name="Normal 9 3 4" xfId="45377" xr:uid="{DD4DC0C2-7C8E-4F03-922B-B85BFB8ACD85}"/>
    <cellStyle name="Normal 9 3 4 2" xfId="45378" xr:uid="{2EC84E6B-0C76-4C90-905A-769E4E0D7C1B}"/>
    <cellStyle name="Normal 9 3 4 2 2" xfId="45379" xr:uid="{96747CA3-5B15-40A2-A197-73C65CDACA9E}"/>
    <cellStyle name="Normal 9 3 4 2 2 2" xfId="45380" xr:uid="{74BA5BE6-3506-4285-A90E-CEB2026C4F15}"/>
    <cellStyle name="Normal 9 3 4 2 2 2 2" xfId="45381" xr:uid="{11BEE042-B516-447E-B2BA-B6EB33DBC361}"/>
    <cellStyle name="Normal 9 3 4 2 2 3" xfId="45382" xr:uid="{A98A9EB0-34E8-45BD-A7C7-CF09D7EB630B}"/>
    <cellStyle name="Normal 9 3 4 2 3" xfId="45383" xr:uid="{230A3A49-C9A1-4414-9FC0-A86FADE99FC4}"/>
    <cellStyle name="Normal 9 3 4 2 3 2" xfId="45384" xr:uid="{3F54CB68-3C0E-489A-B6B4-E719F197305D}"/>
    <cellStyle name="Normal 9 3 4 2 4" xfId="45385" xr:uid="{66AE7946-DD8A-4254-AA48-34CC8DA115DE}"/>
    <cellStyle name="Normal 9 3 4 2 5" xfId="45386" xr:uid="{76C920E7-09EE-48A6-A66A-8F29B2994E35}"/>
    <cellStyle name="Normal 9 3 4 3" xfId="45387" xr:uid="{1950A510-40BF-45C4-A993-88EC209E835C}"/>
    <cellStyle name="Normal 9 3 4 3 2" xfId="45388" xr:uid="{DADCBF08-C1E0-47C2-A265-94FB749C02D3}"/>
    <cellStyle name="Normal 9 3 4 3 2 2" xfId="45389" xr:uid="{F688553D-0E00-4B17-8B09-0CAD5EFD1947}"/>
    <cellStyle name="Normal 9 3 4 3 3" xfId="45390" xr:uid="{44C73B03-444F-4201-B1F5-CEE11B15627B}"/>
    <cellStyle name="Normal 9 3 4 4" xfId="45391" xr:uid="{BF0F5E9B-AB4C-4892-805A-F6D48028D28F}"/>
    <cellStyle name="Normal 9 3 4 4 2" xfId="45392" xr:uid="{579BC7D8-0A12-45C1-8EB6-79930105ABE7}"/>
    <cellStyle name="Normal 9 3 4 5" xfId="45393" xr:uid="{BA0BE550-3EE9-4707-B597-2BC2E89878CD}"/>
    <cellStyle name="Normal 9 3 4 6" xfId="45394" xr:uid="{7EEA7177-5D4B-490A-A983-DDD96B79E111}"/>
    <cellStyle name="Normal 9 3 5" xfId="45395" xr:uid="{923C1AA7-1DD1-4D14-AC2C-A0CC2D29C572}"/>
    <cellStyle name="Normal 9 3 5 2" xfId="45396" xr:uid="{C447F0FB-E895-4F70-9C3C-AB37A27BD659}"/>
    <cellStyle name="Normal 9 3 5 2 2" xfId="45397" xr:uid="{559D9067-7A3A-4D84-BAEC-E9BE5C00D8D4}"/>
    <cellStyle name="Normal 9 3 5 2 2 2" xfId="45398" xr:uid="{4986D697-BEDB-437B-B2D8-CDDBBC1A587F}"/>
    <cellStyle name="Normal 9 3 5 2 3" xfId="45399" xr:uid="{34787EE1-DDEE-4F91-915D-284C20E64175}"/>
    <cellStyle name="Normal 9 3 5 3" xfId="45400" xr:uid="{B058ECFA-22C0-4270-B476-8DB875F5500C}"/>
    <cellStyle name="Normal 9 3 5 3 2" xfId="45401" xr:uid="{5A0A8A1A-8122-4A0F-9DA1-9E709216112A}"/>
    <cellStyle name="Normal 9 3 5 4" xfId="45402" xr:uid="{61E966B2-C526-48E7-BEF7-DD52131A2BC6}"/>
    <cellStyle name="Normal 9 3 5 5" xfId="45403" xr:uid="{D294D604-C838-4FB5-9A67-DB9038A4C324}"/>
    <cellStyle name="Normal 9 3 6" xfId="45404" xr:uid="{B196E56C-6167-4B88-BC48-8E29A8EF4A8D}"/>
    <cellStyle name="Normal 9 3 6 2" xfId="45405" xr:uid="{40F54AD1-78F1-42AE-9CB3-D26F8877E22B}"/>
    <cellStyle name="Normal 9 3 6 2 2" xfId="45406" xr:uid="{91EEC507-6947-46CF-9FD0-FB319586F357}"/>
    <cellStyle name="Normal 9 3 6 2 2 2" xfId="45407" xr:uid="{7058EEAC-3250-4D3F-B9C4-C85260A20B7D}"/>
    <cellStyle name="Normal 9 3 6 2 3" xfId="45408" xr:uid="{45FB91A5-4E29-49FF-A240-798AD4128984}"/>
    <cellStyle name="Normal 9 3 6 3" xfId="45409" xr:uid="{56288F8B-3A9A-4E4F-830A-BBC01A047FC0}"/>
    <cellStyle name="Normal 9 3 6 3 2" xfId="45410" xr:uid="{F8046C15-700F-4F23-9348-FBBDB75A6EC0}"/>
    <cellStyle name="Normal 9 3 6 4" xfId="45411" xr:uid="{55902170-299E-479E-BFAD-21CB69E6B942}"/>
    <cellStyle name="Normal 9 3 6 5" xfId="45412" xr:uid="{E8081F67-7BFB-41F7-B0E9-A9C5024BAFC0}"/>
    <cellStyle name="Normal 9 3 7" xfId="45413" xr:uid="{3B5DA557-B7D0-439A-9FAA-5F5B141BD2DC}"/>
    <cellStyle name="Normal 9 3 7 2" xfId="45414" xr:uid="{654261C8-C659-4199-BB3C-6E093D32CBD9}"/>
    <cellStyle name="Normal 9 3 7 2 2" xfId="45415" xr:uid="{884BD6A9-A657-4339-A5FF-78080A8AF795}"/>
    <cellStyle name="Normal 9 3 7 3" xfId="45416" xr:uid="{AD844154-931A-42C2-8B49-B090700ED474}"/>
    <cellStyle name="Normal 9 3 7 4" xfId="45417" xr:uid="{707688DF-BAAB-4F7B-BD30-AE415E364DCF}"/>
    <cellStyle name="Normal 9 3 8" xfId="45418" xr:uid="{12268A83-4E61-4B10-9E1D-BB58E52994D1}"/>
    <cellStyle name="Normal 9 3 8 2" xfId="45419" xr:uid="{9305D5D4-7696-46FC-85C2-324E96ABE47F}"/>
    <cellStyle name="Normal 9 3 9" xfId="45420" xr:uid="{949348A4-97BC-46DE-83A2-0579F7874B12}"/>
    <cellStyle name="Normal 9 3 9 2" xfId="45421" xr:uid="{D2FFBF11-3045-4E53-8B19-6F222A531DE0}"/>
    <cellStyle name="Normal 9 4" xfId="45422" xr:uid="{8EE94941-C2DA-48AC-81AA-79CCD9A9B9AF}"/>
    <cellStyle name="Normal 9 4 2" xfId="45423" xr:uid="{31417B51-3532-4093-96E2-DB8330D01015}"/>
    <cellStyle name="Normal 9 4 2 2" xfId="45424" xr:uid="{321A905C-7B1D-4AAE-A4C6-C8390554F8A7}"/>
    <cellStyle name="Normal 9 4 2 2 2" xfId="45425" xr:uid="{CE6DB3B4-4277-4946-9949-595F9179B4BD}"/>
    <cellStyle name="Normal 9 4 2 2 2 2" xfId="45426" xr:uid="{02157D63-BA4F-49B2-A244-6EC109E49669}"/>
    <cellStyle name="Normal 9 4 2 2 2 2 2" xfId="45427" xr:uid="{AF48F3BD-1677-4FA0-9763-14DD49559A7D}"/>
    <cellStyle name="Normal 9 4 2 2 2 3" xfId="45428" xr:uid="{1047F9BD-82DB-4AC3-BCBF-BD5BEBD7AE22}"/>
    <cellStyle name="Normal 9 4 2 2 3" xfId="45429" xr:uid="{56CA6E2C-40C2-4F1E-B004-8744A3E91FCF}"/>
    <cellStyle name="Normal 9 4 2 2 3 2" xfId="45430" xr:uid="{069C8DE1-A0B8-4503-BFE6-B7EDBB2D7A1E}"/>
    <cellStyle name="Normal 9 4 2 2 4" xfId="45431" xr:uid="{EE6AB324-18B7-4805-A44C-01113D6E0E91}"/>
    <cellStyle name="Normal 9 4 2 2 5" xfId="45432" xr:uid="{506C59C9-0EDD-4BC0-AF5A-712F9F024903}"/>
    <cellStyle name="Normal 9 4 2 3" xfId="45433" xr:uid="{A96B1E79-A6DD-420F-847A-125B365CEDAE}"/>
    <cellStyle name="Normal 9 4 2 3 2" xfId="45434" xr:uid="{AE337379-ED8E-4B8A-A74C-36BB46840644}"/>
    <cellStyle name="Normal 9 4 2 3 2 2" xfId="45435" xr:uid="{59740D4A-CA98-452E-9492-5ED2055EE99B}"/>
    <cellStyle name="Normal 9 4 2 3 3" xfId="45436" xr:uid="{91C75595-E768-4ABB-8CC7-40C511645DCE}"/>
    <cellStyle name="Normal 9 4 2 4" xfId="45437" xr:uid="{0B4121BC-8FD8-4A6C-8B9B-EAEFCCD62DC0}"/>
    <cellStyle name="Normal 9 4 2 4 2" xfId="45438" xr:uid="{A6713D31-6B58-469E-9013-8F9D6F56BF34}"/>
    <cellStyle name="Normal 9 4 2 5" xfId="45439" xr:uid="{D5226265-6521-4705-8EDD-EA9623A898AB}"/>
    <cellStyle name="Normal 9 4 2 6" xfId="45440" xr:uid="{D6EF684C-CC7C-4F0F-BAF7-248BBFFE4225}"/>
    <cellStyle name="Normal 9 4 3" xfId="45441" xr:uid="{A15783C8-BBE5-4584-8A5F-71A001CE68D4}"/>
    <cellStyle name="Normal 9 4 3 2" xfId="45442" xr:uid="{B564D61F-61B0-4392-919C-D49F37A95C1D}"/>
    <cellStyle name="Normal 9 4 3 2 2" xfId="45443" xr:uid="{BAFFC06A-5FD6-4BD7-8D93-14CAC6812A48}"/>
    <cellStyle name="Normal 9 4 3 2 2 2" xfId="45444" xr:uid="{C2511C0B-5F4A-45B2-B376-FF6898ADE288}"/>
    <cellStyle name="Normal 9 4 3 2 3" xfId="45445" xr:uid="{99BDFC0D-491B-4F1D-B6D4-532D33C4D197}"/>
    <cellStyle name="Normal 9 4 3 3" xfId="45446" xr:uid="{396BE11F-EFE0-4734-9484-63E94274AC97}"/>
    <cellStyle name="Normal 9 4 3 3 2" xfId="45447" xr:uid="{8F8E87DD-D76B-4F12-960B-31649BA2DC66}"/>
    <cellStyle name="Normal 9 4 3 4" xfId="45448" xr:uid="{EE98FBAC-2C99-4CF0-A422-85F674DBA172}"/>
    <cellStyle name="Normal 9 4 3 5" xfId="45449" xr:uid="{D6B28ABA-1D65-4278-BC64-EF8B8325EBFC}"/>
    <cellStyle name="Normal 9 4 4" xfId="45450" xr:uid="{21156462-23D2-4777-A2F6-371B4A7D05B7}"/>
    <cellStyle name="Normal 9 4 4 2" xfId="45451" xr:uid="{4E05CD7E-7A90-4FD5-8EAB-A6CBA907F72A}"/>
    <cellStyle name="Normal 9 4 4 2 2" xfId="45452" xr:uid="{57D868C3-3C87-4600-ABA3-AD003287C919}"/>
    <cellStyle name="Normal 9 4 4 2 2 2" xfId="45453" xr:uid="{59849222-642E-4443-BBE2-F0CD37B3405C}"/>
    <cellStyle name="Normal 9 4 4 2 3" xfId="45454" xr:uid="{A444A5F9-4AF4-4160-97A1-D8944294CC07}"/>
    <cellStyle name="Normal 9 4 4 3" xfId="45455" xr:uid="{B7326322-DE87-4254-8848-22E281841667}"/>
    <cellStyle name="Normal 9 4 4 3 2" xfId="45456" xr:uid="{178E23B1-AF11-4A46-A5CF-4E2DC63E35D5}"/>
    <cellStyle name="Normal 9 4 4 4" xfId="45457" xr:uid="{45597E0D-E167-48C9-9E38-36766956AE5F}"/>
    <cellStyle name="Normal 9 4 4 5" xfId="45458" xr:uid="{8D5A9E7D-F10E-4F24-A0F4-8D16F6874479}"/>
    <cellStyle name="Normal 9 4 5" xfId="45459" xr:uid="{9F547C5E-0C29-4A77-8345-477777D4E069}"/>
    <cellStyle name="Normal 9 4 5 2" xfId="45460" xr:uid="{DD418706-01DA-4071-A026-ECDFBB300032}"/>
    <cellStyle name="Normal 9 4 5 2 2" xfId="45461" xr:uid="{0D2DF063-BDE8-43D5-84C4-A2B88E8E00BF}"/>
    <cellStyle name="Normal 9 4 5 3" xfId="45462" xr:uid="{437A5172-63C6-4139-9B22-36AA7A979AAB}"/>
    <cellStyle name="Normal 9 4 5 4" xfId="45463" xr:uid="{31C27AA1-AEB2-44AC-BBD2-24891D3B405D}"/>
    <cellStyle name="Normal 9 4 6" xfId="45464" xr:uid="{F4089BC5-5AFF-435F-BB8E-301653AC8969}"/>
    <cellStyle name="Normal 9 4 6 2" xfId="45465" xr:uid="{C98EA5A8-68B6-4DFD-8A38-9AF83B711C15}"/>
    <cellStyle name="Normal 9 4 7" xfId="45466" xr:uid="{AD251E4B-EEE5-4A20-A706-61107773C2ED}"/>
    <cellStyle name="Normal 9 4 7 2" xfId="45467" xr:uid="{5DFEA358-3E28-43D2-924E-6361B76E00D8}"/>
    <cellStyle name="Normal 9 4 8" xfId="45468" xr:uid="{D9F2D63A-FAF1-416A-8F2D-C0F438E4B906}"/>
    <cellStyle name="Normal 9 5" xfId="45469" xr:uid="{66E7FC6E-D763-4D20-9D81-3D5A07C424F7}"/>
    <cellStyle name="Normal 9 5 2" xfId="45470" xr:uid="{489B978A-BD20-4A4D-BECA-484EE0967348}"/>
    <cellStyle name="Normal 9 5 2 2" xfId="45471" xr:uid="{ECA0B442-3347-490F-97B8-7DF108896C6E}"/>
    <cellStyle name="Normal 9 5 2 2 2" xfId="45472" xr:uid="{80928E15-3C6A-42ED-8B2A-5CC41E9D3047}"/>
    <cellStyle name="Normal 9 5 2 2 2 2" xfId="45473" xr:uid="{FF1C4971-DF07-4902-A5F6-384612B63F5C}"/>
    <cellStyle name="Normal 9 5 2 2 2 2 2" xfId="45474" xr:uid="{2FB7EA21-A376-40B5-9363-E590D38C4370}"/>
    <cellStyle name="Normal 9 5 2 2 2 3" xfId="45475" xr:uid="{14E47825-488F-4316-8A4D-FC687E7A141D}"/>
    <cellStyle name="Normal 9 5 2 2 3" xfId="45476" xr:uid="{5300C66F-2B88-4161-901B-643D6D724E86}"/>
    <cellStyle name="Normal 9 5 2 2 3 2" xfId="45477" xr:uid="{9C635FF6-F06E-4064-8D6E-22C54F5CC9F9}"/>
    <cellStyle name="Normal 9 5 2 2 4" xfId="45478" xr:uid="{FB0BCCFD-7CD2-4E1F-AA10-13A0144F7656}"/>
    <cellStyle name="Normal 9 5 2 2 5" xfId="45479" xr:uid="{0C812911-2A19-4A09-A02E-FA6D4DE65C86}"/>
    <cellStyle name="Normal 9 5 2 3" xfId="45480" xr:uid="{A6BBBBD1-E99F-4FE7-858B-5ABB276D4B5B}"/>
    <cellStyle name="Normal 9 5 2 3 2" xfId="45481" xr:uid="{DA752612-EB39-4657-860E-3D9E3F14E1FA}"/>
    <cellStyle name="Normal 9 5 2 3 2 2" xfId="45482" xr:uid="{9DC421ED-1C08-4EC7-9ADC-0B92C5E9221F}"/>
    <cellStyle name="Normal 9 5 2 3 3" xfId="45483" xr:uid="{5FE91669-5D04-4FE6-8AA5-7E93C97EACC0}"/>
    <cellStyle name="Normal 9 5 2 4" xfId="45484" xr:uid="{74B3B8F7-56FC-4871-857A-8AEE79DBE80E}"/>
    <cellStyle name="Normal 9 5 2 4 2" xfId="45485" xr:uid="{872D3C53-C695-4D52-9CB6-005368D7B497}"/>
    <cellStyle name="Normal 9 5 2 5" xfId="45486" xr:uid="{695402B9-CEF6-4F20-8C4A-F7083B3AA210}"/>
    <cellStyle name="Normal 9 5 2 6" xfId="45487" xr:uid="{D979CFC5-802B-42FA-AF12-E97BCDE19125}"/>
    <cellStyle name="Normal 9 5 3" xfId="45488" xr:uid="{CD02D2FC-FE65-4AE3-A591-0A0902F8E6C3}"/>
    <cellStyle name="Normal 9 5 3 2" xfId="45489" xr:uid="{FC2334AA-75A8-4CC4-BA9A-59EAEC80A900}"/>
    <cellStyle name="Normal 9 5 3 2 2" xfId="45490" xr:uid="{CC69FE87-0109-4092-B304-35130E8A20B2}"/>
    <cellStyle name="Normal 9 5 3 2 2 2" xfId="45491" xr:uid="{842F273E-6FC8-4DD7-911A-341505BCE396}"/>
    <cellStyle name="Normal 9 5 3 2 3" xfId="45492" xr:uid="{4C35876F-0D8A-4BFC-9BD9-31C81E69DBDA}"/>
    <cellStyle name="Normal 9 5 3 3" xfId="45493" xr:uid="{DC974AA8-DEFF-47C5-926F-092EE7D90BB4}"/>
    <cellStyle name="Normal 9 5 3 3 2" xfId="45494" xr:uid="{6A6EC5EB-B1C2-4DE9-BFDD-45AFF4D97141}"/>
    <cellStyle name="Normal 9 5 3 4" xfId="45495" xr:uid="{5E7A1A1F-9883-4E01-86A7-E5252F04EB94}"/>
    <cellStyle name="Normal 9 5 3 5" xfId="45496" xr:uid="{CFC6FD2B-1601-4ECB-B69A-FEA86ED4FE1E}"/>
    <cellStyle name="Normal 9 5 4" xfId="45497" xr:uid="{98DF9610-5D85-418C-8DBD-8578A82AC480}"/>
    <cellStyle name="Normal 9 5 4 2" xfId="45498" xr:uid="{2FE613AB-2C47-4AD9-B347-F72A3EA61B83}"/>
    <cellStyle name="Normal 9 5 4 2 2" xfId="45499" xr:uid="{6FE52210-C8F6-4CFB-95F5-F5A256B89F94}"/>
    <cellStyle name="Normal 9 5 4 3" xfId="45500" xr:uid="{767BB163-6B28-405C-9AEA-F2B3E7AB85CA}"/>
    <cellStyle name="Normal 9 5 4 4" xfId="45501" xr:uid="{3EC18CA0-BB4C-46C1-9668-867CD8273199}"/>
    <cellStyle name="Normal 9 5 5" xfId="45502" xr:uid="{DDA5EF9A-A5C3-45E0-9064-FB61F49C9080}"/>
    <cellStyle name="Normal 9 5 5 2" xfId="45503" xr:uid="{2C4510C1-D73F-4772-819A-0280FD9A1F24}"/>
    <cellStyle name="Normal 9 5 6" xfId="45504" xr:uid="{9F7E44F8-5CB1-4144-88F3-845012AE8980}"/>
    <cellStyle name="Normal 9 5 6 2" xfId="45505" xr:uid="{D7CF0113-21E1-44BE-97CB-05515935B0D6}"/>
    <cellStyle name="Normal 9 5 7" xfId="45506" xr:uid="{06671B60-49B7-4EDB-8A75-30E75975B20D}"/>
    <cellStyle name="Normal 9 6" xfId="45507" xr:uid="{B063F5D0-C15F-4E68-B70D-3F5054EFF7D7}"/>
    <cellStyle name="Normal 9 6 2" xfId="45508" xr:uid="{8F3A930F-B36A-4ACB-BA80-AAF396D4E670}"/>
    <cellStyle name="Normal 9 6 2 2" xfId="45509" xr:uid="{6A702676-AB71-460B-8083-8F6BF4350071}"/>
    <cellStyle name="Normal 9 6 2 2 2" xfId="45510" xr:uid="{7BD1CCA7-7337-489B-A673-3AE7F1B59143}"/>
    <cellStyle name="Normal 9 6 2 2 2 2" xfId="45511" xr:uid="{680D5B70-2F84-4C6E-B571-D36B183A2E9C}"/>
    <cellStyle name="Normal 9 6 2 2 2 2 2" xfId="45512" xr:uid="{4807314D-5B7E-4575-8527-5856DFD210A4}"/>
    <cellStyle name="Normal 9 6 2 2 2 3" xfId="45513" xr:uid="{79B6F1CE-12E1-4B59-A3B9-BE9B2001192A}"/>
    <cellStyle name="Normal 9 6 2 2 3" xfId="45514" xr:uid="{AE288C44-7D14-4C52-B88A-13703E4A19B1}"/>
    <cellStyle name="Normal 9 6 2 2 3 2" xfId="45515" xr:uid="{6AB2B424-53CA-4B5A-8D65-F1E94AF2CB69}"/>
    <cellStyle name="Normal 9 6 2 2 4" xfId="45516" xr:uid="{427B32F1-AB79-43C1-A7EF-61072E8CA9BF}"/>
    <cellStyle name="Normal 9 6 2 2 5" xfId="45517" xr:uid="{CA8218D3-751E-4B30-BC72-29F534289C11}"/>
    <cellStyle name="Normal 9 6 2 3" xfId="45518" xr:uid="{B2DE09B7-01AA-4B6B-B6EC-E25F7AFC6473}"/>
    <cellStyle name="Normal 9 6 2 3 2" xfId="45519" xr:uid="{46ED5EE1-D3EC-4EB9-B396-2BC31B32FA54}"/>
    <cellStyle name="Normal 9 6 2 3 2 2" xfId="45520" xr:uid="{E7C5EB28-5E9E-4BFD-B369-CA30B44DAD3A}"/>
    <cellStyle name="Normal 9 6 2 3 3" xfId="45521" xr:uid="{A1D952B4-39FC-4288-93F1-9E6BF5BD1226}"/>
    <cellStyle name="Normal 9 6 2 4" xfId="45522" xr:uid="{6181F6B1-B542-4BA4-B340-0F05DAFDB12F}"/>
    <cellStyle name="Normal 9 6 2 4 2" xfId="45523" xr:uid="{AD783A5B-BC45-4EAB-A0C9-585F3AFB8576}"/>
    <cellStyle name="Normal 9 6 2 5" xfId="45524" xr:uid="{F8920FBD-ADB2-4095-9815-0DD45BBC84EC}"/>
    <cellStyle name="Normal 9 6 2 6" xfId="45525" xr:uid="{6A47EABA-E5F6-499E-831D-1A46C3812FC1}"/>
    <cellStyle name="Normal 9 6 3" xfId="45526" xr:uid="{74C3D1C2-7363-4717-A8EF-AB3F29AB10D8}"/>
    <cellStyle name="Normal 9 6 3 2" xfId="45527" xr:uid="{817EBF16-8BFE-4063-9217-3279ECDC7FE2}"/>
    <cellStyle name="Normal 9 6 3 2 2" xfId="45528" xr:uid="{EC716458-89A1-41E1-8B5B-9B274A535BDC}"/>
    <cellStyle name="Normal 9 6 3 2 2 2" xfId="45529" xr:uid="{CE33C06D-9E9D-4EB9-A523-AD7C1D49675F}"/>
    <cellStyle name="Normal 9 6 3 2 3" xfId="45530" xr:uid="{D3533791-5AFC-40DC-BF26-72D6462AA8A1}"/>
    <cellStyle name="Normal 9 6 3 3" xfId="45531" xr:uid="{B5146174-8F90-431B-A9EB-BFB5FC5FD9C0}"/>
    <cellStyle name="Normal 9 6 3 3 2" xfId="45532" xr:uid="{5C089B3D-AA52-4A3F-8A69-D1243C2EA584}"/>
    <cellStyle name="Normal 9 6 3 4" xfId="45533" xr:uid="{F8D926DA-7EAF-41B8-A606-0FE30903BEFA}"/>
    <cellStyle name="Normal 9 6 3 5" xfId="45534" xr:uid="{59BAAD7C-674A-4242-A6BD-50D14523B72B}"/>
    <cellStyle name="Normal 9 6 4" xfId="45535" xr:uid="{239EF5C9-E23E-4CD5-88DC-04E7CE6A711C}"/>
    <cellStyle name="Normal 9 6 4 2" xfId="45536" xr:uid="{9A754D90-1BF1-4DDB-AC3C-CDEA6C7A9C66}"/>
    <cellStyle name="Normal 9 6 4 2 2" xfId="45537" xr:uid="{7F195F36-4481-4B96-914D-091FAA1A3301}"/>
    <cellStyle name="Normal 9 6 4 3" xfId="45538" xr:uid="{C84B8779-BD5F-4B7C-8588-170A7329DE34}"/>
    <cellStyle name="Normal 9 6 4 4" xfId="45539" xr:uid="{6958ED5E-5A5B-4AEC-872A-5FAC669CCBA2}"/>
    <cellStyle name="Normal 9 6 5" xfId="45540" xr:uid="{0C411770-B543-477F-9766-0007ADF008B7}"/>
    <cellStyle name="Normal 9 6 5 2" xfId="45541" xr:uid="{94C0F89B-21FA-4B13-B6E3-CEF8F79D2FB1}"/>
    <cellStyle name="Normal 9 6 6" xfId="45542" xr:uid="{BB959B9D-D474-416F-B1AD-AAE3C776FE09}"/>
    <cellStyle name="Normal 9 6 6 2" xfId="45543" xr:uid="{B6D2F8AC-DE73-4863-89CA-007A93200120}"/>
    <cellStyle name="Normal 9 6 7" xfId="45544" xr:uid="{E47C2FC0-50CD-4689-B70E-8CF1ABD74B9F}"/>
    <cellStyle name="Normal 9 7" xfId="45545" xr:uid="{3BA431AA-7D77-45CE-8063-21E4A1F46FFE}"/>
    <cellStyle name="Normal 9 7 2" xfId="45546" xr:uid="{63795527-4116-4578-975A-F6A1662C0CB3}"/>
    <cellStyle name="Normal 9 7 2 2" xfId="45547" xr:uid="{CDFE281A-C48A-4191-B3A2-491827F0E669}"/>
    <cellStyle name="Normal 9 7 2 2 2" xfId="45548" xr:uid="{C6CF97F5-9CE3-466A-B8BF-2E9D810B3F9A}"/>
    <cellStyle name="Normal 9 7 2 2 2 2" xfId="45549" xr:uid="{C662271F-34B4-48F1-8187-C98F968F69C2}"/>
    <cellStyle name="Normal 9 7 2 2 3" xfId="45550" xr:uid="{8C5C943C-4EF4-4D0C-B4B9-62A686692F79}"/>
    <cellStyle name="Normal 9 7 2 3" xfId="45551" xr:uid="{9C56907F-16EF-465F-B28E-06D22F1CC56C}"/>
    <cellStyle name="Normal 9 7 2 3 2" xfId="45552" xr:uid="{E795229B-5B38-4521-8DED-C356D9FB5398}"/>
    <cellStyle name="Normal 9 7 2 4" xfId="45553" xr:uid="{1CC7563F-7469-4BDB-8927-22ED08283E5C}"/>
    <cellStyle name="Normal 9 7 2 5" xfId="45554" xr:uid="{116BC83B-3C10-4527-B51E-8210FDEE4F4E}"/>
    <cellStyle name="Normal 9 7 3" xfId="45555" xr:uid="{0890A904-DF16-4F09-B55D-DE6C23DB3636}"/>
    <cellStyle name="Normal 9 7 3 2" xfId="45556" xr:uid="{D8B2A1CC-68ED-4D1B-B9CF-8F13C8486CD6}"/>
    <cellStyle name="Normal 9 7 3 2 2" xfId="45557" xr:uid="{4ACEED5A-9307-4B43-A5B2-5AD5410A8325}"/>
    <cellStyle name="Normal 9 7 3 3" xfId="45558" xr:uid="{A2F3795E-ECCB-405B-B047-7491B832C8CD}"/>
    <cellStyle name="Normal 9 7 4" xfId="45559" xr:uid="{0FAF8B4B-DA39-4854-A655-DBB30D205E08}"/>
    <cellStyle name="Normal 9 7 4 2" xfId="45560" xr:uid="{E360C69D-C0EA-4361-B03D-3856EAD28C93}"/>
    <cellStyle name="Normal 9 7 5" xfId="45561" xr:uid="{C0FF5A54-0B0E-47EC-A4C4-1286A8BB5976}"/>
    <cellStyle name="Normal 9 7 6" xfId="45562" xr:uid="{B7110FA1-8696-4329-81B2-429574DA5C9C}"/>
    <cellStyle name="Normal 9 8" xfId="45563" xr:uid="{58347547-1F19-4241-843B-32B0E0961846}"/>
    <cellStyle name="Normal 9 8 2" xfId="45564" xr:uid="{CF205900-F9EC-47E2-9986-0028F544478E}"/>
    <cellStyle name="Normal 9 8 2 2" xfId="45565" xr:uid="{7A9DB588-79DD-4358-B86E-B0CE2719FFAC}"/>
    <cellStyle name="Normal 9 8 2 2 2" xfId="45566" xr:uid="{4238A577-B31A-4CFD-B701-87DF4620B53B}"/>
    <cellStyle name="Normal 9 8 2 3" xfId="45567" xr:uid="{C88F625E-8DF5-42DE-9196-F678C85B92B8}"/>
    <cellStyle name="Normal 9 8 3" xfId="45568" xr:uid="{20A628AE-2DC1-41D3-A2BC-84ACA7FC066A}"/>
    <cellStyle name="Normal 9 8 3 2" xfId="45569" xr:uid="{E11DF21A-CB4C-467C-91BD-0F00F8B69462}"/>
    <cellStyle name="Normal 9 8 4" xfId="45570" xr:uid="{9739BAD9-EE90-4A12-973F-A7BC1323FA2B}"/>
    <cellStyle name="Normal 9 8 5" xfId="45571" xr:uid="{F136B53A-492E-426D-BE27-695A1A8C6549}"/>
    <cellStyle name="Normal 9 9" xfId="45572" xr:uid="{329597D7-2E82-445E-B405-37A43F6C1324}"/>
    <cellStyle name="Normal 9 9 2" xfId="45573" xr:uid="{B6C5F45D-A1FA-4450-976D-B3CCA2491D13}"/>
    <cellStyle name="Normal 9 9 2 2" xfId="45574" xr:uid="{FC2D448D-739B-48FA-BF70-C5840F6E22D7}"/>
    <cellStyle name="Normal 9 9 2 2 2" xfId="45575" xr:uid="{BAE645E9-AA00-4E68-8C4E-4040141B9944}"/>
    <cellStyle name="Normal 9 9 2 3" xfId="45576" xr:uid="{2A24D70A-00F3-40BD-A730-1CE468B83D46}"/>
    <cellStyle name="Normal 9 9 3" xfId="45577" xr:uid="{F1952960-CEB8-4E1B-AB7D-2444F5C12FC2}"/>
    <cellStyle name="Normal 9 9 3 2" xfId="45578" xr:uid="{B7D42D1A-B6B4-4D96-B9B0-426136445067}"/>
    <cellStyle name="Normal 9 9 4" xfId="45579" xr:uid="{23F96847-9D83-4C42-8829-6309FD486DFD}"/>
    <cellStyle name="Normal 9 9 5" xfId="45580" xr:uid="{44A73BFF-1505-4541-AFC5-4DA9BB498C50}"/>
    <cellStyle name="Normal 90" xfId="45581" xr:uid="{F9473994-0FDE-40CA-A29B-62960A3C523A}"/>
    <cellStyle name="Normal 90 2" xfId="45582" xr:uid="{6B8893E5-48C3-4A92-99F3-377B036972C3}"/>
    <cellStyle name="Normal 90 2 2" xfId="45583" xr:uid="{D2EE4102-61BB-4171-897C-B72D4BC4BD3F}"/>
    <cellStyle name="Normal 90 2 2 2" xfId="45584" xr:uid="{04088383-22DA-4B39-8F17-EB5D5C1C940E}"/>
    <cellStyle name="Normal 90 2 2 2 2" xfId="45585" xr:uid="{BB1EBBD7-D75D-485F-BF84-CE5B3957C596}"/>
    <cellStyle name="Normal 90 2 2 2 2 2" xfId="45586" xr:uid="{59C13886-1B1B-4DAF-ABDA-2AEB03E3E7B0}"/>
    <cellStyle name="Normal 90 2 2 2 3" xfId="45587" xr:uid="{7CAD6A77-E81D-48F7-BCAA-47DEC37AB620}"/>
    <cellStyle name="Normal 90 2 2 3" xfId="45588" xr:uid="{39C9D9D3-EC9A-4960-8248-A7AA0AECBF9F}"/>
    <cellStyle name="Normal 90 2 2 3 2" xfId="45589" xr:uid="{E602F8D4-4BD1-47CF-9484-625068D77D26}"/>
    <cellStyle name="Normal 90 2 2 4" xfId="45590" xr:uid="{B2D200DF-B739-4928-895E-74FD6CE2B186}"/>
    <cellStyle name="Normal 90 2 2 5" xfId="45591" xr:uid="{A5A3D0E5-07A3-4824-A8E8-FF50CDCDE992}"/>
    <cellStyle name="Normal 90 2 3" xfId="45592" xr:uid="{FC7DB7AA-8AC6-4DEB-8ED5-DB4DB565B7E8}"/>
    <cellStyle name="Normal 90 2 3 2" xfId="45593" xr:uid="{ED8AF2BA-8215-4822-8EC5-DAC2850A8BCF}"/>
    <cellStyle name="Normal 90 2 3 2 2" xfId="45594" xr:uid="{BDEFC6E8-D855-4DC8-8904-025AB6B4AB5F}"/>
    <cellStyle name="Normal 90 2 3 3" xfId="45595" xr:uid="{9831CAD1-3A90-4E71-9A5F-5F9089CB780C}"/>
    <cellStyle name="Normal 90 2 4" xfId="45596" xr:uid="{1A849312-2934-43EC-9EDD-AF880DFEEC18}"/>
    <cellStyle name="Normal 90 2 4 2" xfId="45597" xr:uid="{DBD47571-29BE-4043-863B-64D8F8C66BBA}"/>
    <cellStyle name="Normal 90 2 5" xfId="45598" xr:uid="{51DD6B18-8292-463D-9E4C-148CF8591BDF}"/>
    <cellStyle name="Normal 90 2 6" xfId="45599" xr:uid="{D29F4F2A-1C01-4BE5-8A50-FE2DC34FBBE4}"/>
    <cellStyle name="Normal 90 3" xfId="45600" xr:uid="{E9957261-0BD2-4EC8-92CA-EAFC78E71201}"/>
    <cellStyle name="Normal 90 3 2" xfId="45601" xr:uid="{A5A06C35-DFD5-4F0C-9786-0C7A166B0617}"/>
    <cellStyle name="Normal 90 3 2 2" xfId="45602" xr:uid="{8278C107-11A1-46A0-A85D-AEE6F3499DAD}"/>
    <cellStyle name="Normal 90 3 2 2 2" xfId="45603" xr:uid="{2278F514-4CA8-4EBF-84B2-4EE3D4D8F617}"/>
    <cellStyle name="Normal 90 3 2 3" xfId="45604" xr:uid="{FCB6AFE8-8DE0-41E0-BF8A-757C6F359536}"/>
    <cellStyle name="Normal 90 3 3" xfId="45605" xr:uid="{93784C3F-EA57-4277-9EEF-67B2FEDA1893}"/>
    <cellStyle name="Normal 90 3 3 2" xfId="45606" xr:uid="{F688EDBC-21A2-483D-864D-F42E10E288C6}"/>
    <cellStyle name="Normal 90 3 4" xfId="45607" xr:uid="{D961558C-A2DD-4ECA-AF6E-57610C1AB194}"/>
    <cellStyle name="Normal 90 3 5" xfId="45608" xr:uid="{6877AA04-458D-4814-AF19-CD5076B2B4F6}"/>
    <cellStyle name="Normal 90 4" xfId="45609" xr:uid="{CF831733-65BE-4CE4-9672-35C224138635}"/>
    <cellStyle name="Normal 90 4 2" xfId="45610" xr:uid="{EA193D57-5D9E-41E5-87FD-218274D4096A}"/>
    <cellStyle name="Normal 90 4 2 2" xfId="45611" xr:uid="{D03B1E0C-1E9D-4237-8C1D-17B494C7B22C}"/>
    <cellStyle name="Normal 90 4 3" xfId="45612" xr:uid="{41D10EEB-A390-418B-8579-886B576266B6}"/>
    <cellStyle name="Normal 90 4 4" xfId="45613" xr:uid="{24BA37AE-E16E-45DE-86A4-8F55D1CFF1EF}"/>
    <cellStyle name="Normal 90 5" xfId="45614" xr:uid="{F533F951-2ED1-407A-87BC-53F0523A0FEF}"/>
    <cellStyle name="Normal 90 5 2" xfId="45615" xr:uid="{E9137716-F485-410B-BE4D-0568B53424BD}"/>
    <cellStyle name="Normal 90 6" xfId="45616" xr:uid="{A64AA974-42A3-4DD4-ADC3-CB5E7F666A74}"/>
    <cellStyle name="Normal 90 6 2" xfId="45617" xr:uid="{598EC6FD-EBCA-42A9-84CE-025DD4F9A9D0}"/>
    <cellStyle name="Normal 90 7" xfId="45618" xr:uid="{03CB8C60-C845-4FEF-996A-6602762217D0}"/>
    <cellStyle name="Normal 91" xfId="45619" xr:uid="{98DB1005-5C6C-4CF5-9A12-B04877E3143D}"/>
    <cellStyle name="Normal 91 2" xfId="45620" xr:uid="{2D359C39-1215-402A-BA50-07D6707348BF}"/>
    <cellStyle name="Normal 91 2 2" xfId="45621" xr:uid="{BCCEFE9F-80B8-41AD-96E3-6DFC9B053EF1}"/>
    <cellStyle name="Normal 91 2 2 2" xfId="45622" xr:uid="{37BC2239-1329-4536-9A3E-C4D71EE50476}"/>
    <cellStyle name="Normal 91 2 2 2 2" xfId="45623" xr:uid="{A9176B09-FDF2-418B-84A2-C64F784A23B4}"/>
    <cellStyle name="Normal 91 2 2 2 2 2" xfId="45624" xr:uid="{A74F829F-6E51-476B-B11F-4DEC1FD0897C}"/>
    <cellStyle name="Normal 91 2 2 2 3" xfId="45625" xr:uid="{4E8A82ED-2DC6-426B-A5EF-C43380AEF706}"/>
    <cellStyle name="Normal 91 2 2 3" xfId="45626" xr:uid="{2EA7E1D9-99A4-4F3C-811A-1D1F073021E1}"/>
    <cellStyle name="Normal 91 2 2 3 2" xfId="45627" xr:uid="{4E4BF784-B6CF-4EB7-AE13-4FEB152FC32B}"/>
    <cellStyle name="Normal 91 2 2 4" xfId="45628" xr:uid="{E9421ECF-1F4E-4D42-80C1-D31877D856E3}"/>
    <cellStyle name="Normal 91 2 2 5" xfId="45629" xr:uid="{96DED4BB-7BA8-4B96-B876-A293CEDBBA35}"/>
    <cellStyle name="Normal 91 2 3" xfId="45630" xr:uid="{3A550A29-C67F-4B79-8AE8-7BCB115CF565}"/>
    <cellStyle name="Normal 91 2 3 2" xfId="45631" xr:uid="{B5BAB53C-335B-429D-AB1E-2C5B470776DF}"/>
    <cellStyle name="Normal 91 2 3 2 2" xfId="45632" xr:uid="{3326F795-0698-43B3-A1AE-B0FED5F9E058}"/>
    <cellStyle name="Normal 91 2 3 3" xfId="45633" xr:uid="{715F4A1C-0A10-4531-AFF3-47BC91C86B22}"/>
    <cellStyle name="Normal 91 2 4" xfId="45634" xr:uid="{B77B5DC1-BD74-443A-9A22-87ACF475D544}"/>
    <cellStyle name="Normal 91 2 4 2" xfId="45635" xr:uid="{A3BED16D-E984-4E00-9259-66E5401B2D39}"/>
    <cellStyle name="Normal 91 2 5" xfId="45636" xr:uid="{2B2D0B10-F045-456A-B5D5-3D261F9BD092}"/>
    <cellStyle name="Normal 91 2 6" xfId="45637" xr:uid="{41D1AF83-4D27-4BD9-9293-AE8BF9A8D4DA}"/>
    <cellStyle name="Normal 91 3" xfId="45638" xr:uid="{937BB6E8-2442-4010-9BE2-FCA9FB9F90CE}"/>
    <cellStyle name="Normal 91 3 2" xfId="45639" xr:uid="{42806F4B-AF8E-4B8B-8601-5C36CC821230}"/>
    <cellStyle name="Normal 91 3 2 2" xfId="45640" xr:uid="{71E12A8B-CF0E-4737-B3B0-A79EF2B67591}"/>
    <cellStyle name="Normal 91 3 2 2 2" xfId="45641" xr:uid="{AFE1FCC9-C67C-4963-B1C7-EA3620D99F62}"/>
    <cellStyle name="Normal 91 3 2 3" xfId="45642" xr:uid="{6E5E5554-8DC8-4EDA-8666-0078C8820F73}"/>
    <cellStyle name="Normal 91 3 3" xfId="45643" xr:uid="{9790E30B-6C58-4925-9C84-A01385B918F2}"/>
    <cellStyle name="Normal 91 3 3 2" xfId="45644" xr:uid="{4A22FE70-A714-4547-86E3-F30DE06D0C6F}"/>
    <cellStyle name="Normal 91 3 4" xfId="45645" xr:uid="{2D4B3ABD-E530-4225-8B4E-975BA6975E7E}"/>
    <cellStyle name="Normal 91 3 5" xfId="45646" xr:uid="{9C81C8EF-966D-4799-A8AF-4489FB701089}"/>
    <cellStyle name="Normal 91 4" xfId="45647" xr:uid="{82CC3F10-6ADC-46F9-A206-26301459824B}"/>
    <cellStyle name="Normal 91 4 2" xfId="45648" xr:uid="{8244A636-B8C6-46CE-9BFE-AAFF3FC300C3}"/>
    <cellStyle name="Normal 91 4 2 2" xfId="45649" xr:uid="{5A7EC11D-2643-4714-8BE1-0DDAA9774951}"/>
    <cellStyle name="Normal 91 4 3" xfId="45650" xr:uid="{954705BF-E891-414E-983A-6681491567DA}"/>
    <cellStyle name="Normal 91 4 4" xfId="45651" xr:uid="{6BC7E87F-9D0F-4919-B699-E95740F5246F}"/>
    <cellStyle name="Normal 91 5" xfId="45652" xr:uid="{95FBD234-A85F-4005-9EC6-393D4B87065A}"/>
    <cellStyle name="Normal 91 5 2" xfId="45653" xr:uid="{084E8325-36F3-41F6-B80C-C4022935A209}"/>
    <cellStyle name="Normal 91 6" xfId="45654" xr:uid="{2B100E5C-58B9-44E4-A437-D45813FF231B}"/>
    <cellStyle name="Normal 91 6 2" xfId="45655" xr:uid="{DCD6E004-DE43-4E21-9575-9940A3E83FA4}"/>
    <cellStyle name="Normal 91 7" xfId="45656" xr:uid="{8BDD93E4-D66B-4445-8371-FA18786F4E4D}"/>
    <cellStyle name="Normal 92" xfId="45657" xr:uid="{7AF257CA-2530-4E5D-B305-581469D2540B}"/>
    <cellStyle name="Normal 92 2" xfId="45658" xr:uid="{0B7F5CCB-3856-49BE-A08E-B9EA579C8604}"/>
    <cellStyle name="Normal 92 2 2" xfId="45659" xr:uid="{E0018B8A-60A3-49D8-94C0-89157D95D861}"/>
    <cellStyle name="Normal 92 2 2 2" xfId="45660" xr:uid="{3BE3F414-8F87-4CA8-AA63-671DD0F545AC}"/>
    <cellStyle name="Normal 92 2 2 2 2" xfId="45661" xr:uid="{1D5E7E16-35AF-4D2F-A3BF-8AF965CDBFBF}"/>
    <cellStyle name="Normal 92 2 2 2 2 2" xfId="45662" xr:uid="{4C17B5D3-223A-430D-9E5E-4C63A4239F01}"/>
    <cellStyle name="Normal 92 2 2 2 3" xfId="45663" xr:uid="{1570C3BF-9B61-43A3-AE46-CE6A1889748F}"/>
    <cellStyle name="Normal 92 2 2 3" xfId="45664" xr:uid="{E858B66E-69CE-4C50-9009-A15769E9AB2E}"/>
    <cellStyle name="Normal 92 2 2 3 2" xfId="45665" xr:uid="{B7B23701-470E-45C7-9D53-D2EEFC07F215}"/>
    <cellStyle name="Normal 92 2 2 4" xfId="45666" xr:uid="{21F61FB3-82A7-46CC-B802-D6A4A60F84B6}"/>
    <cellStyle name="Normal 92 2 2 5" xfId="45667" xr:uid="{48CA9102-E225-4A39-9F70-60AB5FE7BC3C}"/>
    <cellStyle name="Normal 92 2 3" xfId="45668" xr:uid="{5325E993-41BD-4E7F-8689-80593E732FB5}"/>
    <cellStyle name="Normal 92 2 3 2" xfId="45669" xr:uid="{898B29AD-3CE0-4C72-A365-4FBECA8F5F26}"/>
    <cellStyle name="Normal 92 2 3 2 2" xfId="45670" xr:uid="{18123F39-1C87-41AD-AB2C-84D551D792A9}"/>
    <cellStyle name="Normal 92 2 3 3" xfId="45671" xr:uid="{E78860C2-5336-4F69-B160-87E6FBB9A719}"/>
    <cellStyle name="Normal 92 2 4" xfId="45672" xr:uid="{A103B03B-8EAE-4BBD-8F8B-CAE6F9083029}"/>
    <cellStyle name="Normal 92 2 4 2" xfId="45673" xr:uid="{D9ECEABA-26AF-459F-8421-B5F22CFFF246}"/>
    <cellStyle name="Normal 92 2 5" xfId="45674" xr:uid="{E7F6EC7F-8616-40EA-B33A-1EB7AD1BF80A}"/>
    <cellStyle name="Normal 92 2 6" xfId="45675" xr:uid="{086E2D3E-8373-4E34-8640-04BB349A41B7}"/>
    <cellStyle name="Normal 92 3" xfId="45676" xr:uid="{2353C32B-101E-4A90-A996-6F93216D4D8F}"/>
    <cellStyle name="Normal 92 3 2" xfId="45677" xr:uid="{DD9E6628-1220-4BA5-8A47-1A25E10FD3D4}"/>
    <cellStyle name="Normal 92 3 2 2" xfId="45678" xr:uid="{C8413943-8F67-4C8C-9645-9102DAB44F36}"/>
    <cellStyle name="Normal 92 3 2 2 2" xfId="45679" xr:uid="{6DDBE0FF-6494-4583-869F-1F388CB27B28}"/>
    <cellStyle name="Normal 92 3 2 3" xfId="45680" xr:uid="{5AFD5B30-5F4D-4F4D-8AC8-97441D361308}"/>
    <cellStyle name="Normal 92 3 3" xfId="45681" xr:uid="{64B5F238-55F1-47DE-AEE3-24EDEE6C1345}"/>
    <cellStyle name="Normal 92 3 3 2" xfId="45682" xr:uid="{0CA9806E-5661-43E7-AFF6-283CD5AEBE40}"/>
    <cellStyle name="Normal 92 3 4" xfId="45683" xr:uid="{92583B9B-2713-495B-9FA1-6C711E4A8B1B}"/>
    <cellStyle name="Normal 92 3 5" xfId="45684" xr:uid="{88E40036-772B-4BB8-99B5-73639FC90438}"/>
    <cellStyle name="Normal 92 4" xfId="45685" xr:uid="{2461CC20-2F25-4974-A388-FF6BB2ECB260}"/>
    <cellStyle name="Normal 92 4 2" xfId="45686" xr:uid="{F2ACFD16-A76F-4922-810D-5AA140C84BDD}"/>
    <cellStyle name="Normal 92 4 2 2" xfId="45687" xr:uid="{5642A960-9939-4E8E-8A17-EF8A749072FB}"/>
    <cellStyle name="Normal 92 4 3" xfId="45688" xr:uid="{EAEA4F00-873B-4514-BD24-BF913D57F45D}"/>
    <cellStyle name="Normal 92 4 4" xfId="45689" xr:uid="{43F3BAB3-EEEB-4591-83CE-4D198740024D}"/>
    <cellStyle name="Normal 92 5" xfId="45690" xr:uid="{4C1D34C3-4E0C-435C-9A81-D365C4321279}"/>
    <cellStyle name="Normal 92 5 2" xfId="45691" xr:uid="{7EF63DE2-1B05-4D36-87D8-AE0EA341E4AC}"/>
    <cellStyle name="Normal 92 6" xfId="45692" xr:uid="{9D08CF04-5562-44E5-8BDC-BA739E53AE36}"/>
    <cellStyle name="Normal 92 6 2" xfId="45693" xr:uid="{54B3962C-6AB3-4CB4-B9AD-EF626C70121A}"/>
    <cellStyle name="Normal 92 7" xfId="45694" xr:uid="{68ADFA1A-CCEE-45EB-9EE0-6553740CE3BA}"/>
    <cellStyle name="Normal 93" xfId="45695" xr:uid="{8D3D84F9-C1EC-499F-8780-3B82B03356DE}"/>
    <cellStyle name="Normal 94" xfId="45696" xr:uid="{25109E99-4D1B-4DC9-A555-F25036398B6C}"/>
    <cellStyle name="Normal 95" xfId="45697" xr:uid="{566A75F5-21EE-4CC9-8013-6468D03E3D12}"/>
    <cellStyle name="Normal 95 2" xfId="45698" xr:uid="{7F454E8E-1171-4083-82C6-10727EC1FE63}"/>
    <cellStyle name="Normal 95 2 2" xfId="45699" xr:uid="{652AC44D-D5D6-4D81-94D9-C814862E2373}"/>
    <cellStyle name="Normal 95 2 2 2" xfId="45700" xr:uid="{301FAD16-0A79-4E47-8AB6-722EC99CF5F9}"/>
    <cellStyle name="Normal 95 2 2 2 2" xfId="45701" xr:uid="{35668360-C799-4F71-986E-03034A6AE91E}"/>
    <cellStyle name="Normal 95 2 2 2 2 2" xfId="45702" xr:uid="{EBB29E23-F2DE-4432-9A80-50958DAEB1CB}"/>
    <cellStyle name="Normal 95 2 2 2 3" xfId="45703" xr:uid="{7EC29EF1-DD96-43E3-88C1-98ED30DFB1CB}"/>
    <cellStyle name="Normal 95 2 2 3" xfId="45704" xr:uid="{6442BB68-A86C-48D3-AC4E-5FA3E4A92044}"/>
    <cellStyle name="Normal 95 2 2 3 2" xfId="45705" xr:uid="{39031C02-3C04-48A4-93E5-241B552C246F}"/>
    <cellStyle name="Normal 95 2 2 4" xfId="45706" xr:uid="{2E09F13C-D2F7-4C5A-A6D5-D8B4E6AAC772}"/>
    <cellStyle name="Normal 95 2 2 5" xfId="45707" xr:uid="{D2FBC16D-4BFC-4CAF-93FB-306F7A747EF1}"/>
    <cellStyle name="Normal 95 2 3" xfId="45708" xr:uid="{7EFCEC45-27DF-4BDA-B4D0-02BC9D0AFBF4}"/>
    <cellStyle name="Normal 95 2 3 2" xfId="45709" xr:uid="{86898DFE-0F7F-4F28-AADE-E1AFA7E44437}"/>
    <cellStyle name="Normal 95 2 3 2 2" xfId="45710" xr:uid="{9A217C1B-0FBB-4223-9D27-25CDD11852F4}"/>
    <cellStyle name="Normal 95 2 3 3" xfId="45711" xr:uid="{6B30B8DC-0E42-4C50-AFD6-92CBE252F1DD}"/>
    <cellStyle name="Normal 95 2 4" xfId="45712" xr:uid="{420324E5-CC6F-47AD-B6A9-13543F95E634}"/>
    <cellStyle name="Normal 95 2 4 2" xfId="45713" xr:uid="{03FE97E6-1A23-47C6-AD81-0821CB8DBAA7}"/>
    <cellStyle name="Normal 95 2 5" xfId="45714" xr:uid="{4F123078-2B84-4562-A829-41A7F4AA1360}"/>
    <cellStyle name="Normal 95 2 6" xfId="45715" xr:uid="{0B9A3F80-6A78-4DBA-9819-F2D26F3C7D6B}"/>
    <cellStyle name="Normal 95 3" xfId="45716" xr:uid="{B7A2D13F-72D3-4D6F-9906-0AF68643FD36}"/>
    <cellStyle name="Normal 95 3 2" xfId="45717" xr:uid="{3F934C02-76BD-490E-BF45-02AE5EC5C1FB}"/>
    <cellStyle name="Normal 95 3 2 2" xfId="45718" xr:uid="{6B651D08-1CF2-46DF-9A27-D7568BBCED0D}"/>
    <cellStyle name="Normal 95 3 2 2 2" xfId="45719" xr:uid="{4B3BEAA6-86C5-4B22-B0AF-B5197A5F36C0}"/>
    <cellStyle name="Normal 95 3 2 3" xfId="45720" xr:uid="{F3AFDF50-B8C2-47CE-AB07-A15F819165E1}"/>
    <cellStyle name="Normal 95 3 3" xfId="45721" xr:uid="{04621E1B-9AAE-4427-AC1E-ED4F7ED26DFA}"/>
    <cellStyle name="Normal 95 3 3 2" xfId="45722" xr:uid="{269306B6-A8CB-4839-AB7D-E0BDE966F4C4}"/>
    <cellStyle name="Normal 95 3 4" xfId="45723" xr:uid="{961C9395-B6FD-4506-A1F6-66EACA316EEB}"/>
    <cellStyle name="Normal 95 3 5" xfId="45724" xr:uid="{4C07AC81-1AB3-438A-896F-A21FAD505738}"/>
    <cellStyle name="Normal 95 4" xfId="45725" xr:uid="{1E8CC5E8-E4EF-45ED-8A29-6900BC969563}"/>
    <cellStyle name="Normal 95 4 2" xfId="45726" xr:uid="{0A29450E-09FD-4461-936A-CBA8C11A8014}"/>
    <cellStyle name="Normal 95 4 2 2" xfId="45727" xr:uid="{6E6EE7EE-DDC0-4827-9BAB-6929AE65B9B2}"/>
    <cellStyle name="Normal 95 4 3" xfId="45728" xr:uid="{0B617376-B456-4F5D-91A9-B67C2DC1954A}"/>
    <cellStyle name="Normal 95 4 4" xfId="45729" xr:uid="{9754895D-D122-4D79-A193-BD247D02E339}"/>
    <cellStyle name="Normal 95 5" xfId="45730" xr:uid="{4292F924-23A3-456B-8E04-B94DAC5FFCA6}"/>
    <cellStyle name="Normal 95 5 2" xfId="45731" xr:uid="{ACFC0204-9231-46CA-9262-8E629D05A089}"/>
    <cellStyle name="Normal 95 6" xfId="45732" xr:uid="{FC1F3636-9097-4980-81F9-C66A72549A3D}"/>
    <cellStyle name="Normal 95 6 2" xfId="45733" xr:uid="{EA4BE8C1-6EFE-4017-9A94-5E296F6B596A}"/>
    <cellStyle name="Normal 95 7" xfId="45734" xr:uid="{5C58772C-A05C-4E56-A1C7-798D69A9851D}"/>
    <cellStyle name="Normal 96" xfId="45735" xr:uid="{94303AB0-E457-482D-9F0A-CD17929C2D09}"/>
    <cellStyle name="Normal 96 2" xfId="45736" xr:uid="{40D96DAB-2A55-4842-A835-F33E5A47AD25}"/>
    <cellStyle name="Normal 96 2 2" xfId="45737" xr:uid="{DC890EAB-96CA-4D08-B4B6-B46DD2093526}"/>
    <cellStyle name="Normal 96 2 2 2" xfId="45738" xr:uid="{7E841861-9347-4EF7-8106-A754F4C49E88}"/>
    <cellStyle name="Normal 96 2 2 2 2" xfId="45739" xr:uid="{CB9A2616-52D2-498C-9D09-1FB0445E9131}"/>
    <cellStyle name="Normal 96 2 2 2 2 2" xfId="45740" xr:uid="{E5886B4A-C4B2-4619-9599-3EC10500BDBA}"/>
    <cellStyle name="Normal 96 2 2 2 3" xfId="45741" xr:uid="{F8B16AB2-0095-48DD-87BC-1FDE1B62B515}"/>
    <cellStyle name="Normal 96 2 2 3" xfId="45742" xr:uid="{AA1189E5-28BB-44A4-8F87-8DD1D8FA6286}"/>
    <cellStyle name="Normal 96 2 2 3 2" xfId="45743" xr:uid="{9D44B799-0EA2-4231-A4ED-0AD8272A2659}"/>
    <cellStyle name="Normal 96 2 2 4" xfId="45744" xr:uid="{6FD93050-1A3F-490A-8492-6C0EBB6B54C7}"/>
    <cellStyle name="Normal 96 2 2 5" xfId="45745" xr:uid="{C47DF686-81D2-4FDD-819B-4C9DAE1601B1}"/>
    <cellStyle name="Normal 96 2 3" xfId="45746" xr:uid="{50E5E547-435D-47F6-AEDE-33A9838669F6}"/>
    <cellStyle name="Normal 96 2 3 2" xfId="45747" xr:uid="{B059A5FC-9C99-468F-91F9-3F9FCF373812}"/>
    <cellStyle name="Normal 96 2 3 2 2" xfId="45748" xr:uid="{92055335-664A-45AB-A7D0-EEE385B2548A}"/>
    <cellStyle name="Normal 96 2 3 3" xfId="45749" xr:uid="{1B3B5AE3-C81D-4D6F-BD2A-067B1CEB275D}"/>
    <cellStyle name="Normal 96 2 4" xfId="45750" xr:uid="{2065ED1D-7B5A-4CFD-9807-2CC0D946CE8D}"/>
    <cellStyle name="Normal 96 2 4 2" xfId="45751" xr:uid="{B8BF5AB6-EFF8-44C6-A3E6-A44849CF08C1}"/>
    <cellStyle name="Normal 96 2 5" xfId="45752" xr:uid="{F2EC16DD-48DE-4D89-A52C-0648295FED41}"/>
    <cellStyle name="Normal 96 2 6" xfId="45753" xr:uid="{495192AF-2EA5-4B2C-9DE3-205F2075073F}"/>
    <cellStyle name="Normal 96 3" xfId="45754" xr:uid="{2145D5A2-10FC-493E-A18A-47B4DB035BB9}"/>
    <cellStyle name="Normal 96 3 2" xfId="45755" xr:uid="{A55AA332-70DE-4B8A-82A6-887E1AB645AE}"/>
    <cellStyle name="Normal 96 3 2 2" xfId="45756" xr:uid="{E790E3D3-5B93-4BD8-9747-1B0F22E016E6}"/>
    <cellStyle name="Normal 96 3 2 2 2" xfId="45757" xr:uid="{B944605C-61EE-4272-B47D-C0E57A635CF7}"/>
    <cellStyle name="Normal 96 3 2 3" xfId="45758" xr:uid="{8267FB9B-8A08-4331-B05C-F01A2F9F0EF4}"/>
    <cellStyle name="Normal 96 3 3" xfId="45759" xr:uid="{DC979658-7AF4-452A-A988-0389AB1DD44F}"/>
    <cellStyle name="Normal 96 3 3 2" xfId="45760" xr:uid="{E29C8FE6-BDC2-4507-8393-5A85D012ACFE}"/>
    <cellStyle name="Normal 96 3 4" xfId="45761" xr:uid="{6E1C8A69-79B0-4A8A-B3F3-7CF5E64F1778}"/>
    <cellStyle name="Normal 96 3 5" xfId="45762" xr:uid="{46632613-46CC-4FDE-A5A1-2E71D90BFBAD}"/>
    <cellStyle name="Normal 96 4" xfId="45763" xr:uid="{BA986F27-33BE-472A-9656-C23D6B2D9363}"/>
    <cellStyle name="Normal 96 4 2" xfId="45764" xr:uid="{736E2AE4-FC3C-4EAB-8015-507829953E25}"/>
    <cellStyle name="Normal 96 4 2 2" xfId="45765" xr:uid="{06159D7D-77D5-47C1-826B-21E270471823}"/>
    <cellStyle name="Normal 96 4 3" xfId="45766" xr:uid="{26998116-1C0F-4DBC-8347-DED2C1E34AA1}"/>
    <cellStyle name="Normal 96 4 4" xfId="45767" xr:uid="{C45C7457-2F95-4A26-A505-9DCB3336AE95}"/>
    <cellStyle name="Normal 96 5" xfId="45768" xr:uid="{0EADE6FB-1FC3-439C-BC6A-78DE986E6B28}"/>
    <cellStyle name="Normal 96 5 2" xfId="45769" xr:uid="{3070D575-0CCE-4A1E-9FE3-2B199DCBD453}"/>
    <cellStyle name="Normal 96 6" xfId="45770" xr:uid="{7CB38C91-B3CF-4827-B095-40C870627807}"/>
    <cellStyle name="Normal 96 6 2" xfId="45771" xr:uid="{4A03BF71-EC1B-457D-BC27-93D242A62A99}"/>
    <cellStyle name="Normal 96 7" xfId="45772" xr:uid="{B97C2167-DBF9-436B-BCFD-CE8F10F8B233}"/>
    <cellStyle name="Normal 97" xfId="45773" xr:uid="{A5C6D5DA-0062-4084-AC0A-8E8C1B63903A}"/>
    <cellStyle name="Normal 97 2" xfId="45774" xr:uid="{56E0B527-7587-48E4-881C-FFDDFD23B67E}"/>
    <cellStyle name="Normal 97 2 2" xfId="45775" xr:uid="{99CB80FF-8687-4728-9A42-D865ED6B959B}"/>
    <cellStyle name="Normal 97 2 2 2" xfId="45776" xr:uid="{B245C52D-4F16-46CD-9C40-94D74E4D4C4A}"/>
    <cellStyle name="Normal 97 2 2 2 2" xfId="45777" xr:uid="{1FC33F5A-2CE1-4721-A321-26771353D18C}"/>
    <cellStyle name="Normal 97 2 2 2 2 2" xfId="45778" xr:uid="{24C41133-4F5D-49DE-A843-BCD07D356DC4}"/>
    <cellStyle name="Normal 97 2 2 2 3" xfId="45779" xr:uid="{40D80D3B-5EBA-4BEE-BA4B-89E01B6DEDCF}"/>
    <cellStyle name="Normal 97 2 2 3" xfId="45780" xr:uid="{3A632A1A-14EC-499E-8E9C-FC3BB228F8EA}"/>
    <cellStyle name="Normal 97 2 2 3 2" xfId="45781" xr:uid="{8A0EFD6E-55EE-4A91-B78D-9FBC1E22A15F}"/>
    <cellStyle name="Normal 97 2 2 4" xfId="45782" xr:uid="{54BBCB0A-7348-4774-AECB-89CE8D5575C3}"/>
    <cellStyle name="Normal 97 2 2 5" xfId="45783" xr:uid="{E7A5F0F1-8F8E-48E5-ABEA-32C8BFFCE3D8}"/>
    <cellStyle name="Normal 97 2 3" xfId="45784" xr:uid="{55729C36-0C1D-4E3F-AECC-F797FC4E73B4}"/>
    <cellStyle name="Normal 97 2 3 2" xfId="45785" xr:uid="{538A3A6E-1594-4B93-8F7D-5D1664CFC10A}"/>
    <cellStyle name="Normal 97 2 3 2 2" xfId="45786" xr:uid="{171B2A89-E341-48C1-9C61-A68F33316380}"/>
    <cellStyle name="Normal 97 2 3 3" xfId="45787" xr:uid="{896EF118-9C35-441B-B0F5-09977363D53A}"/>
    <cellStyle name="Normal 97 2 4" xfId="45788" xr:uid="{D078FF1A-965D-49BE-B9A4-7F9D4F22D05D}"/>
    <cellStyle name="Normal 97 2 4 2" xfId="45789" xr:uid="{98C544AF-D580-4B3E-B368-8443AEE72C82}"/>
    <cellStyle name="Normal 97 2 5" xfId="45790" xr:uid="{15F6B7CE-8D75-4C55-9207-A47273651BA3}"/>
    <cellStyle name="Normal 97 2 6" xfId="45791" xr:uid="{D54D6150-EF8A-4D85-9AB4-49597DE15811}"/>
    <cellStyle name="Normal 97 3" xfId="45792" xr:uid="{FD9145A5-7642-41A3-812D-B011CC44FA12}"/>
    <cellStyle name="Normal 97 3 2" xfId="45793" xr:uid="{7E00AE36-0143-43EA-B445-6718EDB8567D}"/>
    <cellStyle name="Normal 97 3 2 2" xfId="45794" xr:uid="{657A0F3E-A30F-4B5F-A51E-398A7F9571A3}"/>
    <cellStyle name="Normal 97 3 2 2 2" xfId="45795" xr:uid="{C63F46E9-7C1B-4537-838D-8C9B52455D9C}"/>
    <cellStyle name="Normal 97 3 2 3" xfId="45796" xr:uid="{E9E8CF72-679F-486D-87DC-B4391A40EF44}"/>
    <cellStyle name="Normal 97 3 3" xfId="45797" xr:uid="{E88DD941-50FA-4302-AFC8-4AA091C9DE86}"/>
    <cellStyle name="Normal 97 3 3 2" xfId="45798" xr:uid="{1E87406A-DA36-47CB-BA8D-472B642DA6CE}"/>
    <cellStyle name="Normal 97 3 4" xfId="45799" xr:uid="{0807EE68-AD5E-4FA9-B4A3-E46F556E7F34}"/>
    <cellStyle name="Normal 97 3 5" xfId="45800" xr:uid="{01AEA196-3B8B-4ED3-BC01-3853691129A0}"/>
    <cellStyle name="Normal 97 4" xfId="45801" xr:uid="{DE436475-CFEE-4E8E-B535-5AD9C81F8C84}"/>
    <cellStyle name="Normal 97 4 2" xfId="45802" xr:uid="{096B4776-F406-45B2-B8BE-23C723ABE9E6}"/>
    <cellStyle name="Normal 97 4 2 2" xfId="45803" xr:uid="{2A36FC7C-AD2A-43BF-B1E5-480C39BE9184}"/>
    <cellStyle name="Normal 97 4 3" xfId="45804" xr:uid="{94156AA8-A99D-459B-8E05-4C519BD21A86}"/>
    <cellStyle name="Normal 97 4 4" xfId="45805" xr:uid="{75BA3B9D-FC56-41D5-AE4B-E2305D2CBCDE}"/>
    <cellStyle name="Normal 97 5" xfId="45806" xr:uid="{775EF058-A189-4891-8157-AD1C6BADD87B}"/>
    <cellStyle name="Normal 97 5 2" xfId="45807" xr:uid="{2C761AD3-2C1D-4529-B81C-C52753CBA8F2}"/>
    <cellStyle name="Normal 97 6" xfId="45808" xr:uid="{F665D475-F3C6-4E21-9660-2186E4A08C0A}"/>
    <cellStyle name="Normal 97 6 2" xfId="45809" xr:uid="{B93C8FEB-3AF6-4A0B-BA7F-41AF6803661A}"/>
    <cellStyle name="Normal 97 7" xfId="45810" xr:uid="{E4C26538-0668-4827-B156-1DF26B03FF51}"/>
    <cellStyle name="Normal 98" xfId="45811" xr:uid="{48E57BD0-504C-4C90-A9B3-EADC08C0FF17}"/>
    <cellStyle name="Normal 98 2" xfId="45812" xr:uid="{FE2944DE-1ACA-451D-A615-1912AE7951F3}"/>
    <cellStyle name="Normal 98 2 2" xfId="45813" xr:uid="{D2CCE104-08BC-4CC4-A2A1-3B39D6A18BCE}"/>
    <cellStyle name="Normal 98 2 2 2" xfId="45814" xr:uid="{B4E38B37-DCC0-416C-AE8A-62628EC21FE2}"/>
    <cellStyle name="Normal 98 2 2 2 2" xfId="45815" xr:uid="{B41B96E9-E470-42E2-ACFF-6FBD059F1BB9}"/>
    <cellStyle name="Normal 98 2 2 2 2 2" xfId="45816" xr:uid="{D2F277F7-D4FA-46EB-99C1-EDF1CE4AE31F}"/>
    <cellStyle name="Normal 98 2 2 2 3" xfId="45817" xr:uid="{C0E20B0B-96A0-43B3-8A7B-B36BB0FC5C86}"/>
    <cellStyle name="Normal 98 2 2 3" xfId="45818" xr:uid="{1E477C32-A9D8-4633-89A9-A27D55E5EE2D}"/>
    <cellStyle name="Normal 98 2 2 3 2" xfId="45819" xr:uid="{136ED61A-B449-4400-ADBE-B1066AB8378F}"/>
    <cellStyle name="Normal 98 2 2 4" xfId="45820" xr:uid="{BED666F0-F04F-4AEB-9FFE-EC12C1D1334A}"/>
    <cellStyle name="Normal 98 2 2 5" xfId="45821" xr:uid="{D3F0CE36-A21C-482F-B13F-5C45641D9569}"/>
    <cellStyle name="Normal 98 2 3" xfId="45822" xr:uid="{DF92E177-EC7D-4C34-B82A-3BB077A444E6}"/>
    <cellStyle name="Normal 98 2 3 2" xfId="45823" xr:uid="{6DD47949-93CC-43C2-9AB4-5FE942C82BC6}"/>
    <cellStyle name="Normal 98 2 3 2 2" xfId="45824" xr:uid="{61065C59-4EAA-4E31-BD37-A2384DD70792}"/>
    <cellStyle name="Normal 98 2 3 3" xfId="45825" xr:uid="{007B59C7-5063-4BE0-BF8D-408A5F00DCA3}"/>
    <cellStyle name="Normal 98 2 4" xfId="45826" xr:uid="{BEF54811-3910-4900-8CB6-E44A2560462D}"/>
    <cellStyle name="Normal 98 2 4 2" xfId="45827" xr:uid="{CA3F5A31-7DC8-400D-9682-D4F24B61A40D}"/>
    <cellStyle name="Normal 98 2 5" xfId="45828" xr:uid="{0A61154B-A25B-4F8C-B602-098A2F1D44CA}"/>
    <cellStyle name="Normal 98 2 6" xfId="45829" xr:uid="{AF11023E-6145-42F9-9227-8563B6872E78}"/>
    <cellStyle name="Normal 98 3" xfId="45830" xr:uid="{6F109DF4-DBD1-44AC-8190-144A8ECEC279}"/>
    <cellStyle name="Normal 98 3 2" xfId="45831" xr:uid="{7D3D1EB9-57A8-438A-BDD9-95575AF398B7}"/>
    <cellStyle name="Normal 98 3 2 2" xfId="45832" xr:uid="{F587966F-222E-46F1-8E57-384A06A109CC}"/>
    <cellStyle name="Normal 98 3 2 2 2" xfId="45833" xr:uid="{B13995FE-6B37-4509-A275-5A0C502EA17C}"/>
    <cellStyle name="Normal 98 3 2 3" xfId="45834" xr:uid="{55DB735C-3115-4132-B603-0BD21D217CB1}"/>
    <cellStyle name="Normal 98 3 3" xfId="45835" xr:uid="{C571988F-E196-4CC4-B67C-001E5A32DA70}"/>
    <cellStyle name="Normal 98 3 3 2" xfId="45836" xr:uid="{D1EEC7AA-6AD5-4005-83DA-E0CA0F170671}"/>
    <cellStyle name="Normal 98 3 4" xfId="45837" xr:uid="{6550F54A-5F26-4CEA-87EC-FE7506497CCB}"/>
    <cellStyle name="Normal 98 3 5" xfId="45838" xr:uid="{C306D8B6-2F6D-4117-AE65-C4DF1121E576}"/>
    <cellStyle name="Normal 98 4" xfId="45839" xr:uid="{3B6A7B9B-54CE-4FC4-B6AA-1963ACAF6650}"/>
    <cellStyle name="Normal 98 4 2" xfId="45840" xr:uid="{EC3365D4-0A87-46FE-8CA2-AAB45C40F1D7}"/>
    <cellStyle name="Normal 98 4 2 2" xfId="45841" xr:uid="{D84E380B-A45F-4FD0-8599-1B169D07B414}"/>
    <cellStyle name="Normal 98 4 3" xfId="45842" xr:uid="{E8B69667-3E07-432D-955F-C89BAB0BCFC4}"/>
    <cellStyle name="Normal 98 4 4" xfId="45843" xr:uid="{BAB43940-0149-449D-BF67-B621D0412F00}"/>
    <cellStyle name="Normal 98 5" xfId="45844" xr:uid="{11B8112C-6F56-451F-B89A-D6FAE8FB9B3E}"/>
    <cellStyle name="Normal 98 5 2" xfId="45845" xr:uid="{B1684102-A7F7-4286-9572-2EBC263198E3}"/>
    <cellStyle name="Normal 98 6" xfId="45846" xr:uid="{5E9FE6D7-2553-4CE4-A8A1-1B6202F155AB}"/>
    <cellStyle name="Normal 98 6 2" xfId="45847" xr:uid="{9F002D03-D0EE-4209-AF38-A1689CDAA642}"/>
    <cellStyle name="Normal 98 7" xfId="45848" xr:uid="{477B26F6-DB57-4F15-B448-6F2D67D8570E}"/>
    <cellStyle name="Normal 99" xfId="45849" xr:uid="{C0A53860-5804-4636-BB42-854F239D84CD}"/>
    <cellStyle name="Normal 99 2" xfId="45850" xr:uid="{1C4B3956-DAFB-42B8-BDE9-B27BABD73625}"/>
    <cellStyle name="Normal 99 2 2" xfId="45851" xr:uid="{78E054DD-C4D0-4276-8A21-23C48B4F200E}"/>
    <cellStyle name="Normal 99 2 2 2" xfId="45852" xr:uid="{5AEE2728-2496-4C4B-9704-8DDA98738922}"/>
    <cellStyle name="Normal 99 2 2 2 2" xfId="45853" xr:uid="{776BF175-1000-4DF4-B9E2-F5AA05B349F7}"/>
    <cellStyle name="Normal 99 2 2 2 2 2" xfId="45854" xr:uid="{8CE26EDC-0A5F-43A6-8C7B-6ABBD8341830}"/>
    <cellStyle name="Normal 99 2 2 2 3" xfId="45855" xr:uid="{7C452EBF-C56C-4D1B-9B2F-04C0E20407DD}"/>
    <cellStyle name="Normal 99 2 2 3" xfId="45856" xr:uid="{63E14D6D-08F0-41B4-A234-1DA9B5F1DEF1}"/>
    <cellStyle name="Normal 99 2 2 3 2" xfId="45857" xr:uid="{7F729B18-B300-4442-AF3D-A208212FAFBB}"/>
    <cellStyle name="Normal 99 2 2 4" xfId="45858" xr:uid="{3F1688DA-51FD-4E6A-90AF-E3F38B298DA8}"/>
    <cellStyle name="Normal 99 2 2 5" xfId="45859" xr:uid="{AFD98DED-009B-438B-B2C9-028F6E317953}"/>
    <cellStyle name="Normal 99 2 3" xfId="45860" xr:uid="{4D133AAE-55DC-458A-85C3-8922669D1D15}"/>
    <cellStyle name="Normal 99 2 3 2" xfId="45861" xr:uid="{EC090497-37FC-4FE7-9E33-320E71680484}"/>
    <cellStyle name="Normal 99 2 3 2 2" xfId="45862" xr:uid="{8FC70022-A5BF-47AC-8DE9-1807ECAE88CD}"/>
    <cellStyle name="Normal 99 2 3 3" xfId="45863" xr:uid="{46E03750-F7B5-49E2-B9D6-B0E1596923E7}"/>
    <cellStyle name="Normal 99 2 4" xfId="45864" xr:uid="{1C017DB2-9610-480D-8F92-D7A0574BEBF0}"/>
    <cellStyle name="Normal 99 2 4 2" xfId="45865" xr:uid="{A21F76C8-4DDD-4E5D-9B28-8E94EAB45A58}"/>
    <cellStyle name="Normal 99 2 5" xfId="45866" xr:uid="{70738DBE-A468-43A0-9627-453F3E721F3A}"/>
    <cellStyle name="Normal 99 2 6" xfId="45867" xr:uid="{4463C50F-ABF4-4BC4-B424-5C7AFFB224D7}"/>
    <cellStyle name="Normal 99 3" xfId="45868" xr:uid="{EE88A6CE-5904-4053-9E91-168AA35C8825}"/>
    <cellStyle name="Normal 99 3 2" xfId="45869" xr:uid="{87D23F53-344D-4E42-B7B5-77AD3D13DC51}"/>
    <cellStyle name="Normal 99 3 2 2" xfId="45870" xr:uid="{C3A66D52-0AAA-49B3-A8FE-858D7FDBA418}"/>
    <cellStyle name="Normal 99 3 2 2 2" xfId="45871" xr:uid="{622A817E-7902-455B-8F05-B34D45592ECD}"/>
    <cellStyle name="Normal 99 3 2 3" xfId="45872" xr:uid="{0CB67F2C-A18D-4A03-BCFC-F8DA287AA991}"/>
    <cellStyle name="Normal 99 3 3" xfId="45873" xr:uid="{5BBE9E9C-463D-4B7F-BEB4-0C8FFE5D616E}"/>
    <cellStyle name="Normal 99 3 3 2" xfId="45874" xr:uid="{7B3276BD-F4BF-499D-884E-0AF89A77359B}"/>
    <cellStyle name="Normal 99 3 4" xfId="45875" xr:uid="{C6EA5B92-F666-4493-853D-4EE49C68CDC3}"/>
    <cellStyle name="Normal 99 3 5" xfId="45876" xr:uid="{51C4713D-949B-4C5E-8985-B968FDF8CD3C}"/>
    <cellStyle name="Normal 99 4" xfId="45877" xr:uid="{01CD1EAB-A88E-4197-A69D-2E4FDECBDA3B}"/>
    <cellStyle name="Normal 99 4 2" xfId="45878" xr:uid="{207F2D74-DAB1-468D-B9DB-B1C0751B37AA}"/>
    <cellStyle name="Normal 99 4 2 2" xfId="45879" xr:uid="{F358ADA2-137F-4E3C-999F-39078AF76EC1}"/>
    <cellStyle name="Normal 99 4 3" xfId="45880" xr:uid="{7F832A63-854C-454C-B953-A5FEB39346DB}"/>
    <cellStyle name="Normal 99 4 4" xfId="45881" xr:uid="{5D9F1578-C0E1-4DA7-8D97-D8E3701BED9C}"/>
    <cellStyle name="Normal 99 5" xfId="45882" xr:uid="{0FF681C7-C6D7-45DB-9071-32B41B681B7F}"/>
    <cellStyle name="Normal 99 5 2" xfId="45883" xr:uid="{0AE26462-7B75-4429-85E4-8A5EB9E69B3E}"/>
    <cellStyle name="Normal 99 6" xfId="45884" xr:uid="{3B6DEAF3-EE6A-4551-BFC9-ABC5EB7F085A}"/>
    <cellStyle name="Normal 99 6 2" xfId="45885" xr:uid="{CFEF61C7-CC38-4EBF-943C-D33066561EE8}"/>
    <cellStyle name="Normal 99 7" xfId="45886" xr:uid="{97C13836-A1F6-4A1D-B341-D3A53499A6E2}"/>
    <cellStyle name="Normal_1995 FCWS" xfId="6" xr:uid="{00000000-0005-0000-0000-000006000000}"/>
    <cellStyle name="Normal_2002 Sch M Adds and Deducts 8-14-03" xfId="7" xr:uid="{00000000-0005-0000-0000-000007000000}"/>
    <cellStyle name="Normal_Tax Input - Rpt 56060" xfId="16" xr:uid="{5DC7735B-3A02-4B2D-A4A3-6F6208EB64B0}"/>
    <cellStyle name="Not In Use" xfId="826" xr:uid="{A923BDA4-DDD5-4754-B215-198632AF1180}"/>
    <cellStyle name="Note 10" xfId="827" xr:uid="{1BA25238-D90A-45E2-8507-8C9E0CF4C7CF}"/>
    <cellStyle name="Note 10 2" xfId="828" xr:uid="{7E703896-298C-4316-8DB8-FBBE9A243B8C}"/>
    <cellStyle name="Note 10 2 2" xfId="45887" xr:uid="{B5BAA445-9B88-42E0-83DD-1F4DB56ADF73}"/>
    <cellStyle name="Note 10 2 3" xfId="45888" xr:uid="{36AC18D5-0941-4052-8B2B-B89E1F5F4ED3}"/>
    <cellStyle name="Note 10 2 4" xfId="45889" xr:uid="{76D070B5-C084-45BC-96D4-467A0928928F}"/>
    <cellStyle name="Note 10 3" xfId="45890" xr:uid="{8953409A-341A-4BA6-B126-1470CCFA72A7}"/>
    <cellStyle name="Note 10 3 2" xfId="45891" xr:uid="{4F4E8FA5-AE7C-4BB4-9BE1-FD978D383390}"/>
    <cellStyle name="Note 10 3 3" xfId="45892" xr:uid="{C02FB0AF-EAE1-428F-AC02-6BE671D263F8}"/>
    <cellStyle name="Note 10 4" xfId="45893" xr:uid="{9B9B2BC5-C707-4F19-A0E3-99C8C33CC3ED}"/>
    <cellStyle name="Note 10 4 2" xfId="45894" xr:uid="{1F48C08E-F795-4DB9-A362-E9AE6FCDBAA3}"/>
    <cellStyle name="Note 10 4 3" xfId="45895" xr:uid="{8CAE1C00-A0A3-478D-93A3-AD369189EF70}"/>
    <cellStyle name="Note 10 5" xfId="45896" xr:uid="{86377994-E54C-4F44-9BD7-676BEBA93922}"/>
    <cellStyle name="Note 10 6" xfId="45897" xr:uid="{05B50B25-8D3C-4018-9FA8-C4AEC50271B3}"/>
    <cellStyle name="Note 10 7" xfId="45898" xr:uid="{44889237-4BB5-4E23-910B-3145EE0A9717}"/>
    <cellStyle name="Note 10 8" xfId="45899" xr:uid="{134EA24B-21DD-41A4-9BD2-40AC7CB5BA66}"/>
    <cellStyle name="Note 11" xfId="829" xr:uid="{EE526E50-5BE3-49D2-9141-68472A9775D3}"/>
    <cellStyle name="Note 11 2" xfId="830" xr:uid="{7390BD94-9B77-4632-B77B-8468902C1870}"/>
    <cellStyle name="Note 11 2 2" xfId="45900" xr:uid="{7445747C-8AD9-4AFC-BF95-6328FB14EF0A}"/>
    <cellStyle name="Note 11 2 3" xfId="45901" xr:uid="{EDF3252C-85FB-4191-8EF7-E0A23DE070DE}"/>
    <cellStyle name="Note 11 2 4" xfId="45902" xr:uid="{B8D5A159-17D9-4396-A942-A3D22E9D3220}"/>
    <cellStyle name="Note 11 3" xfId="45903" xr:uid="{A5E591DF-36DD-41BB-A829-ADC94C8000E4}"/>
    <cellStyle name="Note 11 3 2" xfId="45904" xr:uid="{5B3FD81A-06F3-4904-8EC3-4E5B189F1474}"/>
    <cellStyle name="Note 11 3 3" xfId="45905" xr:uid="{B1051571-20AB-49CB-9B74-D2C236924F81}"/>
    <cellStyle name="Note 11 4" xfId="45906" xr:uid="{B0C3D794-0330-4CA5-A107-323E84A3C3C8}"/>
    <cellStyle name="Note 11 4 2" xfId="45907" xr:uid="{03D612DE-D160-4664-B31A-BCCF304F83DC}"/>
    <cellStyle name="Note 11 4 3" xfId="45908" xr:uid="{33ADF0B5-36C2-466F-986F-F3F9C7E6061D}"/>
    <cellStyle name="Note 11 5" xfId="45909" xr:uid="{7226F102-566D-48E4-83CD-86DF75AC5845}"/>
    <cellStyle name="Note 11 6" xfId="45910" xr:uid="{722F081A-2EEA-45AE-836A-C708C59F9F1B}"/>
    <cellStyle name="Note 11 7" xfId="45911" xr:uid="{4A63A31E-31FC-4048-ABD2-670F37E1D0F9}"/>
    <cellStyle name="Note 11 8" xfId="45912" xr:uid="{964AF756-4176-4F99-8D0C-2D8C243C3C1A}"/>
    <cellStyle name="Note 12" xfId="831" xr:uid="{EB29DE56-4F97-412E-83B3-0AB40C328431}"/>
    <cellStyle name="Note 12 2" xfId="832" xr:uid="{9C31139C-7AF0-4AFC-93EB-F13693368016}"/>
    <cellStyle name="Note 12 2 2" xfId="45913" xr:uid="{A739AA7E-43EC-4803-870B-B29A1559066E}"/>
    <cellStyle name="Note 12 2 3" xfId="45914" xr:uid="{680BCC99-0C86-4A7C-AB49-5A00834E6CF4}"/>
    <cellStyle name="Note 12 2 4" xfId="45915" xr:uid="{AAFF57BB-68F8-4CC7-BE75-17902A436111}"/>
    <cellStyle name="Note 12 3" xfId="45916" xr:uid="{BA7A7390-8492-40CE-A950-FC6CE8DAEE3B}"/>
    <cellStyle name="Note 12 3 2" xfId="45917" xr:uid="{44776AC9-88DD-4CCD-9330-BEE61915252A}"/>
    <cellStyle name="Note 12 3 3" xfId="45918" xr:uid="{BDFF7C09-4F9B-4700-A40C-1C70803F99F2}"/>
    <cellStyle name="Note 12 4" xfId="45919" xr:uid="{C450475A-7D98-4781-BEE8-27A0E600CE4B}"/>
    <cellStyle name="Note 12 4 2" xfId="45920" xr:uid="{0F73EA84-8C2E-4847-962E-958BF52BEA18}"/>
    <cellStyle name="Note 12 4 3" xfId="45921" xr:uid="{A6164473-684F-434C-87F3-061AAF33AE7E}"/>
    <cellStyle name="Note 12 5" xfId="45922" xr:uid="{8004045E-9239-4271-B26E-440C2695341A}"/>
    <cellStyle name="Note 12 6" xfId="45923" xr:uid="{14E5190D-E3F7-457F-8D82-771792C0DE5A}"/>
    <cellStyle name="Note 12 7" xfId="45924" xr:uid="{6A8E941E-7C0C-4239-8DD4-A17C1357DC8B}"/>
    <cellStyle name="Note 12 8" xfId="45925" xr:uid="{89123F17-21BC-4AF5-97E9-35CE5F940790}"/>
    <cellStyle name="Note 13" xfId="833" xr:uid="{418C0B75-5093-4D9F-B259-8CC3A20B5CF6}"/>
    <cellStyle name="Note 13 2" xfId="834" xr:uid="{01158007-BEEA-4296-8B9E-24822D6A2F7D}"/>
    <cellStyle name="Note 13 2 2" xfId="45926" xr:uid="{D355AF2C-7700-4C3F-94CA-5D2D1C1EB707}"/>
    <cellStyle name="Note 13 2 3" xfId="45927" xr:uid="{B8F71A6B-E689-4DA7-8CCA-7A063D7D99F5}"/>
    <cellStyle name="Note 13 2 4" xfId="45928" xr:uid="{6CD15C8E-5080-435D-B2DA-9C2C8C3AF046}"/>
    <cellStyle name="Note 13 3" xfId="45929" xr:uid="{D470539E-A492-46CC-829D-3F2A761A09B2}"/>
    <cellStyle name="Note 13 3 2" xfId="45930" xr:uid="{0CA6F20A-CE7E-45E4-9DAA-2CFAA32AD79D}"/>
    <cellStyle name="Note 13 3 3" xfId="45931" xr:uid="{6B9598D8-1E44-46AE-90F1-ED00939C7D95}"/>
    <cellStyle name="Note 13 4" xfId="45932" xr:uid="{B2E6A338-3BB2-418E-977B-0FFF675A79FA}"/>
    <cellStyle name="Note 13 4 2" xfId="45933" xr:uid="{01616CF3-30A1-4D3A-8DF3-169CBA68F511}"/>
    <cellStyle name="Note 13 4 3" xfId="45934" xr:uid="{6D1548B5-7EC7-4E7A-8E5A-84A521C01AD3}"/>
    <cellStyle name="Note 13 5" xfId="45935" xr:uid="{C87224CB-EB71-40F8-BBA1-D72FA5275FFB}"/>
    <cellStyle name="Note 13 6" xfId="45936" xr:uid="{CEB2CF1B-299A-4A8E-AEB0-F5B1902A96EC}"/>
    <cellStyle name="Note 13 7" xfId="45937" xr:uid="{4142D542-401D-43D4-8BDC-EB426F02D452}"/>
    <cellStyle name="Note 13 8" xfId="45938" xr:uid="{E7AFBB95-7607-4D16-840F-7A1E729B4642}"/>
    <cellStyle name="Note 14" xfId="45939" xr:uid="{6C980D52-FB96-44D7-9BF7-95C99067D0D0}"/>
    <cellStyle name="Note 14 2" xfId="45940" xr:uid="{90650848-CDF8-4AEB-83BB-8023887A21A2}"/>
    <cellStyle name="Note 2" xfId="835" xr:uid="{D2A158C8-7CF9-45DC-B088-A5FEF4F0D560}"/>
    <cellStyle name="Note 2 2" xfId="836" xr:uid="{4A25A9B5-9B51-4572-B57F-76C1EBD4C936}"/>
    <cellStyle name="Note 2 2 2" xfId="45941" xr:uid="{D1A95A1A-C5D9-4ECE-AEB8-F8D422DED846}"/>
    <cellStyle name="Note 2 2 3" xfId="45942" xr:uid="{43B6FE11-1A9B-4BD4-9A78-8EB925B3EBC9}"/>
    <cellStyle name="Note 2 2 4" xfId="45943" xr:uid="{C7FCEEBD-6AD8-48DD-AE7C-D34DD0AB280A}"/>
    <cellStyle name="Note 2 3" xfId="45944" xr:uid="{292CF55B-C817-4BE4-A889-89D2CE369CED}"/>
    <cellStyle name="Note 2 3 2" xfId="45945" xr:uid="{1E69F2ED-C60C-433A-A9AA-D4D2A25C5AA8}"/>
    <cellStyle name="Note 2 3 3" xfId="45946" xr:uid="{3C5D567D-41E0-4FF7-8B54-ED5E2F0986C2}"/>
    <cellStyle name="Note 2 4" xfId="45947" xr:uid="{2586FF53-DF0D-4025-8C45-3D12658B1F87}"/>
    <cellStyle name="Note 2 4 2" xfId="45948" xr:uid="{9F195766-FFCE-407F-8597-0DF6878DCC10}"/>
    <cellStyle name="Note 2 4 3" xfId="45949" xr:uid="{091D1A80-7BE2-44A9-8E8A-8CF413EC955F}"/>
    <cellStyle name="Note 2 5" xfId="45950" xr:uid="{7884F403-8C5B-45EC-A9F5-396A8B7A8D5E}"/>
    <cellStyle name="Note 2 6" xfId="45951" xr:uid="{9670254E-B7B9-416C-95FD-A8250593CD0C}"/>
    <cellStyle name="Note 2 7" xfId="45952" xr:uid="{F88DFEAF-05A3-4C59-BE32-CEF6962C3F17}"/>
    <cellStyle name="Note 2 8" xfId="45953" xr:uid="{6EF5CAF2-FF0C-48B0-A1B1-922215F6B97A}"/>
    <cellStyle name="Note 3" xfId="837" xr:uid="{776AF272-DCA9-4BFB-B07F-8DFB0C491602}"/>
    <cellStyle name="Note 3 2" xfId="838" xr:uid="{33BC1196-53E5-4A86-AF04-9447F0C56A4C}"/>
    <cellStyle name="Note 3 2 2" xfId="45954" xr:uid="{94B801BD-0BDB-4DE8-8AFA-A25A6B478152}"/>
    <cellStyle name="Note 3 2 3" xfId="45955" xr:uid="{B246E208-AFB4-4553-9746-B3EE1DCBB490}"/>
    <cellStyle name="Note 3 2 4" xfId="45956" xr:uid="{C1D83978-39CF-4C0C-8F44-3DDAE1CA5A98}"/>
    <cellStyle name="Note 3 3" xfId="45957" xr:uid="{13E601A7-55A5-4CEF-B4F6-35E87A2F508A}"/>
    <cellStyle name="Note 3 3 2" xfId="45958" xr:uid="{3AC2B694-B23D-4F23-895D-0D09140EC5C9}"/>
    <cellStyle name="Note 3 3 3" xfId="45959" xr:uid="{F806F7F1-C3B6-4F2F-8058-3931EF66E831}"/>
    <cellStyle name="Note 3 4" xfId="45960" xr:uid="{87FC26D9-8F9D-4760-AD7D-4E2C5536BFBF}"/>
    <cellStyle name="Note 3 4 2" xfId="45961" xr:uid="{BA266262-998C-4179-A332-40AC71DE5D3B}"/>
    <cellStyle name="Note 3 4 3" xfId="45962" xr:uid="{233304A2-4F1F-49B5-8421-0919CD7F34A0}"/>
    <cellStyle name="Note 3 5" xfId="45963" xr:uid="{55E38207-DF2B-479F-821F-6B92B27CFE54}"/>
    <cellStyle name="Note 3 6" xfId="45964" xr:uid="{E2811668-DB91-47D8-BC7F-17378AE8A3B6}"/>
    <cellStyle name="Note 3 7" xfId="45965" xr:uid="{B33F787E-9677-4167-825D-5855319CC5BA}"/>
    <cellStyle name="Note 3 8" xfId="45966" xr:uid="{557D7DFD-049F-4A6C-9353-DED8DE6CE065}"/>
    <cellStyle name="Note 4" xfId="839" xr:uid="{5EC23FBE-8BD2-4933-8DDE-887073DE7C7C}"/>
    <cellStyle name="Note 4 2" xfId="840" xr:uid="{B763D118-015F-4237-9A9B-DF59DED1E6CF}"/>
    <cellStyle name="Note 4 2 2" xfId="45967" xr:uid="{D5816A22-FAB8-42B7-B4E6-EEAA6993AE3B}"/>
    <cellStyle name="Note 4 2 3" xfId="45968" xr:uid="{C641F07C-C5A7-45C9-B3ED-637AA17BC8E5}"/>
    <cellStyle name="Note 4 2 4" xfId="45969" xr:uid="{8C74DAF0-DA13-40D3-9903-7DF218C1CFBC}"/>
    <cellStyle name="Note 4 3" xfId="45970" xr:uid="{CB3AEBCF-0D5F-4C1D-9586-44C1FAFBD161}"/>
    <cellStyle name="Note 4 3 2" xfId="45971" xr:uid="{0883C280-3E9E-4F7C-974A-AD5A62449226}"/>
    <cellStyle name="Note 4 3 3" xfId="45972" xr:uid="{8169B63D-AA8F-4137-8001-513651434BF7}"/>
    <cellStyle name="Note 4 4" xfId="45973" xr:uid="{59244DC2-3E82-480D-8210-EE713DAC5E3D}"/>
    <cellStyle name="Note 4 4 2" xfId="45974" xr:uid="{78EBC1FA-E484-4A85-A5BF-46B6E410182A}"/>
    <cellStyle name="Note 4 4 3" xfId="45975" xr:uid="{1548CCE3-33C2-4235-89A9-E9D9E8E1788C}"/>
    <cellStyle name="Note 4 5" xfId="45976" xr:uid="{5CCFD76C-197A-41BC-B635-1C59A720CEC8}"/>
    <cellStyle name="Note 4 6" xfId="45977" xr:uid="{E8F20F6B-38D4-4C46-9803-2ED17551CC85}"/>
    <cellStyle name="Note 4 7" xfId="45978" xr:uid="{72376146-264B-4DA5-8B3A-260645FE75DF}"/>
    <cellStyle name="Note 4 8" xfId="45979" xr:uid="{1A8313DB-CD7D-4338-97C7-31DD864868C9}"/>
    <cellStyle name="Note 5" xfId="841" xr:uid="{F7DC061C-720B-4EB1-8045-9000D0C9456E}"/>
    <cellStyle name="Note 5 2" xfId="842" xr:uid="{C45CCA5C-D129-43D1-9C1A-6646C42DD890}"/>
    <cellStyle name="Note 5 2 2" xfId="45980" xr:uid="{636080AA-52B4-455A-935B-165E2300242E}"/>
    <cellStyle name="Note 5 2 3" xfId="45981" xr:uid="{5AE90295-823A-443B-8387-8C36482B1387}"/>
    <cellStyle name="Note 5 2 4" xfId="45982" xr:uid="{B214ACA6-0061-473F-8D7F-FA0895822E45}"/>
    <cellStyle name="Note 5 3" xfId="45983" xr:uid="{50DF1585-AD70-46F3-A498-C00F6F024119}"/>
    <cellStyle name="Note 5 3 2" xfId="45984" xr:uid="{A6B73625-CF90-43FA-9ACF-62281F112845}"/>
    <cellStyle name="Note 5 3 3" xfId="45985" xr:uid="{F30E4C78-62A5-48E5-A104-5098F43A0536}"/>
    <cellStyle name="Note 5 4" xfId="45986" xr:uid="{31D68132-F214-4717-9A97-23AA00682076}"/>
    <cellStyle name="Note 5 4 2" xfId="45987" xr:uid="{0BC52AC4-B02D-4DAA-BFD5-8F8D4E138D75}"/>
    <cellStyle name="Note 5 4 3" xfId="45988" xr:uid="{350A7086-2FF2-42D9-B9A3-DC8925D92316}"/>
    <cellStyle name="Note 5 5" xfId="45989" xr:uid="{B1D6E126-D7A7-4635-8A17-1817E260FA2D}"/>
    <cellStyle name="Note 5 6" xfId="45990" xr:uid="{F4951EA3-25CE-4218-ACB2-111175E54BE7}"/>
    <cellStyle name="Note 5 7" xfId="45991" xr:uid="{6DB655D4-7644-4DC6-BC25-070F83CCD1A1}"/>
    <cellStyle name="Note 5 8" xfId="45992" xr:uid="{A58949B9-9094-4AFF-816E-CE4B495F5060}"/>
    <cellStyle name="Note 6" xfId="843" xr:uid="{92E9102D-6CEC-4B8F-BA91-C4044EC05957}"/>
    <cellStyle name="Note 6 2" xfId="844" xr:uid="{62F13636-5BBF-4EC4-AEDB-E84217A29261}"/>
    <cellStyle name="Note 6 2 2" xfId="45993" xr:uid="{02D77F50-B245-46B2-B2D4-0303EB998040}"/>
    <cellStyle name="Note 6 2 3" xfId="45994" xr:uid="{9E3E9340-A828-4903-97BF-867A729CE87A}"/>
    <cellStyle name="Note 6 2 4" xfId="45995" xr:uid="{6CD2FDC9-2180-4593-A58D-546C501796DB}"/>
    <cellStyle name="Note 6 3" xfId="45996" xr:uid="{86EE9DDB-4F87-475D-A5AA-5CD93FAED365}"/>
    <cellStyle name="Note 6 3 2" xfId="45997" xr:uid="{85A8AE6F-EAB6-4038-8E3D-515BE674BD19}"/>
    <cellStyle name="Note 6 3 3" xfId="45998" xr:uid="{BBC5E91B-8F4A-4761-A9B0-86C2BE2970A1}"/>
    <cellStyle name="Note 6 4" xfId="45999" xr:uid="{971514DC-389C-401A-A5AB-C2E39A4769DE}"/>
    <cellStyle name="Note 6 4 2" xfId="46000" xr:uid="{D406D1F7-B626-45B2-B56B-40B3B38EE229}"/>
    <cellStyle name="Note 6 4 3" xfId="46001" xr:uid="{6E886B5E-62E8-4749-9BB8-04D6284008AD}"/>
    <cellStyle name="Note 6 5" xfId="46002" xr:uid="{E3AA167B-94F1-4331-81C8-45A619DFA9A1}"/>
    <cellStyle name="Note 6 6" xfId="46003" xr:uid="{14D50D02-3660-4379-91CB-968FF748A275}"/>
    <cellStyle name="Note 6 7" xfId="46004" xr:uid="{8E1CB966-3CE2-4D77-A221-B78EAB577117}"/>
    <cellStyle name="Note 6 8" xfId="46005" xr:uid="{0846E3BF-1E38-4261-9C3E-1EADB3681F65}"/>
    <cellStyle name="Note 7" xfId="845" xr:uid="{9DE2D3BD-D040-4282-B065-C9BE9EF52DA4}"/>
    <cellStyle name="Note 7 2" xfId="846" xr:uid="{C5E5478C-8F05-45F4-BCE8-BB63320CA5BE}"/>
    <cellStyle name="Note 7 2 2" xfId="46006" xr:uid="{0354F1F2-EB13-4CFD-88E4-A0AD3A476F15}"/>
    <cellStyle name="Note 7 2 3" xfId="46007" xr:uid="{B79EF5F0-9A05-496D-9485-9A397DEA8F0C}"/>
    <cellStyle name="Note 7 2 4" xfId="46008" xr:uid="{CA5A17CA-5372-459A-88FC-A024F1CAA989}"/>
    <cellStyle name="Note 7 3" xfId="46009" xr:uid="{B40F3092-5327-496A-90BF-2060C2661200}"/>
    <cellStyle name="Note 7 3 2" xfId="46010" xr:uid="{CF313539-251D-44F4-827F-74745870910D}"/>
    <cellStyle name="Note 7 3 3" xfId="46011" xr:uid="{42F4539A-8784-42B4-9983-9ED9BFCBF7C8}"/>
    <cellStyle name="Note 7 4" xfId="46012" xr:uid="{9241D611-BB93-41A0-B005-A3DB57EBC111}"/>
    <cellStyle name="Note 7 4 2" xfId="46013" xr:uid="{6CC3F9C6-24DA-4506-964D-D9D4301733CF}"/>
    <cellStyle name="Note 7 4 3" xfId="46014" xr:uid="{74590DE7-DA94-44F0-9323-E6D982081C84}"/>
    <cellStyle name="Note 7 5" xfId="46015" xr:uid="{C0A083E5-778B-4115-9B12-0745AE423330}"/>
    <cellStyle name="Note 7 6" xfId="46016" xr:uid="{A61A7295-B677-4C0D-90F6-0F40E3E4D672}"/>
    <cellStyle name="Note 7 7" xfId="46017" xr:uid="{8DAECD22-10D6-4F92-967A-03DBF3661042}"/>
    <cellStyle name="Note 7 8" xfId="46018" xr:uid="{BEFAD514-CA6D-4E9D-8019-C6F882100BAE}"/>
    <cellStyle name="Note 8" xfId="847" xr:uid="{07EE052B-72D3-4C5A-9E72-89528012616E}"/>
    <cellStyle name="Note 8 2" xfId="848" xr:uid="{EC8E9971-0850-41E5-A68D-1E0D686C0CD6}"/>
    <cellStyle name="Note 8 2 2" xfId="46019" xr:uid="{6901D259-71CC-4E2C-BB9B-1775344DAC26}"/>
    <cellStyle name="Note 8 2 3" xfId="46020" xr:uid="{B5F74A77-398C-4C4E-927B-3C1B6939DA42}"/>
    <cellStyle name="Note 8 2 4" xfId="46021" xr:uid="{9C82827D-7480-48EA-87B2-DBA577C61FC4}"/>
    <cellStyle name="Note 8 3" xfId="46022" xr:uid="{9D15C2AC-0856-4F29-8575-9A5242779099}"/>
    <cellStyle name="Note 8 3 2" xfId="46023" xr:uid="{E0250658-3FB7-49D7-B691-9F8E13360DCA}"/>
    <cellStyle name="Note 8 3 3" xfId="46024" xr:uid="{C73A7EBF-AE39-4AD9-B655-1825CE9E9C3F}"/>
    <cellStyle name="Note 8 4" xfId="46025" xr:uid="{B3085A89-467A-488A-BDFB-C4FD779CAF45}"/>
    <cellStyle name="Note 8 4 2" xfId="46026" xr:uid="{AEB22BBB-20B8-4AE0-B635-DDD36DAD5666}"/>
    <cellStyle name="Note 8 4 3" xfId="46027" xr:uid="{FFED156E-5193-4163-810B-69AE9E88CDB6}"/>
    <cellStyle name="Note 8 5" xfId="46028" xr:uid="{2E1B2698-0462-4A49-A318-47B02FB41133}"/>
    <cellStyle name="Note 8 6" xfId="46029" xr:uid="{BA24724B-5A37-44BB-A719-FE03B64F990F}"/>
    <cellStyle name="Note 8 7" xfId="46030" xr:uid="{6DCFC2E3-F57E-40E5-9E0F-C92FA5E5712D}"/>
    <cellStyle name="Note 8 8" xfId="46031" xr:uid="{41E0A83F-2E76-4558-B0DC-A66E342503E2}"/>
    <cellStyle name="Note 9" xfId="849" xr:uid="{7E46DB53-29E3-48E1-98DB-6EDDE488D701}"/>
    <cellStyle name="Note 9 2" xfId="850" xr:uid="{7093F09A-2899-4182-BBEC-DC963249B2CC}"/>
    <cellStyle name="Note 9 2 2" xfId="46032" xr:uid="{2A7E9EFD-2675-488B-9A07-B3371BA9426D}"/>
    <cellStyle name="Note 9 2 3" xfId="46033" xr:uid="{10408421-D763-4E32-A48E-354B64C4AF37}"/>
    <cellStyle name="Note 9 2 4" xfId="46034" xr:uid="{5A8B94A7-AEFC-41D0-A1DD-C8D71ECD65E5}"/>
    <cellStyle name="Note 9 3" xfId="46035" xr:uid="{9F9A8D1C-22E0-4183-9D65-06FD66EF3536}"/>
    <cellStyle name="Note 9 3 2" xfId="46036" xr:uid="{51A9A1C5-9D29-4181-B74F-F0C64AA2495C}"/>
    <cellStyle name="Note 9 3 3" xfId="46037" xr:uid="{C7D8CF55-BB9D-4281-9A16-73F05865485B}"/>
    <cellStyle name="Note 9 4" xfId="46038" xr:uid="{87D4B1A8-39E2-4859-BF33-59F33DEADD26}"/>
    <cellStyle name="Note 9 4 2" xfId="46039" xr:uid="{A8570020-0038-4285-B4E9-6362AA3E82C8}"/>
    <cellStyle name="Note 9 4 3" xfId="46040" xr:uid="{E2D4088D-D05A-4C45-98AC-48CFA0AFBC83}"/>
    <cellStyle name="Note 9 5" xfId="46041" xr:uid="{F2393D7F-8AB3-4907-89CE-14AF1F575C18}"/>
    <cellStyle name="Note 9 6" xfId="46042" xr:uid="{9E38E956-8867-4505-8775-7F2E1FAF6B55}"/>
    <cellStyle name="Note 9 7" xfId="46043" xr:uid="{A769F394-99A1-4317-A0AD-1DAECE269060}"/>
    <cellStyle name="Note 9 8" xfId="46044" xr:uid="{FE0934E3-E0BB-4A10-96ED-76DAB7CC861D}"/>
    <cellStyle name="Œ…‹æØ‚è [0.00]_Region Orders (2)" xfId="851" xr:uid="{E7EBECAD-6680-4D1E-90F4-52B42782655A}"/>
    <cellStyle name="Œ…‹æØ‚è_Region Orders (2)" xfId="852" xr:uid="{D4691060-F7D9-4CC4-874D-AAC3EBE58AAC}"/>
    <cellStyle name="On Hold" xfId="853" xr:uid="{38EE9DDB-0526-4BF9-A80F-D5D730745056}"/>
    <cellStyle name="On Hold 2" xfId="46045" xr:uid="{D0482AE0-60A6-4AA0-A424-B032D3940FA9}"/>
    <cellStyle name="Output 10" xfId="854" xr:uid="{45D87D72-792E-45A4-88F5-728023BC1924}"/>
    <cellStyle name="Output 10 2" xfId="855" xr:uid="{19CF04DB-9BC5-4151-AD3B-7A20FCBFB59D}"/>
    <cellStyle name="Output 10 2 2" xfId="46046" xr:uid="{F97246FC-5BC0-4434-B311-1B31288BFDE0}"/>
    <cellStyle name="Output 10 2 3" xfId="46047" xr:uid="{A4B563B3-08A1-4860-8FEF-635E07E22341}"/>
    <cellStyle name="Output 10 2 4" xfId="46048" xr:uid="{1054B4BD-B2E2-4D08-9DD6-2B3BC8A615FF}"/>
    <cellStyle name="Output 10 3" xfId="46049" xr:uid="{544D5433-165E-4EBB-BECE-43849E31D1E6}"/>
    <cellStyle name="Output 10 3 2" xfId="46050" xr:uid="{ADB84585-5298-45A4-9B1A-3B63B8BE010F}"/>
    <cellStyle name="Output 10 3 3" xfId="46051" xr:uid="{63D18479-74FA-4A5C-A1EA-46CA788D6529}"/>
    <cellStyle name="Output 10 4" xfId="46052" xr:uid="{3FBEE906-0928-4644-A390-4CF86DA2D54B}"/>
    <cellStyle name="Output 10 4 2" xfId="46053" xr:uid="{16725FAC-74C3-4643-B1DD-E9259B0C63CA}"/>
    <cellStyle name="Output 10 4 3" xfId="46054" xr:uid="{A54DDB08-0764-4A4B-BCBC-7636AE4347BC}"/>
    <cellStyle name="Output 10 5" xfId="46055" xr:uid="{78DDB0C6-888D-4DBF-895E-8C4ECF3D3ED4}"/>
    <cellStyle name="Output 10 6" xfId="46056" xr:uid="{C565E549-517F-4FC8-8744-A2AC0834333B}"/>
    <cellStyle name="Output 10 7" xfId="46057" xr:uid="{11857E5B-8948-4B79-8343-27232C65A750}"/>
    <cellStyle name="Output 11" xfId="856" xr:uid="{0A7177DA-1184-43FE-99CA-69BA6E86CA07}"/>
    <cellStyle name="Output 11 2" xfId="857" xr:uid="{BE1EB7B5-9C29-486D-89DC-1B4C2DAED3D5}"/>
    <cellStyle name="Output 11 2 2" xfId="46058" xr:uid="{E8701595-11F3-4E9E-8648-B71C2B879643}"/>
    <cellStyle name="Output 11 2 3" xfId="46059" xr:uid="{D78541C1-0181-4945-A63C-10D807DE0C62}"/>
    <cellStyle name="Output 11 2 4" xfId="46060" xr:uid="{49A4BCA5-CB38-422B-B027-A00AF85AC1E8}"/>
    <cellStyle name="Output 11 3" xfId="46061" xr:uid="{227F8213-84A4-4009-8ABA-9655A4204E6A}"/>
    <cellStyle name="Output 11 3 2" xfId="46062" xr:uid="{FB8FC63C-C576-4873-B8F5-B3458E59A5D5}"/>
    <cellStyle name="Output 11 3 3" xfId="46063" xr:uid="{931C7739-274C-44FD-9627-773CB71E22B8}"/>
    <cellStyle name="Output 11 4" xfId="46064" xr:uid="{46365E70-B3A8-4B18-B912-BC9D4E2DAFF5}"/>
    <cellStyle name="Output 11 4 2" xfId="46065" xr:uid="{57B43675-C72A-43D0-92C3-74E090C392BE}"/>
    <cellStyle name="Output 11 4 3" xfId="46066" xr:uid="{6B5B1654-E5F8-4A0E-A329-349911FD8F4E}"/>
    <cellStyle name="Output 11 5" xfId="46067" xr:uid="{8403C04B-1FB1-4C74-B7AC-34BDED278F16}"/>
    <cellStyle name="Output 11 6" xfId="46068" xr:uid="{1EDDA44F-F5D9-4D72-8DBA-9995A3A20706}"/>
    <cellStyle name="Output 11 7" xfId="46069" xr:uid="{6DCD6919-3BA3-4221-BB08-6811514221D4}"/>
    <cellStyle name="Output 12" xfId="858" xr:uid="{DAA117CF-DFB6-4FDA-9AA1-6B0CA579CA2E}"/>
    <cellStyle name="Output 12 2" xfId="859" xr:uid="{728058B0-A1C5-41FB-858B-B4C4A29ABB08}"/>
    <cellStyle name="Output 12 2 2" xfId="46070" xr:uid="{09F468FF-8F53-4B5C-9F3D-F2142AC7A12B}"/>
    <cellStyle name="Output 12 2 3" xfId="46071" xr:uid="{9616C24C-8146-47DC-BD61-64281C6819FA}"/>
    <cellStyle name="Output 12 2 4" xfId="46072" xr:uid="{5CF36D53-686C-4BA8-9FA9-B1FB686033FE}"/>
    <cellStyle name="Output 12 3" xfId="46073" xr:uid="{9C48619D-D723-4A75-A8CE-D2172509EB01}"/>
    <cellStyle name="Output 12 3 2" xfId="46074" xr:uid="{59FA0416-532E-4F36-830F-9D93D82323E8}"/>
    <cellStyle name="Output 12 3 3" xfId="46075" xr:uid="{3B60BFAE-3A0F-4AD3-BADB-D45BE14AD1AE}"/>
    <cellStyle name="Output 12 4" xfId="46076" xr:uid="{7ACE0446-FAC4-4C98-AD06-C8AABE727599}"/>
    <cellStyle name="Output 12 4 2" xfId="46077" xr:uid="{2FB73903-CE00-4708-A521-E9F05777D855}"/>
    <cellStyle name="Output 12 4 3" xfId="46078" xr:uid="{D218B17A-7F7D-4F90-916F-A9F0005000A7}"/>
    <cellStyle name="Output 12 5" xfId="46079" xr:uid="{26E54C47-4F10-45CF-94B2-73762B30B66B}"/>
    <cellStyle name="Output 12 6" xfId="46080" xr:uid="{72C554E6-2D02-4405-A2FC-EE07C4FF1BC1}"/>
    <cellStyle name="Output 12 7" xfId="46081" xr:uid="{4121AC5F-02F3-49F5-92C6-1243383A0814}"/>
    <cellStyle name="Output 13" xfId="860" xr:uid="{F488C412-65FB-481C-B31A-8692810F8CB5}"/>
    <cellStyle name="Output 13 2" xfId="861" xr:uid="{0A3B2FAD-1DD8-47C3-88EA-43B821EF6121}"/>
    <cellStyle name="Output 13 2 2" xfId="46082" xr:uid="{08FA198E-1A59-4CB2-88DE-28D8DEE4D4F6}"/>
    <cellStyle name="Output 13 2 3" xfId="46083" xr:uid="{5BDDE069-2D02-48A7-B5F6-A7C71D47544B}"/>
    <cellStyle name="Output 13 2 4" xfId="46084" xr:uid="{2157A1FD-517F-40F4-96A0-804BD3100EAA}"/>
    <cellStyle name="Output 13 3" xfId="46085" xr:uid="{91DEC662-8B83-4DEC-9EAD-2C9045C11D23}"/>
    <cellStyle name="Output 13 3 2" xfId="46086" xr:uid="{2109852C-CFC3-4F4D-BB0E-E38AA1BDF04D}"/>
    <cellStyle name="Output 13 3 3" xfId="46087" xr:uid="{338D2ED8-2219-460D-88A9-F3038AB51BCF}"/>
    <cellStyle name="Output 13 4" xfId="46088" xr:uid="{CA93364B-5633-4D85-B87C-B228FB6C32C7}"/>
    <cellStyle name="Output 13 4 2" xfId="46089" xr:uid="{72B01415-C655-4E02-B4AA-82EA36BF0CC1}"/>
    <cellStyle name="Output 13 4 3" xfId="46090" xr:uid="{0A15A789-A7E6-480C-A69F-C06F4C9F5747}"/>
    <cellStyle name="Output 13 5" xfId="46091" xr:uid="{D7A2AE93-38EA-431C-84E7-2676787A70E6}"/>
    <cellStyle name="Output 13 6" xfId="46092" xr:uid="{C477D4F9-BD25-407C-9549-363710E3465A}"/>
    <cellStyle name="Output 13 7" xfId="46093" xr:uid="{418140EB-121C-49DF-9C65-68636707402E}"/>
    <cellStyle name="Output 2" xfId="862" xr:uid="{8AC14A62-D684-49E2-848D-029FC29CE4A6}"/>
    <cellStyle name="Output 2 2" xfId="863" xr:uid="{B730C1D4-96F9-45CB-9D42-1729FDA155DC}"/>
    <cellStyle name="Output 2 2 2" xfId="46094" xr:uid="{F97D3E7A-237F-4B85-B4FD-F54D63E0F0C7}"/>
    <cellStyle name="Output 2 2 2 2" xfId="46095" xr:uid="{A0F982F8-286A-4B66-B1C6-5204250C56FD}"/>
    <cellStyle name="Output 2 2 2 3" xfId="46096" xr:uid="{8B0C48DF-ABEB-4AD9-AF49-AFE20F345FA6}"/>
    <cellStyle name="Output 2 2 3" xfId="46097" xr:uid="{7FF6A82F-98F2-4B77-B510-783D65E189CB}"/>
    <cellStyle name="Output 2 2 4" xfId="46098" xr:uid="{4758DA9A-66B3-4B7C-B5D2-3B5C1EB5FAA6}"/>
    <cellStyle name="Output 2 2 5" xfId="46099" xr:uid="{50C5C246-8B04-42AF-8D7E-28DB98E0B61E}"/>
    <cellStyle name="Output 2 3" xfId="46100" xr:uid="{940BB5A7-C462-4E1B-963A-F0E03F9E01AE}"/>
    <cellStyle name="Output 2 3 2" xfId="46101" xr:uid="{AF679AF7-1BA1-4E00-A874-6F6B05B777E3}"/>
    <cellStyle name="Output 2 3 3" xfId="46102" xr:uid="{6810046C-7853-4D8A-8A63-9A9468B7B88F}"/>
    <cellStyle name="Output 2 4" xfId="46103" xr:uid="{57FBF774-F002-477D-BCDF-09F81716A410}"/>
    <cellStyle name="Output 2 4 2" xfId="46104" xr:uid="{72D3BE4D-DB54-469B-BFA5-D5A17E0D5EAE}"/>
    <cellStyle name="Output 2 4 3" xfId="46105" xr:uid="{988C2B47-94DC-4F93-B962-B026EC10809A}"/>
    <cellStyle name="Output 2 5" xfId="46106" xr:uid="{737D8646-3EC9-4BDD-81A3-6D056FBFF380}"/>
    <cellStyle name="Output 2 5 2" xfId="46107" xr:uid="{DF82B147-CB60-42FB-81EF-B208CD7A0EE3}"/>
    <cellStyle name="Output 2 6" xfId="46108" xr:uid="{750257A6-F511-468F-B38F-D54BD21E9573}"/>
    <cellStyle name="Output 2 7" xfId="46109" xr:uid="{19A53D40-D95D-4A3F-99CA-73838F343550}"/>
    <cellStyle name="Output 2 8" xfId="46110" xr:uid="{D4A64C95-A9B6-429F-A9F3-70D55803A176}"/>
    <cellStyle name="Output 3" xfId="864" xr:uid="{DFE5C147-39A7-4E66-AFA3-ED337736D05E}"/>
    <cellStyle name="Output 3 2" xfId="865" xr:uid="{5EA6603B-37D6-4C2D-BE1E-C366741B50F0}"/>
    <cellStyle name="Output 3 2 2" xfId="46111" xr:uid="{6551727E-D6C7-49D4-A488-E43D15572629}"/>
    <cellStyle name="Output 3 2 3" xfId="46112" xr:uid="{81FB683B-C31E-4D3A-BCE9-6A4F137233EA}"/>
    <cellStyle name="Output 3 2 4" xfId="46113" xr:uid="{BD6CB14E-B579-45BE-B2D3-DAD82A076662}"/>
    <cellStyle name="Output 3 3" xfId="46114" xr:uid="{B56972DC-F90E-4078-8234-B02B7A61F269}"/>
    <cellStyle name="Output 3 3 2" xfId="46115" xr:uid="{42EAC5FC-3F5B-458D-9BAF-C00B1C39255E}"/>
    <cellStyle name="Output 3 3 3" xfId="46116" xr:uid="{977B4142-BA7F-4DF1-8A02-193F62904309}"/>
    <cellStyle name="Output 3 4" xfId="46117" xr:uid="{2F99AFBB-6E7E-4D96-964C-BC181BF0F6B5}"/>
    <cellStyle name="Output 3 4 2" xfId="46118" xr:uid="{7C63E025-D4F4-4FF0-B088-70F140733E7C}"/>
    <cellStyle name="Output 3 4 3" xfId="46119" xr:uid="{5FFF6171-4559-4B86-A59F-63A718AD1202}"/>
    <cellStyle name="Output 3 5" xfId="46120" xr:uid="{4DD20B06-6D93-4211-B449-786B255C90B8}"/>
    <cellStyle name="Output 3 6" xfId="46121" xr:uid="{81C6EE3A-242D-40E4-AB0E-EAC958717388}"/>
    <cellStyle name="Output 3 7" xfId="46122" xr:uid="{D1E7B236-5F24-466B-ACA2-C5F256E71E9B}"/>
    <cellStyle name="Output 4" xfId="866" xr:uid="{E8922BBC-AAC8-4039-8FEF-9853F040A501}"/>
    <cellStyle name="Output 4 2" xfId="867" xr:uid="{59DBFAC7-721F-4755-8104-330641DE0122}"/>
    <cellStyle name="Output 4 2 2" xfId="46123" xr:uid="{103A58CE-9C95-4540-A164-80165CBAFA05}"/>
    <cellStyle name="Output 4 2 3" xfId="46124" xr:uid="{4B5F7A4B-85E8-4FD7-B829-E331BB03D27B}"/>
    <cellStyle name="Output 4 2 4" xfId="46125" xr:uid="{79513556-622E-4686-889D-667203A46242}"/>
    <cellStyle name="Output 4 3" xfId="46126" xr:uid="{134E65BB-A7BE-486A-9EFE-ACF70452D7AE}"/>
    <cellStyle name="Output 4 3 2" xfId="46127" xr:uid="{B2A0DF4C-D37F-4D98-996B-E4BC24DC3E77}"/>
    <cellStyle name="Output 4 3 3" xfId="46128" xr:uid="{D2427439-81C6-473B-B7D0-13085374A021}"/>
    <cellStyle name="Output 4 4" xfId="46129" xr:uid="{2124851B-0CE8-465F-96D8-447B52749C22}"/>
    <cellStyle name="Output 4 4 2" xfId="46130" xr:uid="{CDA19931-ACC2-412E-A8A2-8835F2137BD8}"/>
    <cellStyle name="Output 4 4 3" xfId="46131" xr:uid="{A1772F1C-64E0-49BF-9C7E-732D9D8DF4B5}"/>
    <cellStyle name="Output 4 5" xfId="46132" xr:uid="{2B6FCBD6-AAB8-46DA-A93F-BFC912F51F5B}"/>
    <cellStyle name="Output 4 6" xfId="46133" xr:uid="{CAFE9DCD-C8EE-44B4-AE4B-2BE6D1B0EFC1}"/>
    <cellStyle name="Output 4 7" xfId="46134" xr:uid="{B6260477-AB9F-44A0-90BC-4881D84C5366}"/>
    <cellStyle name="Output 5" xfId="868" xr:uid="{88F7AD5C-F255-4763-8E7F-916B8CB27C98}"/>
    <cellStyle name="Output 5 2" xfId="869" xr:uid="{125ACAA2-CC45-4F10-939C-7E495762AE7F}"/>
    <cellStyle name="Output 5 2 2" xfId="46135" xr:uid="{4F21A971-F5DD-4B36-9E20-31BC789ED8E5}"/>
    <cellStyle name="Output 5 2 3" xfId="46136" xr:uid="{9CFD6950-8688-4B87-991B-7236280BF8B5}"/>
    <cellStyle name="Output 5 2 4" xfId="46137" xr:uid="{FF8D9C04-99F6-40F5-80AE-E4E2762AAFBA}"/>
    <cellStyle name="Output 5 3" xfId="46138" xr:uid="{28AFD383-C24C-4DA7-A426-329AD8959E52}"/>
    <cellStyle name="Output 5 3 2" xfId="46139" xr:uid="{C5F2784D-4900-426C-9BF1-6FF76E30CAA3}"/>
    <cellStyle name="Output 5 3 3" xfId="46140" xr:uid="{078C7699-A51A-4A05-A398-51673666CE9F}"/>
    <cellStyle name="Output 5 4" xfId="46141" xr:uid="{2E5C315B-B4EC-430C-83BB-91A0E5FA714B}"/>
    <cellStyle name="Output 5 4 2" xfId="46142" xr:uid="{1BCAC6AF-EB8C-40B7-821A-BDD0EB7ECC8B}"/>
    <cellStyle name="Output 5 4 3" xfId="46143" xr:uid="{61872AA6-8390-4125-82AE-D43B5FF5A08B}"/>
    <cellStyle name="Output 5 5" xfId="46144" xr:uid="{805323FB-F705-4F4D-B029-8176C594D9DD}"/>
    <cellStyle name="Output 5 6" xfId="46145" xr:uid="{7FFED713-B1CC-4839-A58D-6D256C5CF3D9}"/>
    <cellStyle name="Output 5 7" xfId="46146" xr:uid="{15DA1FF9-187B-49CF-95B9-35446D0FCD0C}"/>
    <cellStyle name="Output 6" xfId="870" xr:uid="{338E0F2B-CE84-4186-970F-9E55B4D5B143}"/>
    <cellStyle name="Output 6 2" xfId="871" xr:uid="{C8C673DE-2DE6-4E78-B58E-700625BD0453}"/>
    <cellStyle name="Output 6 2 2" xfId="46147" xr:uid="{902FF575-ED3D-40BE-9849-A97970211AC5}"/>
    <cellStyle name="Output 6 2 3" xfId="46148" xr:uid="{4393B87B-370A-4D80-BAE5-665D111045A3}"/>
    <cellStyle name="Output 6 2 4" xfId="46149" xr:uid="{1C72D81D-4981-4353-AAD6-C2632657C06F}"/>
    <cellStyle name="Output 6 3" xfId="46150" xr:uid="{9C8C804B-84DB-41FD-8D02-D90CEC8B951A}"/>
    <cellStyle name="Output 6 3 2" xfId="46151" xr:uid="{7FB673F6-A174-4B0B-BD82-95159A480210}"/>
    <cellStyle name="Output 6 3 3" xfId="46152" xr:uid="{81BB20CF-2A84-4386-A557-801587BDBBE8}"/>
    <cellStyle name="Output 6 4" xfId="46153" xr:uid="{AE063016-2BC0-4CE4-8335-651668CF8252}"/>
    <cellStyle name="Output 6 4 2" xfId="46154" xr:uid="{14253F91-70C7-4B05-8E06-8A519B90124F}"/>
    <cellStyle name="Output 6 4 3" xfId="46155" xr:uid="{0ACD8268-F85A-43D4-94BF-3067BD7C99BC}"/>
    <cellStyle name="Output 6 5" xfId="46156" xr:uid="{D44584AD-3B23-4CC6-9598-B83BE504885A}"/>
    <cellStyle name="Output 6 6" xfId="46157" xr:uid="{06E79D04-69E2-4319-8EDC-CF83C1C2D3D8}"/>
    <cellStyle name="Output 6 7" xfId="46158" xr:uid="{E4FCD344-56C4-4B29-8B2C-8973FDACCC1F}"/>
    <cellStyle name="Output 7" xfId="872" xr:uid="{AE383796-671E-49A1-929A-AF8578A025C7}"/>
    <cellStyle name="Output 7 2" xfId="873" xr:uid="{16316717-7534-44A5-B3E6-B1A5A0A7685D}"/>
    <cellStyle name="Output 7 2 2" xfId="46159" xr:uid="{6E470375-828D-40D3-BCD0-3810C33E7EAE}"/>
    <cellStyle name="Output 7 2 3" xfId="46160" xr:uid="{44DE08A5-1CE8-4585-96AF-F71FA0C6CBA6}"/>
    <cellStyle name="Output 7 2 4" xfId="46161" xr:uid="{5CF388DF-16DF-4449-A6B3-F62F2B306360}"/>
    <cellStyle name="Output 7 3" xfId="46162" xr:uid="{A9A5F9BF-C151-4A44-916F-6CED7FAF469F}"/>
    <cellStyle name="Output 7 3 2" xfId="46163" xr:uid="{B5533FA2-50A6-4314-AE12-17F667F0C556}"/>
    <cellStyle name="Output 7 3 3" xfId="46164" xr:uid="{82B532ED-3BE7-409F-8B42-34864A24A756}"/>
    <cellStyle name="Output 7 4" xfId="46165" xr:uid="{17CED2F2-B235-45B0-BAE9-363F25D5478D}"/>
    <cellStyle name="Output 7 4 2" xfId="46166" xr:uid="{5668CE91-AF77-4593-9F93-B357EA2B0362}"/>
    <cellStyle name="Output 7 4 3" xfId="46167" xr:uid="{41E5443A-CBD6-4251-B42B-40F324B4B0BA}"/>
    <cellStyle name="Output 7 5" xfId="46168" xr:uid="{ACEEFD8A-E8F8-4077-9BE8-B39E720E7660}"/>
    <cellStyle name="Output 7 6" xfId="46169" xr:uid="{F47FD7B0-27F0-4540-8C6B-9A8A21CD632B}"/>
    <cellStyle name="Output 7 7" xfId="46170" xr:uid="{67D8BFB1-296E-48AD-930F-E5A1DCA04DEE}"/>
    <cellStyle name="Output 8" xfId="874" xr:uid="{DC9286F3-1EA7-489E-8524-8376EDA529ED}"/>
    <cellStyle name="Output 8 2" xfId="875" xr:uid="{ECDE5E67-EA00-49D5-ADBA-B4FFF6A42067}"/>
    <cellStyle name="Output 8 2 2" xfId="46171" xr:uid="{2FDA4B4B-20E9-494A-8A95-31879F985D8C}"/>
    <cellStyle name="Output 8 2 3" xfId="46172" xr:uid="{132FC118-76BB-44FE-B6D2-EC3B846CEB4E}"/>
    <cellStyle name="Output 8 2 4" xfId="46173" xr:uid="{2AAF8382-201C-41E5-B0F4-B0EE8E90EC26}"/>
    <cellStyle name="Output 8 3" xfId="46174" xr:uid="{A01B05D6-D8B2-4C02-89C3-2F1377EBA33A}"/>
    <cellStyle name="Output 8 3 2" xfId="46175" xr:uid="{D89EE8AA-ECE3-4E01-ABE1-C6E367B6155F}"/>
    <cellStyle name="Output 8 3 3" xfId="46176" xr:uid="{77A433A8-90A2-458F-ACCC-0437D98F71E7}"/>
    <cellStyle name="Output 8 4" xfId="46177" xr:uid="{4551C540-8EB5-4801-8DF0-41E9D37FAA15}"/>
    <cellStyle name="Output 8 4 2" xfId="46178" xr:uid="{123CD919-DF3B-4A5A-A8B5-568C89A3C071}"/>
    <cellStyle name="Output 8 4 3" xfId="46179" xr:uid="{50F07021-4C59-48AC-9251-83D150337982}"/>
    <cellStyle name="Output 8 5" xfId="46180" xr:uid="{65D27EF6-982D-4892-A9FA-DC93B36CAC54}"/>
    <cellStyle name="Output 8 6" xfId="46181" xr:uid="{417008D6-A40A-4AD1-A714-1347C25BBB92}"/>
    <cellStyle name="Output 8 7" xfId="46182" xr:uid="{D3D28DF7-5A61-4311-8709-0D6F3DDB1D08}"/>
    <cellStyle name="Output 9" xfId="876" xr:uid="{C8378183-AE64-44A2-8FB8-77BA5050939C}"/>
    <cellStyle name="Output 9 2" xfId="877" xr:uid="{81FA8C3A-3977-4335-9683-E953281F77F4}"/>
    <cellStyle name="Output 9 2 2" xfId="46183" xr:uid="{F5124A6F-C816-47D7-8325-541F3F3E58D0}"/>
    <cellStyle name="Output 9 2 3" xfId="46184" xr:uid="{FBE86EDB-9BE2-49A8-8F17-10474B0BE24A}"/>
    <cellStyle name="Output 9 2 4" xfId="46185" xr:uid="{9A757E4B-6FFA-4126-BA28-FF4C59AB4C3E}"/>
    <cellStyle name="Output 9 3" xfId="46186" xr:uid="{32078518-50F1-4EE3-9833-A41A30E8B394}"/>
    <cellStyle name="Output 9 3 2" xfId="46187" xr:uid="{E8547310-292E-46E5-B82C-3103AB9764C1}"/>
    <cellStyle name="Output 9 3 3" xfId="46188" xr:uid="{B0765D78-4343-445F-B361-C464B6C7FF12}"/>
    <cellStyle name="Output 9 4" xfId="46189" xr:uid="{8CC78C1D-6A2A-436C-9356-A19A3D7F3923}"/>
    <cellStyle name="Output 9 4 2" xfId="46190" xr:uid="{4CA819F1-7753-45B0-951E-EB2C0E1A16DE}"/>
    <cellStyle name="Output 9 4 3" xfId="46191" xr:uid="{7DF8BBEC-955C-434B-B214-5EAF46DD8C4E}"/>
    <cellStyle name="Output 9 5" xfId="46192" xr:uid="{2028DFD7-1A83-4013-BC15-2240C9747D35}"/>
    <cellStyle name="Output 9 6" xfId="46193" xr:uid="{4E4F8D23-4424-4056-8A28-3533BDF3C3BB}"/>
    <cellStyle name="Output 9 7" xfId="46194" xr:uid="{067CBB10-B744-48A6-B1C2-31558C5D2553}"/>
    <cellStyle name="Pasted Data" xfId="878" xr:uid="{5E1481D9-3313-48E1-BF8B-425AF692FBD4}"/>
    <cellStyle name="Pending" xfId="879" xr:uid="{C10DFD05-A4FC-4F7F-98B0-B1CA7F28E1A3}"/>
    <cellStyle name="Pending 2" xfId="46195" xr:uid="{4F3458FE-AEA5-4BBF-A0C6-74A6AAD8406E}"/>
    <cellStyle name="per.style" xfId="880" xr:uid="{D87B1A45-9D99-40B1-911A-6D9BADB1D2C1}"/>
    <cellStyle name="Percent" xfId="1" xr:uid="{00000000-0005-0000-0000-000009000000}"/>
    <cellStyle name="Percent [2]" xfId="881" xr:uid="{8045CFB1-6A6F-42FF-AA4F-85C77A48AF41}"/>
    <cellStyle name="Percent [2] 2" xfId="882" xr:uid="{E81DA6E9-CDA3-4D8E-93D9-5FBD3AE12751}"/>
    <cellStyle name="Percent 10" xfId="74" xr:uid="{AD67A547-A75C-4B75-BABE-0A363A23A3FE}"/>
    <cellStyle name="Percent 11" xfId="883" xr:uid="{DDD725B4-FF27-42B9-A734-C3CF689B6F26}"/>
    <cellStyle name="Percent 12" xfId="884" xr:uid="{BF7CD0D6-AA86-43ED-B338-8DD161CC7631}"/>
    <cellStyle name="Percent 13" xfId="885" xr:uid="{407EA20B-F2DC-4D34-870D-D6A1D36CE754}"/>
    <cellStyle name="Percent 13 2" xfId="886" xr:uid="{1909024E-058A-4DD5-8F14-371B259C8D12}"/>
    <cellStyle name="Percent 14" xfId="1104" xr:uid="{2FF995C7-899B-4722-9341-CAF383B84F19}"/>
    <cellStyle name="Percent 14 2" xfId="46196" xr:uid="{80F110DB-95B9-409B-BBBE-8201E1253725}"/>
    <cellStyle name="Percent 15" xfId="46197" xr:uid="{93337746-EBAA-41D5-823A-2DB561B6A804}"/>
    <cellStyle name="Percent 15 2" xfId="46198" xr:uid="{1F933BFF-17A4-43E0-98DE-24B5F1257F05}"/>
    <cellStyle name="Percent 16" xfId="46199" xr:uid="{10C16D48-A31B-4ED4-89BB-F5446818B26B}"/>
    <cellStyle name="Percent 17" xfId="46200" xr:uid="{62B24376-4E4F-4C92-ADD8-5D2A602188EF}"/>
    <cellStyle name="Percent 18" xfId="46201" xr:uid="{542EFE7E-6AAC-4055-8BDE-65920D04EAEA}"/>
    <cellStyle name="Percent 19" xfId="46202" xr:uid="{EE6EE584-3D87-4C18-AF78-DB8810518E88}"/>
    <cellStyle name="Percent 2" xfId="48" xr:uid="{D9CD4ACC-06FB-4E47-861F-D318BC658B2E}"/>
    <cellStyle name="Percent 2 10" xfId="23" xr:uid="{010377D1-814C-4EC2-B5E3-0781045B8426}"/>
    <cellStyle name="Percent 2 10 2" xfId="887" xr:uid="{92A34563-1F76-4D87-803A-1A26F0C348D3}"/>
    <cellStyle name="Percent 2 11" xfId="888" xr:uid="{0612B8A8-E4AC-436E-A013-6262F41D2FD0}"/>
    <cellStyle name="Percent 2 12" xfId="889" xr:uid="{3FD89130-F950-4577-9D2D-C85E1524BAF7}"/>
    <cellStyle name="Percent 2 13" xfId="47254" xr:uid="{1E3008BC-FCEC-4A72-9CE7-53AF4B8C49C1}"/>
    <cellStyle name="Percent 2 14" xfId="61" xr:uid="{FFDC22AE-9616-4613-A12A-8B55D2963A1A}"/>
    <cellStyle name="Percent 2 2" xfId="69" xr:uid="{0A9FD83E-0730-4155-8BA2-8218D323B311}"/>
    <cellStyle name="Percent 2 2 2" xfId="890" xr:uid="{1C0069B2-5118-4DD7-97B5-3ABBA56B00D3}"/>
    <cellStyle name="Percent 2 2 2 2" xfId="46203" xr:uid="{F6D068B8-B051-4CAA-B1E4-9C38E212CFB6}"/>
    <cellStyle name="Percent 2 2 2 2 2" xfId="46204" xr:uid="{836EB0B3-CF8F-47D7-9C56-9C2BCC2CCFAC}"/>
    <cellStyle name="Percent 2 2 2 3" xfId="46205" xr:uid="{0FE4F0F9-3CEB-4BFE-8DFD-1078FB440C0B}"/>
    <cellStyle name="Percent 2 2 3" xfId="891" xr:uid="{29FE1A8A-3D84-453E-B894-72E0CBEDBBF6}"/>
    <cellStyle name="Percent 2 2 3 2" xfId="46206" xr:uid="{6DE7C06C-AB7B-464E-9A28-969C3F5BF90C}"/>
    <cellStyle name="Percent 2 2 4" xfId="1099" xr:uid="{C6CCBEDF-2F85-4CAE-9800-FD918288D8C1}"/>
    <cellStyle name="Percent 2 2 4 2" xfId="47249" xr:uid="{6675BF16-8A36-4233-BBA7-0B8E83401795}"/>
    <cellStyle name="Percent 2 2 4 2 3" xfId="47258" xr:uid="{B3057747-C21F-4D4D-A60A-E341DA34A55F}"/>
    <cellStyle name="Percent 2 3" xfId="892" xr:uid="{BC479E6D-5F9A-4A1A-830D-BDDFA7595D01}"/>
    <cellStyle name="Percent 2 3 2" xfId="46207" xr:uid="{624E5111-90F0-4823-A707-8B3581330841}"/>
    <cellStyle name="Percent 2 3 2 2" xfId="46208" xr:uid="{2F53224D-92A3-4556-8280-DD555AC836FB}"/>
    <cellStyle name="Percent 2 3 3" xfId="46209" xr:uid="{CBF672B4-ADC8-4BCC-A5C7-C3D88538CDCF}"/>
    <cellStyle name="Percent 2 4" xfId="893" xr:uid="{1D05ADC6-161E-4E73-AD31-67D8BD0D3935}"/>
    <cellStyle name="Percent 2 4 2" xfId="46210" xr:uid="{5A447501-393C-4F91-A099-9F1D90D5748A}"/>
    <cellStyle name="Percent 2 5" xfId="894" xr:uid="{F2698A4C-40F7-49CA-8450-7B940F62FF4C}"/>
    <cellStyle name="Percent 2 6" xfId="895" xr:uid="{0A2997DC-507C-4735-A5E4-76349FFE3E3E}"/>
    <cellStyle name="Percent 2 7" xfId="896" xr:uid="{43232F9E-785B-4C5E-B862-D9BE94888082}"/>
    <cellStyle name="Percent 2 8" xfId="897" xr:uid="{1AEDCDC5-02BE-4D39-8E43-89E94A000228}"/>
    <cellStyle name="Percent 2 9" xfId="898" xr:uid="{B86AE189-F1DD-499E-B038-46B721578D6A}"/>
    <cellStyle name="Percent 20" xfId="46211" xr:uid="{1C6FA1D8-2EF9-4152-8902-C2CFA4F43683}"/>
    <cellStyle name="Percent 21" xfId="47268" xr:uid="{88249E8A-1CF2-40E7-98DE-CDC5D4DA2D36}"/>
    <cellStyle name="Percent 22" xfId="47280" xr:uid="{64E54000-F977-42DE-9F0F-6C412F125A0E}"/>
    <cellStyle name="Percent 23" xfId="47271" xr:uid="{1775FB42-D10E-45B0-A893-8B96C2A410D2}"/>
    <cellStyle name="Percent 24" xfId="47275" xr:uid="{C91CB7D4-9748-40E4-871C-6398066AC6F7}"/>
    <cellStyle name="Percent 25" xfId="47283" xr:uid="{033108F1-2B85-4D7A-B77F-F703142DDBAE}"/>
    <cellStyle name="Percent 26" xfId="47298" xr:uid="{F2CC651D-9278-4682-8C6C-B51250E233D7}"/>
    <cellStyle name="Percent 27" xfId="47304" xr:uid="{745FEF73-7BFB-4E8D-82B0-3653D8C8BCC6}"/>
    <cellStyle name="Percent 28" xfId="47303" xr:uid="{3D941640-1985-44BA-A6E5-F60BB8AEF778}"/>
    <cellStyle name="Percent 29" xfId="47278" xr:uid="{B3981FBE-F6F4-464D-AA86-40C9FBCF1BBA}"/>
    <cellStyle name="Percent 3" xfId="75" xr:uid="{4BC356DE-610D-4B3A-BA71-3ED638859BC5}"/>
    <cellStyle name="Percent 3 2" xfId="899" xr:uid="{AC6BA138-B226-44CF-A019-4F5572E90DAD}"/>
    <cellStyle name="Percent 3 2 10" xfId="46212" xr:uid="{AF615F8D-F9EB-44D1-B597-FA42D8E55906}"/>
    <cellStyle name="Percent 3 2 10 2" xfId="46213" xr:uid="{0CA20248-F9AE-4FBD-861D-4FF548749CC4}"/>
    <cellStyle name="Percent 3 2 10 2 2" xfId="46214" xr:uid="{C5054DDF-75A4-42D9-B916-4DABA1CC40F3}"/>
    <cellStyle name="Percent 3 2 10 3" xfId="46215" xr:uid="{CA6EC331-0CCC-4626-8E4E-0984A6C11AAF}"/>
    <cellStyle name="Percent 3 2 10 4" xfId="46216" xr:uid="{A15D4BF9-D020-411A-B8A5-E2C45FA52F6A}"/>
    <cellStyle name="Percent 3 2 11" xfId="46217" xr:uid="{8EAC0D9A-67C3-4C61-A4A0-CC1A38EACF65}"/>
    <cellStyle name="Percent 3 2 11 2" xfId="46218" xr:uid="{9FBA39A2-E653-458C-A08D-FD17F6703559}"/>
    <cellStyle name="Percent 3 2 11 2 2" xfId="46219" xr:uid="{345C104C-13F5-461E-9B55-30B2C70AA831}"/>
    <cellStyle name="Percent 3 2 11 3" xfId="46220" xr:uid="{47458D90-A53A-412D-BD8C-9DDD74231B94}"/>
    <cellStyle name="Percent 3 2 12" xfId="46221" xr:uid="{FE4A7846-7AD3-483A-A23A-23853E073793}"/>
    <cellStyle name="Percent 3 2 12 2" xfId="46222" xr:uid="{8C1BC94C-F993-4866-BC30-44C514D22946}"/>
    <cellStyle name="Percent 3 2 13" xfId="46223" xr:uid="{339D0A06-0368-4986-8FFE-8170D98F27F1}"/>
    <cellStyle name="Percent 3 2 14" xfId="46224" xr:uid="{A8D47C88-F754-446D-950B-CB9F619C4EEA}"/>
    <cellStyle name="Percent 3 2 14 2" xfId="46225" xr:uid="{7A39C05A-2E48-430C-8F2D-5208D5086E84}"/>
    <cellStyle name="Percent 3 2 15" xfId="46226" xr:uid="{D124DAF4-5706-447F-A84E-D0150CA436F3}"/>
    <cellStyle name="Percent 3 2 16" xfId="47286" xr:uid="{885BD25C-B6C9-4115-A6A1-9448D759457A}"/>
    <cellStyle name="Percent 3 2 2" xfId="900" xr:uid="{2766FEA8-8781-4CEB-A064-37A54C45FA8A}"/>
    <cellStyle name="Percent 3 2 2 10" xfId="46227" xr:uid="{5F29D50E-9289-4513-8EBB-C45DF70C250A}"/>
    <cellStyle name="Percent 3 2 2 11" xfId="46228" xr:uid="{5774B3E5-3270-49C4-AFF6-303F795D28EF}"/>
    <cellStyle name="Percent 3 2 2 11 2" xfId="46229" xr:uid="{F37CB7D4-33C2-4378-A11F-BDEB7CF2E3C5}"/>
    <cellStyle name="Percent 3 2 2 12" xfId="46230" xr:uid="{E567A6F0-1015-40EF-9F06-F6950D431F04}"/>
    <cellStyle name="Percent 3 2 2 2" xfId="46231" xr:uid="{CC6D6A69-F823-426B-B432-99C6D12BBC4F}"/>
    <cellStyle name="Percent 3 2 2 2 10" xfId="46232" xr:uid="{82F48E99-29BF-4D79-B578-13D074E6FD24}"/>
    <cellStyle name="Percent 3 2 2 2 2" xfId="46233" xr:uid="{C527004E-6F13-4DDC-A25D-F2A03C512F83}"/>
    <cellStyle name="Percent 3 2 2 2 2 2" xfId="46234" xr:uid="{2087636F-1EDA-4C90-B56D-C36901E53AD6}"/>
    <cellStyle name="Percent 3 2 2 2 2 2 2" xfId="46235" xr:uid="{E7D31ED2-EC4B-4DC6-B15E-BC57BEB79A8D}"/>
    <cellStyle name="Percent 3 2 2 2 2 2 2 2" xfId="46236" xr:uid="{3FB8CFFF-7B9E-439B-90BB-42FF370344EC}"/>
    <cellStyle name="Percent 3 2 2 2 2 2 2 2 2" xfId="46237" xr:uid="{846DF8D4-2EB1-436B-9979-88728A126D1B}"/>
    <cellStyle name="Percent 3 2 2 2 2 2 2 2 2 2" xfId="46238" xr:uid="{0D7271F5-6696-4793-9FD7-CEEE2CAA504A}"/>
    <cellStyle name="Percent 3 2 2 2 2 2 2 2 3" xfId="46239" xr:uid="{D2C90564-43BC-4D1E-8328-9B830AF907DF}"/>
    <cellStyle name="Percent 3 2 2 2 2 2 2 3" xfId="46240" xr:uid="{557D91B5-D846-4B66-927E-63E61EB1AA3A}"/>
    <cellStyle name="Percent 3 2 2 2 2 2 2 3 2" xfId="46241" xr:uid="{4AEF3146-AA29-426D-B82C-922EFD14A75E}"/>
    <cellStyle name="Percent 3 2 2 2 2 2 2 4" xfId="46242" xr:uid="{5F2561F3-9B24-473A-A9D1-2FCF03A25ED7}"/>
    <cellStyle name="Percent 3 2 2 2 2 2 2 5" xfId="46243" xr:uid="{14792489-553C-4AA0-840E-0C8CBD8289BF}"/>
    <cellStyle name="Percent 3 2 2 2 2 2 3" xfId="46244" xr:uid="{6E97D686-B15E-456D-B99D-C7CC4DC26CF4}"/>
    <cellStyle name="Percent 3 2 2 2 2 2 3 2" xfId="46245" xr:uid="{99D67564-B06A-4FD8-A71F-0CC7449595A6}"/>
    <cellStyle name="Percent 3 2 2 2 2 2 3 2 2" xfId="46246" xr:uid="{3720D5A1-990A-4288-B5D4-B322303A48DD}"/>
    <cellStyle name="Percent 3 2 2 2 2 2 3 3" xfId="46247" xr:uid="{57E5797E-F202-4B59-9AC1-A81E1BB04B86}"/>
    <cellStyle name="Percent 3 2 2 2 2 2 4" xfId="46248" xr:uid="{A1153902-B331-402B-BBBF-F096D0BC0D54}"/>
    <cellStyle name="Percent 3 2 2 2 2 2 4 2" xfId="46249" xr:uid="{DD42A0C9-2739-46FA-8F10-820CC91D8BC7}"/>
    <cellStyle name="Percent 3 2 2 2 2 2 5" xfId="46250" xr:uid="{588FF056-78BC-482A-8805-F731C3073240}"/>
    <cellStyle name="Percent 3 2 2 2 2 2 6" xfId="46251" xr:uid="{1110A67C-FF61-47DB-AA88-2606720C140E}"/>
    <cellStyle name="Percent 3 2 2 2 2 3" xfId="46252" xr:uid="{F90164DE-3B02-4AF5-98E4-5B53A7CFEB94}"/>
    <cellStyle name="Percent 3 2 2 2 2 3 2" xfId="46253" xr:uid="{3E69280D-D3CD-4BC2-B709-88C77EE250BC}"/>
    <cellStyle name="Percent 3 2 2 2 2 3 2 2" xfId="46254" xr:uid="{D3D20BB2-CDF5-4118-8CD9-997CDE0B11D6}"/>
    <cellStyle name="Percent 3 2 2 2 2 3 2 2 2" xfId="46255" xr:uid="{765CFFDC-D0B2-4438-8C56-C1AAA95AE029}"/>
    <cellStyle name="Percent 3 2 2 2 2 3 2 3" xfId="46256" xr:uid="{1969026B-9291-49A7-80D7-4C5A7486C31E}"/>
    <cellStyle name="Percent 3 2 2 2 2 3 3" xfId="46257" xr:uid="{FC907429-3903-4206-877E-D26FE5FAA389}"/>
    <cellStyle name="Percent 3 2 2 2 2 3 3 2" xfId="46258" xr:uid="{82B2ADE1-35F1-4A7A-8A73-257E4B7112E4}"/>
    <cellStyle name="Percent 3 2 2 2 2 3 4" xfId="46259" xr:uid="{05DEB972-B6C0-4300-AB7D-5F9B43799750}"/>
    <cellStyle name="Percent 3 2 2 2 2 3 5" xfId="46260" xr:uid="{41D30505-557C-4FCC-B99D-2C027D9E007D}"/>
    <cellStyle name="Percent 3 2 2 2 2 4" xfId="46261" xr:uid="{FEA90556-ADAB-4BB8-9A74-94154F8EF2AA}"/>
    <cellStyle name="Percent 3 2 2 2 2 4 2" xfId="46262" xr:uid="{982CE911-D0A3-421C-AA01-C61053C47E08}"/>
    <cellStyle name="Percent 3 2 2 2 2 4 2 2" xfId="46263" xr:uid="{95483BF8-3AB7-4BA4-A7ED-278FB95ECE6C}"/>
    <cellStyle name="Percent 3 2 2 2 2 4 3" xfId="46264" xr:uid="{6E9A36AA-681B-474C-9DEE-2A10D3B7BD88}"/>
    <cellStyle name="Percent 3 2 2 2 2 4 4" xfId="46265" xr:uid="{1FE420F2-ED12-4262-8251-36079272C9F3}"/>
    <cellStyle name="Percent 3 2 2 2 2 5" xfId="46266" xr:uid="{3C81A63B-2D05-4C64-A26E-DB9B6BAB2F28}"/>
    <cellStyle name="Percent 3 2 2 2 2 5 2" xfId="46267" xr:uid="{93021887-ACEA-4336-A3C4-212329A75CF5}"/>
    <cellStyle name="Percent 3 2 2 2 2 6" xfId="46268" xr:uid="{4964882E-E675-497F-B1E6-6BBBEBFC2413}"/>
    <cellStyle name="Percent 3 2 2 2 2 6 2" xfId="46269" xr:uid="{0ADE7B1D-4D01-42D7-A3F7-72D10E594D14}"/>
    <cellStyle name="Percent 3 2 2 2 2 7" xfId="46270" xr:uid="{E287819C-F427-4485-B02F-BF2D88F6EBE4}"/>
    <cellStyle name="Percent 3 2 2 2 3" xfId="46271" xr:uid="{786DC590-6A71-42BA-8004-1A062FAD93FA}"/>
    <cellStyle name="Percent 3 2 2 2 3 2" xfId="46272" xr:uid="{231CE622-6321-4FE6-A11C-ACFA5971A6AF}"/>
    <cellStyle name="Percent 3 2 2 2 3 2 2" xfId="46273" xr:uid="{79779430-5906-4FC8-9FCE-7C46758F2420}"/>
    <cellStyle name="Percent 3 2 2 2 3 2 2 2" xfId="46274" xr:uid="{B9F1C99A-0686-4110-AFCE-946F38340CDF}"/>
    <cellStyle name="Percent 3 2 2 2 3 2 2 2 2" xfId="46275" xr:uid="{6B4954E3-369A-43E0-BFB7-2E63EDB5847D}"/>
    <cellStyle name="Percent 3 2 2 2 3 2 2 2 2 2" xfId="46276" xr:uid="{4FD03B4E-BB22-4C9B-AE46-0FF89493AF0B}"/>
    <cellStyle name="Percent 3 2 2 2 3 2 2 2 3" xfId="46277" xr:uid="{CEC64F0A-6283-44B1-B19E-BFE280C8D9BC}"/>
    <cellStyle name="Percent 3 2 2 2 3 2 2 3" xfId="46278" xr:uid="{5598BB2C-5BEA-4133-9645-DFC1A0118410}"/>
    <cellStyle name="Percent 3 2 2 2 3 2 2 3 2" xfId="46279" xr:uid="{B7B497BA-CFCD-4CC6-9DFD-59BC3A6F2701}"/>
    <cellStyle name="Percent 3 2 2 2 3 2 2 4" xfId="46280" xr:uid="{7E3CD23E-8A25-40FE-9D6D-036973779B18}"/>
    <cellStyle name="Percent 3 2 2 2 3 2 2 5" xfId="46281" xr:uid="{EF04FE6A-65E3-4902-8D5F-A5F6768BBFBC}"/>
    <cellStyle name="Percent 3 2 2 2 3 2 3" xfId="46282" xr:uid="{0E439E11-FFA6-47F6-A0C1-B95DE86B0CB0}"/>
    <cellStyle name="Percent 3 2 2 2 3 2 3 2" xfId="46283" xr:uid="{394B21C9-00BC-4234-87EF-889013277495}"/>
    <cellStyle name="Percent 3 2 2 2 3 2 3 2 2" xfId="46284" xr:uid="{DD3B141A-4EEB-4E98-A267-65EB3DDFCF5D}"/>
    <cellStyle name="Percent 3 2 2 2 3 2 3 3" xfId="46285" xr:uid="{DC67A329-A118-4F43-A0FD-97D8A2D27B03}"/>
    <cellStyle name="Percent 3 2 2 2 3 2 4" xfId="46286" xr:uid="{543B7753-DB8E-454A-A42A-1675E17423D1}"/>
    <cellStyle name="Percent 3 2 2 2 3 2 4 2" xfId="46287" xr:uid="{1CF86C25-3F84-449C-8583-2C46138F203F}"/>
    <cellStyle name="Percent 3 2 2 2 3 2 5" xfId="46288" xr:uid="{431BAF34-D65E-4F9A-935D-207E034AAB61}"/>
    <cellStyle name="Percent 3 2 2 2 3 2 6" xfId="46289" xr:uid="{14BC4E37-9783-4442-9807-DC45DB3ECE0F}"/>
    <cellStyle name="Percent 3 2 2 2 3 3" xfId="46290" xr:uid="{C1F72BA8-B0F8-4025-BE91-418B2BFE3166}"/>
    <cellStyle name="Percent 3 2 2 2 3 3 2" xfId="46291" xr:uid="{65372998-53EE-486C-BA52-3E102D7D7916}"/>
    <cellStyle name="Percent 3 2 2 2 3 3 2 2" xfId="46292" xr:uid="{9A149285-871D-4E07-9646-E8B850D13C59}"/>
    <cellStyle name="Percent 3 2 2 2 3 3 2 2 2" xfId="46293" xr:uid="{23309B1A-C4A0-4D4D-99AA-3AC0BAB60BD1}"/>
    <cellStyle name="Percent 3 2 2 2 3 3 2 3" xfId="46294" xr:uid="{75F6B716-0078-40AE-963C-722C84BB7729}"/>
    <cellStyle name="Percent 3 2 2 2 3 3 3" xfId="46295" xr:uid="{6046965D-281C-4E7A-9F1A-25D4BB80DED6}"/>
    <cellStyle name="Percent 3 2 2 2 3 3 3 2" xfId="46296" xr:uid="{86A9C715-8D4B-452D-85E0-558C08D2A237}"/>
    <cellStyle name="Percent 3 2 2 2 3 3 4" xfId="46297" xr:uid="{A076FF70-EB6A-4BBD-A244-AFD76A647B94}"/>
    <cellStyle name="Percent 3 2 2 2 3 3 5" xfId="46298" xr:uid="{79B1A6CD-2BC2-495B-9A73-184DADE4FCAF}"/>
    <cellStyle name="Percent 3 2 2 2 3 4" xfId="46299" xr:uid="{F4740B98-7E8D-400B-9A88-395FDE874336}"/>
    <cellStyle name="Percent 3 2 2 2 3 4 2" xfId="46300" xr:uid="{9E5151C8-1E27-45B3-B340-0BD8855AB212}"/>
    <cellStyle name="Percent 3 2 2 2 3 4 2 2" xfId="46301" xr:uid="{201AF840-4B70-4A24-9553-E14F135FBE19}"/>
    <cellStyle name="Percent 3 2 2 2 3 4 3" xfId="46302" xr:uid="{18402F5A-C083-4873-8A43-C4CE63CBDCEA}"/>
    <cellStyle name="Percent 3 2 2 2 3 4 4" xfId="46303" xr:uid="{376A56E0-4F00-4751-8371-49683090D758}"/>
    <cellStyle name="Percent 3 2 2 2 3 5" xfId="46304" xr:uid="{2C4FA0FB-09A1-4E90-9078-3C72F09AAB38}"/>
    <cellStyle name="Percent 3 2 2 2 3 5 2" xfId="46305" xr:uid="{9196683D-8E0E-48E1-8FC5-1C6DE9FD8436}"/>
    <cellStyle name="Percent 3 2 2 2 3 6" xfId="46306" xr:uid="{3DEB3752-BBB8-4176-BF13-10974E842243}"/>
    <cellStyle name="Percent 3 2 2 2 3 6 2" xfId="46307" xr:uid="{58BC4803-A069-4B61-B924-2FDA3D6466CF}"/>
    <cellStyle name="Percent 3 2 2 2 3 7" xfId="46308" xr:uid="{318BD60D-D7FD-4C68-8C87-DF65EF02D217}"/>
    <cellStyle name="Percent 3 2 2 2 4" xfId="46309" xr:uid="{333F4534-021F-41E5-B09F-9A08B59E2766}"/>
    <cellStyle name="Percent 3 2 2 2 4 2" xfId="46310" xr:uid="{202F3EFD-2062-4A08-8CCE-A5A41099D193}"/>
    <cellStyle name="Percent 3 2 2 2 4 2 2" xfId="46311" xr:uid="{8314C99E-2C64-469C-923B-EBBEA7228F7A}"/>
    <cellStyle name="Percent 3 2 2 2 4 2 2 2" xfId="46312" xr:uid="{13243694-EFAC-47B9-9CE1-8745127D8B21}"/>
    <cellStyle name="Percent 3 2 2 2 4 2 2 2 2" xfId="46313" xr:uid="{D2499D72-5292-47D0-8BD1-FF0FDA94A18A}"/>
    <cellStyle name="Percent 3 2 2 2 4 2 2 3" xfId="46314" xr:uid="{BCB647EC-AC69-4984-A42E-C19D0AAC9FC1}"/>
    <cellStyle name="Percent 3 2 2 2 4 2 3" xfId="46315" xr:uid="{0C88B417-A160-481A-91E6-0A8393032DA1}"/>
    <cellStyle name="Percent 3 2 2 2 4 2 3 2" xfId="46316" xr:uid="{71705725-9B77-4B50-AF42-02987C543FA0}"/>
    <cellStyle name="Percent 3 2 2 2 4 2 4" xfId="46317" xr:uid="{1D3436C0-A3EB-4581-9807-95AADF6219FD}"/>
    <cellStyle name="Percent 3 2 2 2 4 2 5" xfId="46318" xr:uid="{1D8870EE-EE84-409C-9ECD-FA8F78EF2AAC}"/>
    <cellStyle name="Percent 3 2 2 2 4 3" xfId="46319" xr:uid="{C3B61145-303B-47D7-855A-FB59D03B5FBD}"/>
    <cellStyle name="Percent 3 2 2 2 4 3 2" xfId="46320" xr:uid="{552982CD-7C50-4D08-8167-801B1E373A64}"/>
    <cellStyle name="Percent 3 2 2 2 4 3 2 2" xfId="46321" xr:uid="{053832AC-CFEF-4AD9-B72D-E888F8A1A371}"/>
    <cellStyle name="Percent 3 2 2 2 4 3 3" xfId="46322" xr:uid="{D8CCE2C9-642B-4165-BCE9-B260ED9C1CD4}"/>
    <cellStyle name="Percent 3 2 2 2 4 4" xfId="46323" xr:uid="{0DA1E641-80A8-4F26-A8F8-CFE0599CCD48}"/>
    <cellStyle name="Percent 3 2 2 2 4 4 2" xfId="46324" xr:uid="{4DF61EFA-E6CE-4127-A9F9-5EC42C516C07}"/>
    <cellStyle name="Percent 3 2 2 2 4 5" xfId="46325" xr:uid="{872AA0EB-B26B-4431-8BE6-C85D3DD69AC5}"/>
    <cellStyle name="Percent 3 2 2 2 4 6" xfId="46326" xr:uid="{57560986-F287-4CF5-9335-EE53F1C939DF}"/>
    <cellStyle name="Percent 3 2 2 2 5" xfId="46327" xr:uid="{6B769605-A0DA-4AA2-9595-70D0B3A76B23}"/>
    <cellStyle name="Percent 3 2 2 2 5 2" xfId="46328" xr:uid="{DFD0288A-B1C8-4179-8913-403EDD054145}"/>
    <cellStyle name="Percent 3 2 2 2 5 2 2" xfId="46329" xr:uid="{2CA11EF9-68C8-44A1-A605-F64B560E8C63}"/>
    <cellStyle name="Percent 3 2 2 2 5 2 2 2" xfId="46330" xr:uid="{EC4E4746-47A9-4BAF-A7EB-65B5C84612EA}"/>
    <cellStyle name="Percent 3 2 2 2 5 2 3" xfId="46331" xr:uid="{58D9BBAA-4E66-4BC4-A758-96B9F5EB1B63}"/>
    <cellStyle name="Percent 3 2 2 2 5 3" xfId="46332" xr:uid="{5DA9FA93-AAFB-4B59-9BDA-305F8B859EE6}"/>
    <cellStyle name="Percent 3 2 2 2 5 3 2" xfId="46333" xr:uid="{76D157DA-691D-425D-AF7F-134035BFAA80}"/>
    <cellStyle name="Percent 3 2 2 2 5 4" xfId="46334" xr:uid="{51D28B1E-880F-49E2-B783-F437BE0730FE}"/>
    <cellStyle name="Percent 3 2 2 2 5 5" xfId="46335" xr:uid="{A218ADBD-6724-4783-AE3F-F40E44237D95}"/>
    <cellStyle name="Percent 3 2 2 2 6" xfId="46336" xr:uid="{15E9696F-60A8-4BCD-B3DB-54904D6D11B8}"/>
    <cellStyle name="Percent 3 2 2 2 6 2" xfId="46337" xr:uid="{38086487-C12D-437B-A745-2AA8FC0F9C68}"/>
    <cellStyle name="Percent 3 2 2 2 6 2 2" xfId="46338" xr:uid="{204FB760-BA02-4061-B0DA-F15612F0C943}"/>
    <cellStyle name="Percent 3 2 2 2 6 2 2 2" xfId="46339" xr:uid="{8B1C9343-46D9-4F24-AE17-5D50E2F2733A}"/>
    <cellStyle name="Percent 3 2 2 2 6 2 3" xfId="46340" xr:uid="{EA104E51-BA97-496A-849F-2E0EAE7B50A0}"/>
    <cellStyle name="Percent 3 2 2 2 6 3" xfId="46341" xr:uid="{8745CD5E-A1B1-4E6F-8F1B-A04980296708}"/>
    <cellStyle name="Percent 3 2 2 2 6 3 2" xfId="46342" xr:uid="{2918024C-2829-4406-A540-67896DC10432}"/>
    <cellStyle name="Percent 3 2 2 2 6 4" xfId="46343" xr:uid="{A3311E15-31BD-4F45-B57A-8C9F3CBC20B6}"/>
    <cellStyle name="Percent 3 2 2 2 6 5" xfId="46344" xr:uid="{39E5A6F0-2F06-4F80-8BA2-3F1F6F91F86A}"/>
    <cellStyle name="Percent 3 2 2 2 7" xfId="46345" xr:uid="{B8A1F724-4F67-4BB2-85AB-5DDAF166F282}"/>
    <cellStyle name="Percent 3 2 2 2 7 2" xfId="46346" xr:uid="{78FFDCEF-5325-4726-B432-1F74C18C18AD}"/>
    <cellStyle name="Percent 3 2 2 2 7 2 2" xfId="46347" xr:uid="{05593D0F-9174-4AD9-8C69-BB5362B2B687}"/>
    <cellStyle name="Percent 3 2 2 2 7 3" xfId="46348" xr:uid="{745E9824-CC49-4F55-A4FA-6EA5A4D95D11}"/>
    <cellStyle name="Percent 3 2 2 2 7 4" xfId="46349" xr:uid="{64B8231B-8C9D-4C74-A5B3-7E61883F52C7}"/>
    <cellStyle name="Percent 3 2 2 2 8" xfId="46350" xr:uid="{02CD9444-2E64-425A-A604-B3B5BEEBF35F}"/>
    <cellStyle name="Percent 3 2 2 2 8 2" xfId="46351" xr:uid="{46766C7B-CFA7-4934-B269-E8C349009FB2}"/>
    <cellStyle name="Percent 3 2 2 2 9" xfId="46352" xr:uid="{A1C37893-A827-470E-ADC3-B485570A6F18}"/>
    <cellStyle name="Percent 3 2 2 2 9 2" xfId="46353" xr:uid="{4A7A8346-4A46-4242-84D8-02A91D8385C0}"/>
    <cellStyle name="Percent 3 2 2 3" xfId="46354" xr:uid="{9BE4531E-8DE5-4A43-9F52-09B3CDF9AF43}"/>
    <cellStyle name="Percent 3 2 2 3 2" xfId="46355" xr:uid="{D54F37F7-C8FF-40D6-A926-768928CF0F03}"/>
    <cellStyle name="Percent 3 2 2 3 2 2" xfId="46356" xr:uid="{3535AE7D-AA72-4AE8-AC93-F958BCA886A6}"/>
    <cellStyle name="Percent 3 2 2 3 2 2 2" xfId="46357" xr:uid="{562EA531-3DE9-45B9-B792-113B08D23E53}"/>
    <cellStyle name="Percent 3 2 2 3 2 2 2 2" xfId="46358" xr:uid="{025B2623-B571-4E4A-B5DC-C895FD31B8A9}"/>
    <cellStyle name="Percent 3 2 2 3 2 2 2 2 2" xfId="46359" xr:uid="{941BAC9A-6D97-479D-B491-219431C8BA12}"/>
    <cellStyle name="Percent 3 2 2 3 2 2 2 3" xfId="46360" xr:uid="{0CDA1083-CC2F-4101-93A8-4D393C7F2F4A}"/>
    <cellStyle name="Percent 3 2 2 3 2 2 3" xfId="46361" xr:uid="{6D5E2255-97F4-49BA-883F-1A5EA8632E85}"/>
    <cellStyle name="Percent 3 2 2 3 2 2 3 2" xfId="46362" xr:uid="{8BE072B7-169F-4D1D-B7EF-D2E7E089456E}"/>
    <cellStyle name="Percent 3 2 2 3 2 2 4" xfId="46363" xr:uid="{BA24B262-9901-4836-AFA5-9C0DEDE17D75}"/>
    <cellStyle name="Percent 3 2 2 3 2 2 5" xfId="46364" xr:uid="{75160AB1-B573-44C2-8C13-6A844F748376}"/>
    <cellStyle name="Percent 3 2 2 3 2 3" xfId="46365" xr:uid="{510F696B-3E95-42FF-9BA3-D2B686156960}"/>
    <cellStyle name="Percent 3 2 2 3 2 3 2" xfId="46366" xr:uid="{3EEDFDFF-4150-4167-B37F-AB7D16B16CC8}"/>
    <cellStyle name="Percent 3 2 2 3 2 3 2 2" xfId="46367" xr:uid="{54B1E503-F9C5-4003-9F2E-EA7B6B828D2C}"/>
    <cellStyle name="Percent 3 2 2 3 2 3 3" xfId="46368" xr:uid="{8E93D8BE-A995-4761-99BD-67ADE9D662F4}"/>
    <cellStyle name="Percent 3 2 2 3 2 4" xfId="46369" xr:uid="{BBE3C91E-9A79-4D44-B256-633A235C00D5}"/>
    <cellStyle name="Percent 3 2 2 3 2 4 2" xfId="46370" xr:uid="{CC3AC052-8DAF-4D70-A815-A5B46F441257}"/>
    <cellStyle name="Percent 3 2 2 3 2 5" xfId="46371" xr:uid="{EE5E0286-819B-48C8-8456-29F033E941B8}"/>
    <cellStyle name="Percent 3 2 2 3 2 6" xfId="46372" xr:uid="{2CE47C01-4D7D-4E8F-AD55-06520D34DFD9}"/>
    <cellStyle name="Percent 3 2 2 3 3" xfId="46373" xr:uid="{D5FFBBA4-63D4-4904-9743-0D2A92AD40E5}"/>
    <cellStyle name="Percent 3 2 2 3 3 2" xfId="46374" xr:uid="{48F9474F-53CF-4F48-94DF-B50B750DDE71}"/>
    <cellStyle name="Percent 3 2 2 3 3 2 2" xfId="46375" xr:uid="{F877B647-1570-4020-A415-E287C5C89BF9}"/>
    <cellStyle name="Percent 3 2 2 3 3 2 2 2" xfId="46376" xr:uid="{C308D13A-F75A-408B-BC65-10F62444E344}"/>
    <cellStyle name="Percent 3 2 2 3 3 2 3" xfId="46377" xr:uid="{0FF3CFE1-17DC-4FA1-871F-AF6D7A434E1D}"/>
    <cellStyle name="Percent 3 2 2 3 3 3" xfId="46378" xr:uid="{48DC77E1-C99B-4DCA-B87A-BDAAC0A74F50}"/>
    <cellStyle name="Percent 3 2 2 3 3 3 2" xfId="46379" xr:uid="{ADA2F83D-EE20-4D5E-BAA9-0F04AD9813D9}"/>
    <cellStyle name="Percent 3 2 2 3 3 4" xfId="46380" xr:uid="{9CFD9B92-8697-4B96-9F19-72B3D4F1CEE8}"/>
    <cellStyle name="Percent 3 2 2 3 3 5" xfId="46381" xr:uid="{DAAF36A9-785A-437C-9FC1-7A9408FC00CC}"/>
    <cellStyle name="Percent 3 2 2 3 4" xfId="46382" xr:uid="{14372388-2169-436C-BBA8-542D73AA7BE1}"/>
    <cellStyle name="Percent 3 2 2 3 4 2" xfId="46383" xr:uid="{B373BBB1-E649-4FD4-8DA8-DC64DB0418E3}"/>
    <cellStyle name="Percent 3 2 2 3 4 2 2" xfId="46384" xr:uid="{42CC85C4-FB38-4CA2-9699-BC5691FBDA84}"/>
    <cellStyle name="Percent 3 2 2 3 4 3" xfId="46385" xr:uid="{5DB462E9-4D79-4471-BDB9-6012A949FA23}"/>
    <cellStyle name="Percent 3 2 2 3 4 4" xfId="46386" xr:uid="{A4B3B549-2A3F-4AAE-AC66-A0F218984897}"/>
    <cellStyle name="Percent 3 2 2 3 5" xfId="46387" xr:uid="{A3A83C05-D8A5-46EA-8E05-817CFA8A6053}"/>
    <cellStyle name="Percent 3 2 2 3 5 2" xfId="46388" xr:uid="{A498D404-B666-4602-98C7-867C07D1AA86}"/>
    <cellStyle name="Percent 3 2 2 3 6" xfId="46389" xr:uid="{B80AD55E-8250-4110-953D-DC9FF747D72D}"/>
    <cellStyle name="Percent 3 2 2 3 6 2" xfId="46390" xr:uid="{B84C5EFC-E798-4E56-A059-26E26093B1FA}"/>
    <cellStyle name="Percent 3 2 2 3 7" xfId="46391" xr:uid="{2EC61C19-D100-4B51-9794-C6CC8CBEC9DB}"/>
    <cellStyle name="Percent 3 2 2 4" xfId="46392" xr:uid="{992094F9-FBA1-485F-A4B5-B511D9A33A4C}"/>
    <cellStyle name="Percent 3 2 2 4 2" xfId="46393" xr:uid="{C016B117-1BD5-4448-BB8B-848D0F505E92}"/>
    <cellStyle name="Percent 3 2 2 4 2 2" xfId="46394" xr:uid="{E9E905C3-98DB-44A5-ADFB-D3FF004F55DC}"/>
    <cellStyle name="Percent 3 2 2 4 2 2 2" xfId="46395" xr:uid="{6E32F195-F23C-401B-862E-CFF1185EBD9F}"/>
    <cellStyle name="Percent 3 2 2 4 2 2 2 2" xfId="46396" xr:uid="{F623C0C2-58E0-45CF-9178-2EA10CBFB554}"/>
    <cellStyle name="Percent 3 2 2 4 2 2 2 2 2" xfId="46397" xr:uid="{845AA90C-2D82-4454-B5A0-E2A58DDB2C42}"/>
    <cellStyle name="Percent 3 2 2 4 2 2 2 3" xfId="46398" xr:uid="{F8D1F96C-D35B-4E71-A071-FA6F8E1A1148}"/>
    <cellStyle name="Percent 3 2 2 4 2 2 3" xfId="46399" xr:uid="{913C32F8-7922-40F1-A750-B1F226284461}"/>
    <cellStyle name="Percent 3 2 2 4 2 2 3 2" xfId="46400" xr:uid="{D3A980BA-C4E9-40E2-8306-364F0D030D74}"/>
    <cellStyle name="Percent 3 2 2 4 2 2 4" xfId="46401" xr:uid="{CDD48E78-217E-4EBE-8541-CEDBE0C69219}"/>
    <cellStyle name="Percent 3 2 2 4 2 2 5" xfId="46402" xr:uid="{6F718D14-CC9C-4C1E-8056-BA63B444EC03}"/>
    <cellStyle name="Percent 3 2 2 4 2 3" xfId="46403" xr:uid="{65DBA36D-5C7D-4982-B22E-7BB0961CFC00}"/>
    <cellStyle name="Percent 3 2 2 4 2 3 2" xfId="46404" xr:uid="{6FFCF4F0-F087-44C0-9933-562FB03834B7}"/>
    <cellStyle name="Percent 3 2 2 4 2 3 2 2" xfId="46405" xr:uid="{9373C5EA-1A67-4A26-B955-33203EC09B28}"/>
    <cellStyle name="Percent 3 2 2 4 2 3 3" xfId="46406" xr:uid="{C706096B-DE25-4389-A844-EB15DE427AD9}"/>
    <cellStyle name="Percent 3 2 2 4 2 4" xfId="46407" xr:uid="{0DCFE654-6CA9-442F-BE76-0309F9E4FBEF}"/>
    <cellStyle name="Percent 3 2 2 4 2 4 2" xfId="46408" xr:uid="{BDACF5B4-359A-4174-A7A8-A406AC9A8FEC}"/>
    <cellStyle name="Percent 3 2 2 4 2 5" xfId="46409" xr:uid="{D4DB7127-E21E-4552-A732-F22EE3832F27}"/>
    <cellStyle name="Percent 3 2 2 4 2 6" xfId="46410" xr:uid="{DEF5C0FA-7079-44C9-A6AE-A2EE3D9300E3}"/>
    <cellStyle name="Percent 3 2 2 4 3" xfId="46411" xr:uid="{20117561-BBBA-4DCC-952F-47327EC4D050}"/>
    <cellStyle name="Percent 3 2 2 4 3 2" xfId="46412" xr:uid="{44198EA7-6DF5-45D0-91EB-F64BACD6924D}"/>
    <cellStyle name="Percent 3 2 2 4 3 2 2" xfId="46413" xr:uid="{FA98BA06-DD16-447C-A315-F9070AA68DE0}"/>
    <cellStyle name="Percent 3 2 2 4 3 2 2 2" xfId="46414" xr:uid="{66C526A1-1443-4F53-BAA4-469D294C4600}"/>
    <cellStyle name="Percent 3 2 2 4 3 2 3" xfId="46415" xr:uid="{82E52A11-C3D7-4EED-8610-13058ABA5EF1}"/>
    <cellStyle name="Percent 3 2 2 4 3 3" xfId="46416" xr:uid="{536E662B-6B49-4370-A114-8147C5162721}"/>
    <cellStyle name="Percent 3 2 2 4 3 3 2" xfId="46417" xr:uid="{B7F89350-610D-4CE1-B587-648161A3D795}"/>
    <cellStyle name="Percent 3 2 2 4 3 4" xfId="46418" xr:uid="{5BDD2F09-DE16-46BF-80E1-62E11FB5318A}"/>
    <cellStyle name="Percent 3 2 2 4 3 5" xfId="46419" xr:uid="{606BBE18-B2BA-40DA-A870-403E563E48FA}"/>
    <cellStyle name="Percent 3 2 2 4 4" xfId="46420" xr:uid="{62B0CCA1-C086-4378-96B6-D3C9F7EE1322}"/>
    <cellStyle name="Percent 3 2 2 4 4 2" xfId="46421" xr:uid="{BA2C4C0B-857A-4F2F-B8F2-D05CD04DBB92}"/>
    <cellStyle name="Percent 3 2 2 4 4 2 2" xfId="46422" xr:uid="{2F165DD3-8655-4478-86F6-C6026655D2C7}"/>
    <cellStyle name="Percent 3 2 2 4 4 3" xfId="46423" xr:uid="{463B0E3D-5B5A-4EDC-BA14-38DF172F8824}"/>
    <cellStyle name="Percent 3 2 2 4 4 4" xfId="46424" xr:uid="{C22819CF-8F32-4651-837F-F6A59442A023}"/>
    <cellStyle name="Percent 3 2 2 4 5" xfId="46425" xr:uid="{58CD41FA-3E92-41FB-981E-EE5EB187DA61}"/>
    <cellStyle name="Percent 3 2 2 4 5 2" xfId="46426" xr:uid="{E9F8F3F9-E7E5-4FA4-8A13-3D38A7F38B4A}"/>
    <cellStyle name="Percent 3 2 2 4 6" xfId="46427" xr:uid="{612B2EDD-8F16-40A6-8DAD-DBD5DBE832DA}"/>
    <cellStyle name="Percent 3 2 2 4 6 2" xfId="46428" xr:uid="{A71E3EA4-FA9C-49D2-B6FB-40F70CAE7FF0}"/>
    <cellStyle name="Percent 3 2 2 4 7" xfId="46429" xr:uid="{733F415B-F6F1-4CBB-B414-FE77A2F071EA}"/>
    <cellStyle name="Percent 3 2 2 5" xfId="46430" xr:uid="{4E14CCD7-F961-4B8A-AE1D-3E9A01EE73A9}"/>
    <cellStyle name="Percent 3 2 2 5 2" xfId="46431" xr:uid="{726EBE55-7D7E-4604-BEFD-EEDE66B7151D}"/>
    <cellStyle name="Percent 3 2 2 5 2 2" xfId="46432" xr:uid="{A00A42BA-9FAD-4C17-A0E5-40DFEFD33716}"/>
    <cellStyle name="Percent 3 2 2 5 2 2 2" xfId="46433" xr:uid="{6054DDC4-19EA-4DAA-94BC-98ED20B91AF9}"/>
    <cellStyle name="Percent 3 2 2 5 2 2 2 2" xfId="46434" xr:uid="{330F4B89-AA82-4AF7-8819-FD57DE7E6B2B}"/>
    <cellStyle name="Percent 3 2 2 5 2 2 3" xfId="46435" xr:uid="{88C0B811-7896-412A-BAD0-E63603882462}"/>
    <cellStyle name="Percent 3 2 2 5 2 3" xfId="46436" xr:uid="{06D53B44-ABBA-43A5-9A45-F4CDD5B7B013}"/>
    <cellStyle name="Percent 3 2 2 5 2 3 2" xfId="46437" xr:uid="{94AC54B5-64AD-478E-B95F-A7D3AC2A6150}"/>
    <cellStyle name="Percent 3 2 2 5 2 4" xfId="46438" xr:uid="{0211F2F0-3E13-47C9-9331-05DAAFC7E8B5}"/>
    <cellStyle name="Percent 3 2 2 5 2 5" xfId="46439" xr:uid="{3689BC3F-5DE0-4176-AEBB-8C213F286A77}"/>
    <cellStyle name="Percent 3 2 2 5 3" xfId="46440" xr:uid="{922C5DD1-3834-405E-BF43-B670FEBDC85E}"/>
    <cellStyle name="Percent 3 2 2 5 3 2" xfId="46441" xr:uid="{693FDB5C-1601-4071-B39A-2C5452A0E84C}"/>
    <cellStyle name="Percent 3 2 2 5 3 2 2" xfId="46442" xr:uid="{4E2D070B-9B79-4407-9EBF-F495F0928D75}"/>
    <cellStyle name="Percent 3 2 2 5 3 3" xfId="46443" xr:uid="{1D484821-345C-4816-AB71-3070BAC273A4}"/>
    <cellStyle name="Percent 3 2 2 5 4" xfId="46444" xr:uid="{A649E7DC-07C4-41EB-9B71-9CFC4254A82C}"/>
    <cellStyle name="Percent 3 2 2 5 4 2" xfId="46445" xr:uid="{68D6F2B7-6A46-4044-A17A-B828BDE45E3F}"/>
    <cellStyle name="Percent 3 2 2 5 5" xfId="46446" xr:uid="{D1A77BAA-91AB-4AA7-A7D3-7CB1651C073B}"/>
    <cellStyle name="Percent 3 2 2 5 6" xfId="46447" xr:uid="{CDB47C75-943B-4605-892A-033F5929505C}"/>
    <cellStyle name="Percent 3 2 2 6" xfId="46448" xr:uid="{D545EDFF-4624-4E0B-9E86-688CF4CE3D5A}"/>
    <cellStyle name="Percent 3 2 2 6 2" xfId="46449" xr:uid="{8A23237A-132D-4959-8C15-09DDFCB0287D}"/>
    <cellStyle name="Percent 3 2 2 6 2 2" xfId="46450" xr:uid="{6A03523A-B94A-43D7-9425-8356812F34EF}"/>
    <cellStyle name="Percent 3 2 2 6 2 2 2" xfId="46451" xr:uid="{B1D6B0CF-A75F-4EB2-8659-E33B81ED33E8}"/>
    <cellStyle name="Percent 3 2 2 6 2 3" xfId="46452" xr:uid="{ED2E148D-6E5D-4AAB-A6DE-7AD5DADB4ED2}"/>
    <cellStyle name="Percent 3 2 2 6 3" xfId="46453" xr:uid="{285EBA02-C0AE-45AA-A0A9-9687CDD2FB0F}"/>
    <cellStyle name="Percent 3 2 2 6 3 2" xfId="46454" xr:uid="{91EE90D6-1A83-4715-8E06-5952268B0748}"/>
    <cellStyle name="Percent 3 2 2 6 4" xfId="46455" xr:uid="{81781D10-23A7-4C22-8A4A-BA8ECB7D68B5}"/>
    <cellStyle name="Percent 3 2 2 6 5" xfId="46456" xr:uid="{53C61AA5-BDF6-46C1-9781-C0473AE9622F}"/>
    <cellStyle name="Percent 3 2 2 7" xfId="46457" xr:uid="{3CD04E6C-3EC4-4D7B-95E1-A06D073EF02B}"/>
    <cellStyle name="Percent 3 2 2 7 2" xfId="46458" xr:uid="{760D7E9E-FE9A-4A9C-A251-0E1070E01FF2}"/>
    <cellStyle name="Percent 3 2 2 7 2 2" xfId="46459" xr:uid="{EAFF613D-571B-437F-A1F9-76A256CCAF52}"/>
    <cellStyle name="Percent 3 2 2 7 2 2 2" xfId="46460" xr:uid="{2BF32631-8096-4258-B271-89AE8A828277}"/>
    <cellStyle name="Percent 3 2 2 7 2 3" xfId="46461" xr:uid="{BFC9D798-1154-45F0-8009-BE963E30A50E}"/>
    <cellStyle name="Percent 3 2 2 7 3" xfId="46462" xr:uid="{290D8FE7-F30A-4237-801D-F076DFD2500E}"/>
    <cellStyle name="Percent 3 2 2 7 3 2" xfId="46463" xr:uid="{799F7580-9EFB-49A6-9464-9B744DC7E58A}"/>
    <cellStyle name="Percent 3 2 2 7 4" xfId="46464" xr:uid="{208FAA47-3E67-41DD-889D-7DEFD263AA28}"/>
    <cellStyle name="Percent 3 2 2 7 5" xfId="46465" xr:uid="{3ABD5E09-5B01-4BD7-9F1D-BCF5B7193224}"/>
    <cellStyle name="Percent 3 2 2 8" xfId="46466" xr:uid="{52B24B84-FEC3-4E6C-9222-0FE1F006A58F}"/>
    <cellStyle name="Percent 3 2 2 8 2" xfId="46467" xr:uid="{E143F779-FB82-421A-B934-3C1671253CD9}"/>
    <cellStyle name="Percent 3 2 2 8 2 2" xfId="46468" xr:uid="{412B2275-68A9-4950-88B9-A6CFB3B0272A}"/>
    <cellStyle name="Percent 3 2 2 8 3" xfId="46469" xr:uid="{DD83931E-1579-44FA-90F2-0EA5BC07D4DA}"/>
    <cellStyle name="Percent 3 2 2 8 4" xfId="46470" xr:uid="{8EE37AA3-7379-42A2-BED2-24FB3AEB0354}"/>
    <cellStyle name="Percent 3 2 2 9" xfId="46471" xr:uid="{F75F6F9B-95E5-4743-B7D6-875D1FF965E1}"/>
    <cellStyle name="Percent 3 2 2 9 2" xfId="46472" xr:uid="{7FB26AE3-ABD6-4128-A906-FAF4E6B999B7}"/>
    <cellStyle name="Percent 3 2 3" xfId="901" xr:uid="{483C1A14-C64B-407F-829E-F281EF4D09A5}"/>
    <cellStyle name="Percent 3 2 3 10" xfId="46473" xr:uid="{B6799A0E-A938-4F5B-B149-FBEF90A21DBA}"/>
    <cellStyle name="Percent 3 2 3 10 2" xfId="46474" xr:uid="{346A664D-D9E9-48E6-8191-494793F8547B}"/>
    <cellStyle name="Percent 3 2 3 11" xfId="46475" xr:uid="{F9046484-2FAA-4DCA-BFEB-C5B6511DEB80}"/>
    <cellStyle name="Percent 3 2 3 2" xfId="46476" xr:uid="{1F56D0E0-6101-479E-9694-69A62E9D81D7}"/>
    <cellStyle name="Percent 3 2 3 2 2" xfId="46477" xr:uid="{8C18C70B-AFC5-47C8-94CC-1E571B4928A8}"/>
    <cellStyle name="Percent 3 2 3 2 2 2" xfId="46478" xr:uid="{F4126E39-97A1-45E0-9143-203F3F7AA645}"/>
    <cellStyle name="Percent 3 2 3 2 2 2 2" xfId="46479" xr:uid="{52EEE707-C54E-4C30-92C0-39270FF7FF56}"/>
    <cellStyle name="Percent 3 2 3 2 2 2 2 2" xfId="46480" xr:uid="{6194011D-7C9D-411E-817B-55A3376957EA}"/>
    <cellStyle name="Percent 3 2 3 2 2 2 2 2 2" xfId="46481" xr:uid="{495C9EF2-70FE-4FC2-A864-948BC7A2978C}"/>
    <cellStyle name="Percent 3 2 3 2 2 2 2 3" xfId="46482" xr:uid="{7120B9DA-F849-4DC5-B778-3DC633D344A7}"/>
    <cellStyle name="Percent 3 2 3 2 2 2 3" xfId="46483" xr:uid="{DB893506-2BD6-46B6-91AB-B26743847CD8}"/>
    <cellStyle name="Percent 3 2 3 2 2 2 3 2" xfId="46484" xr:uid="{93087010-34F9-4B5D-A3DD-E4FD88C2C04D}"/>
    <cellStyle name="Percent 3 2 3 2 2 2 4" xfId="46485" xr:uid="{94C0C84A-FDC2-4B2A-8D97-9B0E6888BE9F}"/>
    <cellStyle name="Percent 3 2 3 2 2 2 5" xfId="46486" xr:uid="{06200D63-0F60-43AF-862E-501A86CA50FB}"/>
    <cellStyle name="Percent 3 2 3 2 2 3" xfId="46487" xr:uid="{BD5C4A0E-D0A0-43A4-83AD-73D2C5CA47DF}"/>
    <cellStyle name="Percent 3 2 3 2 2 3 2" xfId="46488" xr:uid="{80843553-0103-41BA-A2A2-0E168FB7AC0C}"/>
    <cellStyle name="Percent 3 2 3 2 2 3 2 2" xfId="46489" xr:uid="{02E7C405-AF85-4D28-88D2-1AC0E49D4D52}"/>
    <cellStyle name="Percent 3 2 3 2 2 3 3" xfId="46490" xr:uid="{C1761508-D6E6-450D-9EFC-5C45E212E503}"/>
    <cellStyle name="Percent 3 2 3 2 2 4" xfId="46491" xr:uid="{9969E53F-2F9D-43FF-87E1-E977A0E08EEA}"/>
    <cellStyle name="Percent 3 2 3 2 2 4 2" xfId="46492" xr:uid="{42E55885-EC16-484C-A57E-3079D9C4AF8E}"/>
    <cellStyle name="Percent 3 2 3 2 2 5" xfId="46493" xr:uid="{18EF3851-ACE6-47BF-84B5-FA6C073225BF}"/>
    <cellStyle name="Percent 3 2 3 2 2 6" xfId="46494" xr:uid="{342C5C6C-3C3B-4ACD-99F7-4024F319DB8C}"/>
    <cellStyle name="Percent 3 2 3 2 3" xfId="46495" xr:uid="{4F054BCC-4944-4778-9BB4-0ABAB001F8A6}"/>
    <cellStyle name="Percent 3 2 3 2 3 2" xfId="46496" xr:uid="{931B460A-1D37-45E0-9DB8-BEC3BF8AD4B5}"/>
    <cellStyle name="Percent 3 2 3 2 3 2 2" xfId="46497" xr:uid="{F1D29A6A-76E9-4763-89CA-9E8CD64B686A}"/>
    <cellStyle name="Percent 3 2 3 2 3 2 2 2" xfId="46498" xr:uid="{0A4E399E-56DB-485B-A12F-A2AAFB9FEB0B}"/>
    <cellStyle name="Percent 3 2 3 2 3 2 3" xfId="46499" xr:uid="{E34188A9-E84F-4721-AD13-1B39C95D3724}"/>
    <cellStyle name="Percent 3 2 3 2 3 3" xfId="46500" xr:uid="{2F4CA3DB-2587-4DBF-96E1-7C554EA58C40}"/>
    <cellStyle name="Percent 3 2 3 2 3 3 2" xfId="46501" xr:uid="{F8798792-257E-4A51-9533-D513D9C3FCB7}"/>
    <cellStyle name="Percent 3 2 3 2 3 4" xfId="46502" xr:uid="{99737527-BE06-4ED6-A07C-C1F0C1329767}"/>
    <cellStyle name="Percent 3 2 3 2 3 5" xfId="46503" xr:uid="{6D8765E9-B7F2-499F-AC06-E9748D4117D7}"/>
    <cellStyle name="Percent 3 2 3 2 4" xfId="46504" xr:uid="{FA73485E-AABE-443B-BB75-4B7616B3FBBE}"/>
    <cellStyle name="Percent 3 2 3 2 4 2" xfId="46505" xr:uid="{5EDA71FB-99EE-409F-ACE9-276B566AC3B8}"/>
    <cellStyle name="Percent 3 2 3 2 4 2 2" xfId="46506" xr:uid="{B2ED53C8-E7AF-4CE4-AC95-A186E07A8659}"/>
    <cellStyle name="Percent 3 2 3 2 4 3" xfId="46507" xr:uid="{31AD857B-7013-401C-A68D-E9D3C197440C}"/>
    <cellStyle name="Percent 3 2 3 2 4 4" xfId="46508" xr:uid="{D6568257-19A8-462C-8F74-BCB50020BC74}"/>
    <cellStyle name="Percent 3 2 3 2 5" xfId="46509" xr:uid="{D782EAFB-642A-4F59-A3DF-D84BF59B7054}"/>
    <cellStyle name="Percent 3 2 3 2 5 2" xfId="46510" xr:uid="{FC37D5D5-8D97-4929-99DF-76D7303BE9B6}"/>
    <cellStyle name="Percent 3 2 3 2 6" xfId="46511" xr:uid="{47D831EB-C278-4ED0-9399-2BA2EF2D621B}"/>
    <cellStyle name="Percent 3 2 3 2 6 2" xfId="46512" xr:uid="{A72F8480-FB49-47FA-9518-EBBEFC2AB1A1}"/>
    <cellStyle name="Percent 3 2 3 2 7" xfId="46513" xr:uid="{525F13D1-04F2-4FB1-8A7B-B2C4D651F4C7}"/>
    <cellStyle name="Percent 3 2 3 3" xfId="46514" xr:uid="{E0F6B263-2FDD-4A35-A3B1-3E7AC821BCF5}"/>
    <cellStyle name="Percent 3 2 3 3 2" xfId="46515" xr:uid="{853AC713-AF72-41E6-BD2C-276727DC8FBA}"/>
    <cellStyle name="Percent 3 2 3 3 2 2" xfId="46516" xr:uid="{3874B3BF-14F8-4711-A379-7B5185F1295C}"/>
    <cellStyle name="Percent 3 2 3 3 2 2 2" xfId="46517" xr:uid="{C1968661-56BC-4A1B-9624-F4080AA05ABE}"/>
    <cellStyle name="Percent 3 2 3 3 2 2 2 2" xfId="46518" xr:uid="{42002540-A256-417B-B275-65FA0CFD54DA}"/>
    <cellStyle name="Percent 3 2 3 3 2 2 2 2 2" xfId="46519" xr:uid="{DE11767A-2F7B-49D6-BDA6-6F69D7EFAC06}"/>
    <cellStyle name="Percent 3 2 3 3 2 2 2 3" xfId="46520" xr:uid="{F277BEF1-6CA5-4F48-95E5-01C40B73E244}"/>
    <cellStyle name="Percent 3 2 3 3 2 2 3" xfId="46521" xr:uid="{ECC710CE-1914-4911-A848-026101F25329}"/>
    <cellStyle name="Percent 3 2 3 3 2 2 3 2" xfId="46522" xr:uid="{00C52302-D1DB-404E-807F-FC475D5354FB}"/>
    <cellStyle name="Percent 3 2 3 3 2 2 4" xfId="46523" xr:uid="{3EE5A59C-1A27-4EC9-8DCF-E8497FA692B0}"/>
    <cellStyle name="Percent 3 2 3 3 2 2 5" xfId="46524" xr:uid="{4AEC77C4-59A9-4763-80B8-963D37D57630}"/>
    <cellStyle name="Percent 3 2 3 3 2 3" xfId="46525" xr:uid="{D1BA2009-C3EB-412F-BB33-28AEC58935F7}"/>
    <cellStyle name="Percent 3 2 3 3 2 3 2" xfId="46526" xr:uid="{B2AC4862-15DF-4437-8766-F08EB5589B13}"/>
    <cellStyle name="Percent 3 2 3 3 2 3 2 2" xfId="46527" xr:uid="{17685A3F-584D-46AE-B809-29EFB7071646}"/>
    <cellStyle name="Percent 3 2 3 3 2 3 3" xfId="46528" xr:uid="{BFACA7E5-7EE0-4CD1-9B6E-7539184EF4CA}"/>
    <cellStyle name="Percent 3 2 3 3 2 4" xfId="46529" xr:uid="{1ED7426C-837D-459C-98BF-BCC9FC360199}"/>
    <cellStyle name="Percent 3 2 3 3 2 4 2" xfId="46530" xr:uid="{0569F58B-573A-41B9-A66B-812AF955FF5E}"/>
    <cellStyle name="Percent 3 2 3 3 2 5" xfId="46531" xr:uid="{1DBB028A-A2F0-4A42-ADB1-F752EDB04A5D}"/>
    <cellStyle name="Percent 3 2 3 3 2 6" xfId="46532" xr:uid="{681A8943-1ABF-4C2C-803B-61FD6F61B461}"/>
    <cellStyle name="Percent 3 2 3 3 3" xfId="46533" xr:uid="{AB95EFC4-CD2E-40F1-B523-559FB65A11B2}"/>
    <cellStyle name="Percent 3 2 3 3 3 2" xfId="46534" xr:uid="{259438BE-E8DC-478F-BD3D-7ED743B1273A}"/>
    <cellStyle name="Percent 3 2 3 3 3 2 2" xfId="46535" xr:uid="{B3320C71-E012-4859-AC6F-01158A04ACE5}"/>
    <cellStyle name="Percent 3 2 3 3 3 2 2 2" xfId="46536" xr:uid="{1A0B8078-F74F-4EB2-A8E7-85D5D35E61D0}"/>
    <cellStyle name="Percent 3 2 3 3 3 2 3" xfId="46537" xr:uid="{7818DD0D-4D46-41C7-9A55-F1D7B1EF6DA8}"/>
    <cellStyle name="Percent 3 2 3 3 3 3" xfId="46538" xr:uid="{BE8EAC1E-4918-494F-B8CC-95BBE9B504C2}"/>
    <cellStyle name="Percent 3 2 3 3 3 3 2" xfId="46539" xr:uid="{6D792496-9838-43B1-A454-E4A01BB5D071}"/>
    <cellStyle name="Percent 3 2 3 3 3 4" xfId="46540" xr:uid="{F2642733-DBA7-4C76-99B3-E87BCF77A971}"/>
    <cellStyle name="Percent 3 2 3 3 3 5" xfId="46541" xr:uid="{86AADC3B-8CCF-4628-9B18-E4D68A4AC553}"/>
    <cellStyle name="Percent 3 2 3 3 4" xfId="46542" xr:uid="{C2DCF037-94E8-4984-91ED-AFE5DB75E3F4}"/>
    <cellStyle name="Percent 3 2 3 3 4 2" xfId="46543" xr:uid="{4F823051-0FB6-4407-88C6-F3F5E187DC11}"/>
    <cellStyle name="Percent 3 2 3 3 4 2 2" xfId="46544" xr:uid="{832DD14E-05E6-406D-8B1C-9D35308C1746}"/>
    <cellStyle name="Percent 3 2 3 3 4 3" xfId="46545" xr:uid="{43678F33-F321-49C1-9E57-89D49C950515}"/>
    <cellStyle name="Percent 3 2 3 3 4 4" xfId="46546" xr:uid="{68FCBEA0-1C94-4643-B60D-63AC7BF9B196}"/>
    <cellStyle name="Percent 3 2 3 3 5" xfId="46547" xr:uid="{E366BB8D-D55F-46E6-B233-B0EAC17EB94C}"/>
    <cellStyle name="Percent 3 2 3 3 5 2" xfId="46548" xr:uid="{8FB77CB2-9AE1-4935-9326-CA77D8DE7B2F}"/>
    <cellStyle name="Percent 3 2 3 3 6" xfId="46549" xr:uid="{ADFC5492-5E0C-4DE1-8254-0D0FD5F91110}"/>
    <cellStyle name="Percent 3 2 3 3 6 2" xfId="46550" xr:uid="{BF6CAF1C-EEC9-4035-91D3-4465442A8118}"/>
    <cellStyle name="Percent 3 2 3 3 7" xfId="46551" xr:uid="{CD8933D8-94AF-48EF-8104-CD3C123CDFE3}"/>
    <cellStyle name="Percent 3 2 3 4" xfId="46552" xr:uid="{56551F1A-6721-4FAA-A515-BA962224D796}"/>
    <cellStyle name="Percent 3 2 3 4 2" xfId="46553" xr:uid="{E05F78B8-3D44-480A-8EE5-F37A2284E59C}"/>
    <cellStyle name="Percent 3 2 3 4 2 2" xfId="46554" xr:uid="{3A436C36-3873-4DAF-B56A-27DF118AC849}"/>
    <cellStyle name="Percent 3 2 3 4 2 2 2" xfId="46555" xr:uid="{E0C9E6C4-5133-4C87-A654-D1B16ACD9394}"/>
    <cellStyle name="Percent 3 2 3 4 2 2 2 2" xfId="46556" xr:uid="{58BBA8AB-DAFE-4EED-8110-78D28A486AD2}"/>
    <cellStyle name="Percent 3 2 3 4 2 2 3" xfId="46557" xr:uid="{D5C5D354-3BBA-47D8-A2DC-9674A0A2BA80}"/>
    <cellStyle name="Percent 3 2 3 4 2 3" xfId="46558" xr:uid="{298759BF-5AB4-44B4-A567-A2A8A8110E04}"/>
    <cellStyle name="Percent 3 2 3 4 2 3 2" xfId="46559" xr:uid="{E961F06C-237C-491A-BE9E-CC0489DBC1C8}"/>
    <cellStyle name="Percent 3 2 3 4 2 4" xfId="46560" xr:uid="{E52C3CC6-2E6F-480E-813B-2FD9268A2C7D}"/>
    <cellStyle name="Percent 3 2 3 4 2 5" xfId="46561" xr:uid="{7B1E191D-C957-4BCC-A319-109A57E7818D}"/>
    <cellStyle name="Percent 3 2 3 4 3" xfId="46562" xr:uid="{65BF456B-8104-4295-853A-6FE8D12FD537}"/>
    <cellStyle name="Percent 3 2 3 4 3 2" xfId="46563" xr:uid="{700EF740-08C0-4AB5-B616-4C025F6DF62F}"/>
    <cellStyle name="Percent 3 2 3 4 3 2 2" xfId="46564" xr:uid="{19AB1921-5CBC-479E-9593-13A065C7394C}"/>
    <cellStyle name="Percent 3 2 3 4 3 3" xfId="46565" xr:uid="{5CEB9C0A-C9D3-49E3-AD4A-B33C6657EA37}"/>
    <cellStyle name="Percent 3 2 3 4 4" xfId="46566" xr:uid="{30483967-F9F2-4F02-B0D4-56D38DD930B9}"/>
    <cellStyle name="Percent 3 2 3 4 4 2" xfId="46567" xr:uid="{42F6F7EE-A03C-478D-AC54-C2E892CF2B53}"/>
    <cellStyle name="Percent 3 2 3 4 5" xfId="46568" xr:uid="{66A2FA4C-99F0-4FC6-9E55-CF60B9EE5025}"/>
    <cellStyle name="Percent 3 2 3 4 6" xfId="46569" xr:uid="{11760394-62F3-4A04-9247-DEC5BCB74085}"/>
    <cellStyle name="Percent 3 2 3 5" xfId="46570" xr:uid="{95905012-E8D4-456C-A002-DBBBAEB132EA}"/>
    <cellStyle name="Percent 3 2 3 5 2" xfId="46571" xr:uid="{DED84CAE-CF35-43DB-ACB6-7C30C1FB4EFD}"/>
    <cellStyle name="Percent 3 2 3 5 2 2" xfId="46572" xr:uid="{A87E482F-0711-45DC-8042-BF1B3740685C}"/>
    <cellStyle name="Percent 3 2 3 5 2 2 2" xfId="46573" xr:uid="{B0BD1EF2-697A-473D-AA4C-7822508206EB}"/>
    <cellStyle name="Percent 3 2 3 5 2 3" xfId="46574" xr:uid="{0A9C3D5D-A0D4-4DC7-9067-DD0465DCF0AD}"/>
    <cellStyle name="Percent 3 2 3 5 3" xfId="46575" xr:uid="{E6F263E3-FDC5-4832-A7F9-C36C1CB1A2FA}"/>
    <cellStyle name="Percent 3 2 3 5 3 2" xfId="46576" xr:uid="{4AB98EFC-5ECF-4136-93B4-433E75D74DB8}"/>
    <cellStyle name="Percent 3 2 3 5 4" xfId="46577" xr:uid="{6623244B-C5BD-4159-B765-6D1C6045327A}"/>
    <cellStyle name="Percent 3 2 3 5 5" xfId="46578" xr:uid="{87D08400-3F23-435A-A1BE-B7D4765B9B1E}"/>
    <cellStyle name="Percent 3 2 3 6" xfId="46579" xr:uid="{CBF8DCCF-81A2-4780-B64B-25DCFAC441BA}"/>
    <cellStyle name="Percent 3 2 3 6 2" xfId="46580" xr:uid="{F934E39D-AE28-4D1B-9BE2-F32BE54D4FF8}"/>
    <cellStyle name="Percent 3 2 3 6 2 2" xfId="46581" xr:uid="{45C96DF8-E939-4E28-BB12-82B50F7AE95B}"/>
    <cellStyle name="Percent 3 2 3 6 2 2 2" xfId="46582" xr:uid="{204FF9D2-9F48-477D-AF6D-4F56EC07C62C}"/>
    <cellStyle name="Percent 3 2 3 6 2 3" xfId="46583" xr:uid="{622819EA-E4E1-4314-BB51-00D3F39674B2}"/>
    <cellStyle name="Percent 3 2 3 6 3" xfId="46584" xr:uid="{63494196-E856-40A9-964A-248FD6341A14}"/>
    <cellStyle name="Percent 3 2 3 6 3 2" xfId="46585" xr:uid="{33B36F9F-BB74-4EA4-826D-1BB0F533ED2B}"/>
    <cellStyle name="Percent 3 2 3 6 4" xfId="46586" xr:uid="{78601488-E0BF-46E9-9318-639B63642B52}"/>
    <cellStyle name="Percent 3 2 3 6 5" xfId="46587" xr:uid="{47936EE3-1A5E-4366-95F8-7B5D9F1E024B}"/>
    <cellStyle name="Percent 3 2 3 7" xfId="46588" xr:uid="{EB2E430F-CB34-4E31-9E56-8A3083CDC50A}"/>
    <cellStyle name="Percent 3 2 3 7 2" xfId="46589" xr:uid="{5D614B38-C4A1-4A0C-827A-8D70D919E92B}"/>
    <cellStyle name="Percent 3 2 3 7 2 2" xfId="46590" xr:uid="{45FB3E34-5AE3-47C7-A638-B0F5553D0A32}"/>
    <cellStyle name="Percent 3 2 3 7 3" xfId="46591" xr:uid="{C3DBD9BB-49C3-4B41-9CEE-F6469A0AE180}"/>
    <cellStyle name="Percent 3 2 3 7 4" xfId="46592" xr:uid="{7FD3BF56-3371-44B8-B755-B77DE71666EB}"/>
    <cellStyle name="Percent 3 2 3 8" xfId="46593" xr:uid="{01BA4732-D845-4EF2-AC0B-7EF70415617B}"/>
    <cellStyle name="Percent 3 2 3 8 2" xfId="46594" xr:uid="{AE257C27-0F71-41CE-9C8E-1311FFD52C4A}"/>
    <cellStyle name="Percent 3 2 3 9" xfId="46595" xr:uid="{4CD72DBD-D5B6-4F6F-83AF-C2827A93C7B4}"/>
    <cellStyle name="Percent 3 2 4" xfId="46596" xr:uid="{F8888543-4965-41D9-9CF3-94485B99FBB5}"/>
    <cellStyle name="Percent 3 2 4 2" xfId="46597" xr:uid="{24DDC8A4-9ACC-4102-A679-97D4E408E16A}"/>
    <cellStyle name="Percent 3 2 4 2 2" xfId="46598" xr:uid="{6024C188-0395-4706-B97A-B3DEBA82C8A1}"/>
    <cellStyle name="Percent 3 2 4 2 2 2" xfId="46599" xr:uid="{D91ACA0E-8867-4AFB-83DC-A3558A14ACB8}"/>
    <cellStyle name="Percent 3 2 4 2 2 2 2" xfId="46600" xr:uid="{ED4CA42E-8B11-4735-AB51-7D325A74CB5C}"/>
    <cellStyle name="Percent 3 2 4 2 2 2 2 2" xfId="46601" xr:uid="{8B49352C-463C-45DF-9FE7-A41FD692650B}"/>
    <cellStyle name="Percent 3 2 4 2 2 2 3" xfId="46602" xr:uid="{6EFBC726-F657-4D90-9FF6-7983EA9EE9A0}"/>
    <cellStyle name="Percent 3 2 4 2 2 3" xfId="46603" xr:uid="{7322EFD7-4C0E-4EA5-9C6B-FD989AA94673}"/>
    <cellStyle name="Percent 3 2 4 2 2 3 2" xfId="46604" xr:uid="{CA1DA83C-7A23-4A74-B13A-E1863A0761B9}"/>
    <cellStyle name="Percent 3 2 4 2 2 4" xfId="46605" xr:uid="{1D605D4E-1807-40E3-9BB9-DD8AB0E3F964}"/>
    <cellStyle name="Percent 3 2 4 2 2 5" xfId="46606" xr:uid="{FD6FB111-C72E-4979-AA7F-122D4B21A8A0}"/>
    <cellStyle name="Percent 3 2 4 2 3" xfId="46607" xr:uid="{BFB39E9A-FFF6-4957-A9F0-C85B93486D75}"/>
    <cellStyle name="Percent 3 2 4 2 3 2" xfId="46608" xr:uid="{4E60E5AA-C381-4934-BF0A-F0B9396835F1}"/>
    <cellStyle name="Percent 3 2 4 2 3 2 2" xfId="46609" xr:uid="{26C28F83-3243-4B61-B949-B3582C7495C2}"/>
    <cellStyle name="Percent 3 2 4 2 3 3" xfId="46610" xr:uid="{1AB913FC-B188-43D0-8B5F-B9D72642B06F}"/>
    <cellStyle name="Percent 3 2 4 2 4" xfId="46611" xr:uid="{6D941947-DC8B-48E0-ADEC-9FF8BBBDC220}"/>
    <cellStyle name="Percent 3 2 4 2 4 2" xfId="46612" xr:uid="{95402A31-7A5D-4742-858B-49F406DEFD48}"/>
    <cellStyle name="Percent 3 2 4 2 5" xfId="46613" xr:uid="{EA1FA698-A229-4991-B66E-E9F5A5A5DB07}"/>
    <cellStyle name="Percent 3 2 4 2 6" xfId="46614" xr:uid="{225AD0CF-D55F-4DC4-A783-F4CCFC145752}"/>
    <cellStyle name="Percent 3 2 4 3" xfId="46615" xr:uid="{3A858071-73EF-4BDE-BEF1-0E170D08E580}"/>
    <cellStyle name="Percent 3 2 4 3 2" xfId="46616" xr:uid="{03CC7BC6-0BCC-4480-8BEC-74A9C62E0916}"/>
    <cellStyle name="Percent 3 2 4 3 2 2" xfId="46617" xr:uid="{745581DE-A0D8-4B2E-9231-52B50F7786BF}"/>
    <cellStyle name="Percent 3 2 4 3 2 2 2" xfId="46618" xr:uid="{6527B51D-5C37-4981-BE91-559BA86D96EC}"/>
    <cellStyle name="Percent 3 2 4 3 2 3" xfId="46619" xr:uid="{3A5FDCE5-17A2-42E8-8FC2-573BBEE7D5EB}"/>
    <cellStyle name="Percent 3 2 4 3 3" xfId="46620" xr:uid="{55332E42-2FED-4E5B-BCF0-F5E424299E7E}"/>
    <cellStyle name="Percent 3 2 4 3 3 2" xfId="46621" xr:uid="{8126EF39-BE36-4CF6-A786-1739C870C2ED}"/>
    <cellStyle name="Percent 3 2 4 3 4" xfId="46622" xr:uid="{5A270EDC-A6AA-4B06-BC4C-9BF85DCC29E0}"/>
    <cellStyle name="Percent 3 2 4 3 5" xfId="46623" xr:uid="{A2085FFA-0FC6-4061-A3C0-15587C0BF951}"/>
    <cellStyle name="Percent 3 2 4 4" xfId="46624" xr:uid="{F8B96715-0797-450A-894C-84679C335CC7}"/>
    <cellStyle name="Percent 3 2 4 4 2" xfId="46625" xr:uid="{436BAFDF-9936-4C28-A240-D536C37E1B4B}"/>
    <cellStyle name="Percent 3 2 4 4 2 2" xfId="46626" xr:uid="{020C5A24-85EA-445D-87EC-C15D05896ADE}"/>
    <cellStyle name="Percent 3 2 4 4 2 2 2" xfId="46627" xr:uid="{1DA8639A-342A-4C95-BC43-C53DCFCE3639}"/>
    <cellStyle name="Percent 3 2 4 4 2 3" xfId="46628" xr:uid="{31EA46A6-340E-4237-8B38-47BC06FE4BBC}"/>
    <cellStyle name="Percent 3 2 4 4 3" xfId="46629" xr:uid="{6369C927-0551-489C-B1CB-A9A4BB1FD2FA}"/>
    <cellStyle name="Percent 3 2 4 4 3 2" xfId="46630" xr:uid="{33102C54-36C6-4454-9E57-91FE0CF63849}"/>
    <cellStyle name="Percent 3 2 4 4 4" xfId="46631" xr:uid="{D5DD7E45-2203-4B7C-944B-5B7CCE533E51}"/>
    <cellStyle name="Percent 3 2 4 4 5" xfId="46632" xr:uid="{F4FB1D13-6590-4611-AB9C-91C3C066FDD8}"/>
    <cellStyle name="Percent 3 2 4 5" xfId="46633" xr:uid="{2E7EAAB3-6C0D-4E9E-8D05-CAD0019C645C}"/>
    <cellStyle name="Percent 3 2 4 5 2" xfId="46634" xr:uid="{8BF936DA-0A5B-4B1E-930A-8557EE9D7571}"/>
    <cellStyle name="Percent 3 2 4 5 2 2" xfId="46635" xr:uid="{49270002-C969-4E49-A865-3F420144DC7C}"/>
    <cellStyle name="Percent 3 2 4 5 3" xfId="46636" xr:uid="{BA1F3950-8526-4745-88A6-9E72CB256803}"/>
    <cellStyle name="Percent 3 2 4 5 4" xfId="46637" xr:uid="{273D1C39-D479-416D-94A2-9AF623045EE3}"/>
    <cellStyle name="Percent 3 2 4 6" xfId="46638" xr:uid="{5289608C-B064-4826-B1B8-62B6A79641B0}"/>
    <cellStyle name="Percent 3 2 4 6 2" xfId="46639" xr:uid="{3772F413-2188-4849-852F-B899560F79A5}"/>
    <cellStyle name="Percent 3 2 4 7" xfId="46640" xr:uid="{40AE6A75-89B5-49E0-8124-6225CC0104DB}"/>
    <cellStyle name="Percent 3 2 4 7 2" xfId="46641" xr:uid="{5EB7730F-2512-4E39-803C-95711E445984}"/>
    <cellStyle name="Percent 3 2 4 8" xfId="46642" xr:uid="{21634B03-EB5A-4F79-9F69-E4C2576887AC}"/>
    <cellStyle name="Percent 3 2 5" xfId="46643" xr:uid="{ACE3ADED-24EE-4FEA-AA66-918EF2D1BD72}"/>
    <cellStyle name="Percent 3 2 5 2" xfId="46644" xr:uid="{BD0E089C-57F9-4BDC-BA6D-70614AB1A642}"/>
    <cellStyle name="Percent 3 2 5 2 2" xfId="46645" xr:uid="{8D9FD0CD-8EA8-4923-A66D-0D9E7230D305}"/>
    <cellStyle name="Percent 3 2 5 2 2 2" xfId="46646" xr:uid="{3F7323D7-D873-420A-88B5-07A3A1E07CFC}"/>
    <cellStyle name="Percent 3 2 5 2 2 2 2" xfId="46647" xr:uid="{26E0FDF5-C1F8-472B-8D8E-0343EE9B52CB}"/>
    <cellStyle name="Percent 3 2 5 2 2 2 2 2" xfId="46648" xr:uid="{3721B406-9131-4556-B912-F8E4272FC78F}"/>
    <cellStyle name="Percent 3 2 5 2 2 2 3" xfId="46649" xr:uid="{FA679B3E-E322-4022-A1B4-184EB34AE25C}"/>
    <cellStyle name="Percent 3 2 5 2 2 3" xfId="46650" xr:uid="{F0B7AC6F-7DD2-4BC4-ABF7-508C3E0B1EE0}"/>
    <cellStyle name="Percent 3 2 5 2 2 3 2" xfId="46651" xr:uid="{8B7C9F0E-B03D-49F6-B09F-188210317EE9}"/>
    <cellStyle name="Percent 3 2 5 2 2 4" xfId="46652" xr:uid="{4EEF31AF-3BAC-4E8D-9E29-FE995FC940D0}"/>
    <cellStyle name="Percent 3 2 5 2 2 5" xfId="46653" xr:uid="{65117F4F-A9C7-4B28-BBF9-288629454731}"/>
    <cellStyle name="Percent 3 2 5 2 3" xfId="46654" xr:uid="{6A63D66F-0BA4-46B9-8784-D08C312F5116}"/>
    <cellStyle name="Percent 3 2 5 2 3 2" xfId="46655" xr:uid="{72EEB5C5-8942-4C31-B4F8-62BF4E515150}"/>
    <cellStyle name="Percent 3 2 5 2 3 2 2" xfId="46656" xr:uid="{D422AFF6-6E19-43FD-BA3C-D1798DD4B300}"/>
    <cellStyle name="Percent 3 2 5 2 3 3" xfId="46657" xr:uid="{358B7300-932A-43E8-AF6B-26D77DC06595}"/>
    <cellStyle name="Percent 3 2 5 2 4" xfId="46658" xr:uid="{0CAE9B64-57A6-4E5F-B78C-08CF3F7CB3C2}"/>
    <cellStyle name="Percent 3 2 5 2 4 2" xfId="46659" xr:uid="{D2495761-E36D-4ABB-A4D1-113EEA181ACD}"/>
    <cellStyle name="Percent 3 2 5 2 5" xfId="46660" xr:uid="{1DBB00EE-8A12-4B6D-BFD3-621688EEABEC}"/>
    <cellStyle name="Percent 3 2 5 2 6" xfId="46661" xr:uid="{78AC4C43-C851-460F-ABD6-57972E56ECB0}"/>
    <cellStyle name="Percent 3 2 5 3" xfId="46662" xr:uid="{91B2DB86-16EE-42E9-8B85-B56459B346A6}"/>
    <cellStyle name="Percent 3 2 5 3 2" xfId="46663" xr:uid="{52BCEC4B-5174-4159-8933-64D81616B6C4}"/>
    <cellStyle name="Percent 3 2 5 3 2 2" xfId="46664" xr:uid="{0F3A4A01-9742-4F19-87CD-841B43230AE9}"/>
    <cellStyle name="Percent 3 2 5 3 2 2 2" xfId="46665" xr:uid="{362228B8-4A68-40A1-B128-ACB041D0BE48}"/>
    <cellStyle name="Percent 3 2 5 3 2 3" xfId="46666" xr:uid="{A34A89B0-9833-4CDF-9215-625A83C2AA84}"/>
    <cellStyle name="Percent 3 2 5 3 3" xfId="46667" xr:uid="{D98CA9E7-92C5-484C-AEA4-429DD5142531}"/>
    <cellStyle name="Percent 3 2 5 3 3 2" xfId="46668" xr:uid="{1EC21D94-B1E3-49E5-9A46-DDF67B2D7BCB}"/>
    <cellStyle name="Percent 3 2 5 3 4" xfId="46669" xr:uid="{4251AD56-CEAF-499C-9266-62FF8B4DDAC1}"/>
    <cellStyle name="Percent 3 2 5 3 5" xfId="46670" xr:uid="{67D0BC4C-E3FB-495C-A8AC-5F258390EE01}"/>
    <cellStyle name="Percent 3 2 5 4" xfId="46671" xr:uid="{B51397D2-9192-40FC-8EAC-72F13BE2547A}"/>
    <cellStyle name="Percent 3 2 5 4 2" xfId="46672" xr:uid="{5FE3900A-1B06-4AB1-8A2D-CE6869B6D53D}"/>
    <cellStyle name="Percent 3 2 5 4 2 2" xfId="46673" xr:uid="{A979BDC3-9738-4AEF-9C10-F55E99676ADE}"/>
    <cellStyle name="Percent 3 2 5 4 3" xfId="46674" xr:uid="{CC8885D9-EB06-4CD5-B84B-433FC9970267}"/>
    <cellStyle name="Percent 3 2 5 4 4" xfId="46675" xr:uid="{851FFE8B-3B82-4AD8-B354-EDBEFDDC6F83}"/>
    <cellStyle name="Percent 3 2 5 5" xfId="46676" xr:uid="{0C4E15E0-EAB3-417B-975E-3C255F2B4543}"/>
    <cellStyle name="Percent 3 2 5 5 2" xfId="46677" xr:uid="{FAF54BA9-9FA3-42A5-B382-594BE04B2689}"/>
    <cellStyle name="Percent 3 2 5 6" xfId="46678" xr:uid="{FA3D5B78-2EF9-4A57-BDBC-6A63B08DDA18}"/>
    <cellStyle name="Percent 3 2 5 6 2" xfId="46679" xr:uid="{F54CD553-D3DF-4412-83A7-4A46E57A2881}"/>
    <cellStyle name="Percent 3 2 5 7" xfId="46680" xr:uid="{0EE44D45-B00F-4313-A225-C31BD7647ACB}"/>
    <cellStyle name="Percent 3 2 6" xfId="46681" xr:uid="{EFA6F04B-A9AF-429C-9170-C6C907797ADA}"/>
    <cellStyle name="Percent 3 2 6 2" xfId="46682" xr:uid="{E61575D1-DDA1-474E-9AAC-0C8AAC8D813B}"/>
    <cellStyle name="Percent 3 2 6 2 2" xfId="46683" xr:uid="{DF2EEA5C-B820-4616-9E50-114E2923CB17}"/>
    <cellStyle name="Percent 3 2 6 2 2 2" xfId="46684" xr:uid="{ABA2A684-57D1-48FF-94B6-DCD18BE8D400}"/>
    <cellStyle name="Percent 3 2 6 2 2 2 2" xfId="46685" xr:uid="{EB2F3EB6-1C40-4000-86EA-15D8DAE24FE1}"/>
    <cellStyle name="Percent 3 2 6 2 2 2 2 2" xfId="46686" xr:uid="{25424575-4F10-4DDF-BB67-DB73544E405B}"/>
    <cellStyle name="Percent 3 2 6 2 2 2 3" xfId="46687" xr:uid="{66CE1CCF-1B27-47EB-96CD-02B613186BF1}"/>
    <cellStyle name="Percent 3 2 6 2 2 3" xfId="46688" xr:uid="{41AC7743-128A-457D-983B-F69F513B6B29}"/>
    <cellStyle name="Percent 3 2 6 2 2 3 2" xfId="46689" xr:uid="{0B045824-CB42-4FE8-B982-04BA5DCAF2F6}"/>
    <cellStyle name="Percent 3 2 6 2 2 4" xfId="46690" xr:uid="{AC2F142F-907B-41BC-B7FA-65A42BA62AB3}"/>
    <cellStyle name="Percent 3 2 6 2 2 5" xfId="46691" xr:uid="{6EFF85BE-F24A-4BBB-8221-3CC0070BA3AF}"/>
    <cellStyle name="Percent 3 2 6 2 3" xfId="46692" xr:uid="{09107A34-E896-4596-901E-2C31C7068980}"/>
    <cellStyle name="Percent 3 2 6 2 3 2" xfId="46693" xr:uid="{365278E3-BD42-4E14-9A85-D78B45B601DC}"/>
    <cellStyle name="Percent 3 2 6 2 3 2 2" xfId="46694" xr:uid="{4EFE3B8E-03CF-4894-A4A6-CB2A2C5CB525}"/>
    <cellStyle name="Percent 3 2 6 2 3 3" xfId="46695" xr:uid="{1A693449-EF74-4EA7-8067-15C86EE52707}"/>
    <cellStyle name="Percent 3 2 6 2 4" xfId="46696" xr:uid="{529F4062-E4D3-441A-9553-FE5BE28D3A95}"/>
    <cellStyle name="Percent 3 2 6 2 4 2" xfId="46697" xr:uid="{218786E9-8FC2-46CE-B97A-6E982F2A8A72}"/>
    <cellStyle name="Percent 3 2 6 2 5" xfId="46698" xr:uid="{D8A81C2F-74C0-4BE0-AA55-4A0A20F751A9}"/>
    <cellStyle name="Percent 3 2 6 2 6" xfId="46699" xr:uid="{4189B794-CFBE-4400-8C81-55AA80192EE1}"/>
    <cellStyle name="Percent 3 2 6 3" xfId="46700" xr:uid="{D51D0B50-8A94-4F3D-93CC-C91B9CFF55EE}"/>
    <cellStyle name="Percent 3 2 6 3 2" xfId="46701" xr:uid="{27383B95-D5E3-442D-9293-ED4FBF0FFFFC}"/>
    <cellStyle name="Percent 3 2 6 3 2 2" xfId="46702" xr:uid="{B607EA1A-B162-4816-B297-CFE8E8979B36}"/>
    <cellStyle name="Percent 3 2 6 3 2 2 2" xfId="46703" xr:uid="{46BA46D6-CF29-48BD-BECF-6396C68C86E6}"/>
    <cellStyle name="Percent 3 2 6 3 2 3" xfId="46704" xr:uid="{475ECD55-5A5B-4D0A-8ED4-D9556EAF5007}"/>
    <cellStyle name="Percent 3 2 6 3 3" xfId="46705" xr:uid="{2EC33539-41AB-447D-B049-A54835EF296A}"/>
    <cellStyle name="Percent 3 2 6 3 3 2" xfId="46706" xr:uid="{58E1E1A9-8E34-4F12-B239-D74852D9874B}"/>
    <cellStyle name="Percent 3 2 6 3 4" xfId="46707" xr:uid="{90A5D539-A855-4CD2-BCDE-BA50CF320D81}"/>
    <cellStyle name="Percent 3 2 6 3 5" xfId="46708" xr:uid="{5963BD30-53B1-42A2-AD49-3BB2164A1561}"/>
    <cellStyle name="Percent 3 2 6 4" xfId="46709" xr:uid="{1E0ED63C-F67C-4B1B-B09C-BF2C1050E9B0}"/>
    <cellStyle name="Percent 3 2 6 4 2" xfId="46710" xr:uid="{9EE07E01-4394-4A00-ADC9-541E254C29B5}"/>
    <cellStyle name="Percent 3 2 6 4 2 2" xfId="46711" xr:uid="{19D8AE63-EA1B-4EBD-A8E2-CD9EA4569505}"/>
    <cellStyle name="Percent 3 2 6 4 3" xfId="46712" xr:uid="{8399F7CB-F7A6-48C7-A13E-C8A0953297AF}"/>
    <cellStyle name="Percent 3 2 6 4 4" xfId="46713" xr:uid="{642BD3B7-7D3F-455A-A6F5-6D579C7CE687}"/>
    <cellStyle name="Percent 3 2 6 5" xfId="46714" xr:uid="{ED34F6BB-2D17-4466-84D2-0740EC7569B6}"/>
    <cellStyle name="Percent 3 2 6 5 2" xfId="46715" xr:uid="{C74C99CE-A01B-453E-9410-CBE04B5C74B9}"/>
    <cellStyle name="Percent 3 2 6 6" xfId="46716" xr:uid="{BC124FCE-BBA0-47B7-B065-C132E1B65C95}"/>
    <cellStyle name="Percent 3 2 6 6 2" xfId="46717" xr:uid="{D2C6C1C5-35C4-4317-9782-9E56684DFE49}"/>
    <cellStyle name="Percent 3 2 6 7" xfId="46718" xr:uid="{E12F3F9D-5E0D-4CE9-B626-A9BFD746606B}"/>
    <cellStyle name="Percent 3 2 7" xfId="46719" xr:uid="{36AE728D-EE3F-4442-9B5F-BF3A9BE0077D}"/>
    <cellStyle name="Percent 3 2 7 2" xfId="46720" xr:uid="{5A9FBE41-83C9-45DA-ADF3-B3CF2C307FDA}"/>
    <cellStyle name="Percent 3 2 7 2 2" xfId="46721" xr:uid="{2BA33923-CD1B-4F41-AC3D-3912A26DCAE4}"/>
    <cellStyle name="Percent 3 2 7 2 2 2" xfId="46722" xr:uid="{155A99F9-1A04-4E51-AAF4-D0C88BBB59DD}"/>
    <cellStyle name="Percent 3 2 7 2 2 2 2" xfId="46723" xr:uid="{3DAC6D95-0B4E-4202-9540-7A0945AC730F}"/>
    <cellStyle name="Percent 3 2 7 2 2 3" xfId="46724" xr:uid="{93508C84-710C-44F7-A219-E26CF3400834}"/>
    <cellStyle name="Percent 3 2 7 2 3" xfId="46725" xr:uid="{C98D2D65-4E8E-4C67-BAF4-233346815606}"/>
    <cellStyle name="Percent 3 2 7 2 3 2" xfId="46726" xr:uid="{3D87AB5B-01BB-40A2-8C65-1643341DA83C}"/>
    <cellStyle name="Percent 3 2 7 2 4" xfId="46727" xr:uid="{217EF36C-15F4-40CD-87C3-4E6FCBD7451F}"/>
    <cellStyle name="Percent 3 2 7 2 5" xfId="46728" xr:uid="{27B5F11F-33F6-41D1-A1B2-159424379C17}"/>
    <cellStyle name="Percent 3 2 7 3" xfId="46729" xr:uid="{F697487D-71D0-4899-A2B8-9BFC4B1D53D1}"/>
    <cellStyle name="Percent 3 2 7 3 2" xfId="46730" xr:uid="{C11F8A66-3F08-498B-8E79-2B80294388A1}"/>
    <cellStyle name="Percent 3 2 7 3 2 2" xfId="46731" xr:uid="{01EDB17F-49E9-4BA2-AE46-D8D7E3FAD332}"/>
    <cellStyle name="Percent 3 2 7 3 3" xfId="46732" xr:uid="{C63E220C-AAC3-4E99-A305-D36A6C6DFCEE}"/>
    <cellStyle name="Percent 3 2 7 4" xfId="46733" xr:uid="{EE0D5333-34BF-46EF-BDD2-242C342F113C}"/>
    <cellStyle name="Percent 3 2 7 4 2" xfId="46734" xr:uid="{C7AE948B-B86C-4332-B964-16B91FB055EA}"/>
    <cellStyle name="Percent 3 2 7 5" xfId="46735" xr:uid="{48F0FCAB-5A74-4F58-BC4E-7230769C3E7E}"/>
    <cellStyle name="Percent 3 2 7 6" xfId="46736" xr:uid="{9089DC05-C4D7-4C42-8955-B5297B8E04CE}"/>
    <cellStyle name="Percent 3 2 8" xfId="46737" xr:uid="{E214D6B5-4422-463A-8121-A416DACBDA3C}"/>
    <cellStyle name="Percent 3 2 8 2" xfId="46738" xr:uid="{FB906B8D-278D-488C-A828-D08553C1744E}"/>
    <cellStyle name="Percent 3 2 8 2 2" xfId="46739" xr:uid="{CBD1D13F-211F-47BB-BFA8-9FBA14EF70FC}"/>
    <cellStyle name="Percent 3 2 8 2 2 2" xfId="46740" xr:uid="{2FEBCB2F-9EA1-4550-83F0-CF4E28B06C2B}"/>
    <cellStyle name="Percent 3 2 8 2 3" xfId="46741" xr:uid="{24B8F3AB-3CD7-447A-8BBC-D86EB32BBCCD}"/>
    <cellStyle name="Percent 3 2 8 3" xfId="46742" xr:uid="{77CB2CE9-A6AD-48D1-8086-703C753BE78C}"/>
    <cellStyle name="Percent 3 2 8 3 2" xfId="46743" xr:uid="{9061CF7D-B9A4-4DBD-BE6C-444E8381E889}"/>
    <cellStyle name="Percent 3 2 8 4" xfId="46744" xr:uid="{3A424BFA-84F1-40B6-B0FB-F1427207DE61}"/>
    <cellStyle name="Percent 3 2 8 5" xfId="46745" xr:uid="{6222219A-B3AA-49B5-B395-AF5517836DB7}"/>
    <cellStyle name="Percent 3 2 9" xfId="46746" xr:uid="{8B5C444A-58F1-476C-8B9B-5789B081FE84}"/>
    <cellStyle name="Percent 3 2 9 2" xfId="46747" xr:uid="{7C422083-51FE-4F21-A25B-DDF1BD6E6CB0}"/>
    <cellStyle name="Percent 3 2 9 2 2" xfId="46748" xr:uid="{4345031D-B67D-4D8E-8E72-C3048F8DE606}"/>
    <cellStyle name="Percent 3 2 9 2 2 2" xfId="46749" xr:uid="{25111936-A02E-4086-BDC0-5A048874F92E}"/>
    <cellStyle name="Percent 3 2 9 2 3" xfId="46750" xr:uid="{A69CD816-B7C4-46E7-8934-22EE91D11906}"/>
    <cellStyle name="Percent 3 2 9 3" xfId="46751" xr:uid="{B9D89168-C564-4E81-9918-8D6BD210E130}"/>
    <cellStyle name="Percent 3 2 9 3 2" xfId="46752" xr:uid="{6FCFB430-B614-491D-9565-00FBB3EA5299}"/>
    <cellStyle name="Percent 3 2 9 4" xfId="46753" xr:uid="{DCAB382B-A410-468B-8A53-6055DFC3E4F2}"/>
    <cellStyle name="Percent 3 2 9 5" xfId="46754" xr:uid="{F03BA82E-880E-4397-90B6-699A2B34E2A3}"/>
    <cellStyle name="Percent 3 3" xfId="902" xr:uid="{C3FBC6F4-8150-42BA-BB35-1FAD996CF8E5}"/>
    <cellStyle name="Percent 3 3 2" xfId="46755" xr:uid="{FF99DF4B-FE88-430B-A99D-6C2F1DD85797}"/>
    <cellStyle name="Percent 3 3 2 2" xfId="46756" xr:uid="{66FB0B6B-254B-4724-8B24-1E36ED18549B}"/>
    <cellStyle name="Percent 3 3 3" xfId="46757" xr:uid="{3427B271-80AC-4439-9FF8-694560360C41}"/>
    <cellStyle name="Percent 3 4" xfId="46758" xr:uid="{08F2AAD5-B7FA-441E-A9ED-0FAA07E1F429}"/>
    <cellStyle name="Percent 3 4 2" xfId="46759" xr:uid="{35A5BA35-D8CF-4AB1-9654-5C1123659F68}"/>
    <cellStyle name="Percent 3 5" xfId="46760" xr:uid="{DC4D9E56-11FD-4FD1-92CA-77531122C743}"/>
    <cellStyle name="Percent 3 5 2" xfId="46761" xr:uid="{6567870A-BE25-46FD-A85A-2489923910C7}"/>
    <cellStyle name="Percent 3 6" xfId="46762" xr:uid="{DEFEF8AF-3DFF-4CFE-8CCE-66548D056AFD}"/>
    <cellStyle name="Percent 30" xfId="47302" xr:uid="{3EFF1452-562A-452B-A000-0311AF43D10D}"/>
    <cellStyle name="Percent 31" xfId="47305" xr:uid="{A431DFAF-E8B0-48D6-8C82-854CE624E57C}"/>
    <cellStyle name="Percent 32" xfId="47308" xr:uid="{AE7AB512-082E-405E-A8B8-BB6BDAD90124}"/>
    <cellStyle name="Percent 33" xfId="47311" xr:uid="{C3220614-4E95-44C8-AADC-393A7B62C154}"/>
    <cellStyle name="Percent 4" xfId="903" xr:uid="{96E5AF3F-2F7D-4AAD-9302-E2F3AD7AFC85}"/>
    <cellStyle name="Percent 4 2" xfId="904" xr:uid="{694A6941-D49D-478D-B7D7-DB724A3D96D6}"/>
    <cellStyle name="Percent 4 3" xfId="46763" xr:uid="{12976265-889E-4964-853B-0C3D43300B9C}"/>
    <cellStyle name="Percent 4 4" xfId="46764" xr:uid="{EF032121-8A5E-4E14-ADA0-84F4B9CC2A8F}"/>
    <cellStyle name="Percent 5" xfId="905" xr:uid="{46696783-6B26-4C0D-8CE5-07EFE9B2BFEB}"/>
    <cellStyle name="Percent 5 2" xfId="906" xr:uid="{A8EC8F88-D352-4D4A-96F5-B1FA859B26D7}"/>
    <cellStyle name="Percent 57" xfId="1106" xr:uid="{FA7E53D3-E9C4-4113-87CD-D2A36FF1D27A}"/>
    <cellStyle name="Percent 6" xfId="907" xr:uid="{7C9B46A8-CE40-4899-8CF1-BB61FA240090}"/>
    <cellStyle name="Percent 7" xfId="908" xr:uid="{52989158-1E61-4C29-892C-341B27417447}"/>
    <cellStyle name="Percent 8" xfId="909" xr:uid="{EF1C188E-B7FE-4B87-9165-A9A66D096094}"/>
    <cellStyle name="Percent 9" xfId="910" xr:uid="{B585D3DA-13BA-43E2-8FE6-33AC327445E4}"/>
    <cellStyle name="Placeholder" xfId="911" xr:uid="{5907C17A-DE1E-4D10-8925-6ADB3B00853A}"/>
    <cellStyle name="PSChar" xfId="8" xr:uid="{00000000-0005-0000-0000-00000A000000}"/>
    <cellStyle name="PSChar 2" xfId="913" xr:uid="{3CB0AE88-038D-4412-B5DE-52ADEEF78D1F}"/>
    <cellStyle name="PSChar 2 2" xfId="914" xr:uid="{C32C8B30-0D2D-495D-98C3-487DFA79CF7A}"/>
    <cellStyle name="PSChar 2 2 2" xfId="915" xr:uid="{089B461B-DAD3-4A35-96FF-7F32EF6DC75E}"/>
    <cellStyle name="PSChar 2 2 3" xfId="916" xr:uid="{C861F3FE-4A82-445B-AC6F-B39A3751E62C}"/>
    <cellStyle name="PSChar 2 3" xfId="917" xr:uid="{7972D19F-856A-4B56-85AF-B26D893B2AC0}"/>
    <cellStyle name="PSChar 2 4" xfId="46765" xr:uid="{EB4A8B6A-0349-41C3-A519-7506E4D745BF}"/>
    <cellStyle name="PSChar 3" xfId="918" xr:uid="{B538B1D8-A8D5-4D16-BB8B-9E93A4566B5A}"/>
    <cellStyle name="PSChar 4" xfId="919" xr:uid="{A9A1E9B2-6771-4120-8B44-45FBBFBC5CC0}"/>
    <cellStyle name="PSChar 5" xfId="912" xr:uid="{8FB3A97A-3AB0-4C26-8ABF-DD2EEDB96300}"/>
    <cellStyle name="PSDate" xfId="9" xr:uid="{00000000-0005-0000-0000-00000B000000}"/>
    <cellStyle name="PSDate 2" xfId="920" xr:uid="{9696E1D0-0BA8-4697-8A21-EBDFE5007E8B}"/>
    <cellStyle name="PSDate 2 2" xfId="921" xr:uid="{3F57DE12-7523-4F45-A558-FF1DCA2C5E7E}"/>
    <cellStyle name="PSDate 2 3" xfId="46766" xr:uid="{0B3C51B2-4357-4DB5-B88E-EEBE5077D78E}"/>
    <cellStyle name="PSDate 3" xfId="922" xr:uid="{0B8AEB62-0D88-4DB7-9BCF-99536D867C27}"/>
    <cellStyle name="PSDate 4" xfId="923" xr:uid="{304F745B-EFCD-4419-B809-349755334D70}"/>
    <cellStyle name="PSDec" xfId="10" xr:uid="{00000000-0005-0000-0000-00000C000000}"/>
    <cellStyle name="PSDec 2" xfId="924" xr:uid="{F477BBF0-083F-4908-A022-2ABF33E7152E}"/>
    <cellStyle name="PSDec 2 2" xfId="925" xr:uid="{D56FD85E-D864-4000-B7B3-4D9AC34AD538}"/>
    <cellStyle name="PSDec 2 3" xfId="46767" xr:uid="{4950B5C5-B7D5-49B2-A4E3-E7C117E11295}"/>
    <cellStyle name="PSDec 3" xfId="926" xr:uid="{E003803B-E6E5-4CB0-8B54-1487CC8E5A29}"/>
    <cellStyle name="PSDec 4" xfId="927" xr:uid="{0426BAD1-D2D2-42E1-B0B3-E8EB3E32101A}"/>
    <cellStyle name="PSHeading" xfId="11" xr:uid="{00000000-0005-0000-0000-00000D000000}"/>
    <cellStyle name="PSHeading 2" xfId="929" xr:uid="{F0DC715F-4995-4C9B-BDAF-34A84657C5B3}"/>
    <cellStyle name="PSHeading 2 2" xfId="930" xr:uid="{4AC28D85-EECE-45D9-A3FB-4832F99BF31A}"/>
    <cellStyle name="PSHeading 2 3" xfId="46768" xr:uid="{8241F9DD-5ADF-4D58-AADE-BAE7458DAEF5}"/>
    <cellStyle name="PSHeading 3" xfId="931" xr:uid="{D96D93E0-33E0-40CB-A4E8-23E21BF24BAF}"/>
    <cellStyle name="PSHeading 4" xfId="932" xr:uid="{FD85F5AF-D7E9-4CFD-9C55-3F167B064655}"/>
    <cellStyle name="PSHeading 5" xfId="928" xr:uid="{E3A4D70B-7882-4168-A605-943A09781049}"/>
    <cellStyle name="PSInt" xfId="12" xr:uid="{00000000-0005-0000-0000-00000E000000}"/>
    <cellStyle name="PSInt 2" xfId="933" xr:uid="{72A46FCF-C698-42A5-8692-1C8D80CD067E}"/>
    <cellStyle name="PSInt 2 2" xfId="934" xr:uid="{6329995B-28D5-4FFE-A516-13C6D30BDFAB}"/>
    <cellStyle name="PSInt 2 3" xfId="46769" xr:uid="{F9D9ED60-BBD0-4B76-9EE9-890377112CE9}"/>
    <cellStyle name="PSInt 3" xfId="935" xr:uid="{646C9BFD-A09C-4816-A835-CFA21242CC29}"/>
    <cellStyle name="PSInt 4" xfId="936" xr:uid="{82F82655-DB28-4EF4-9760-B2C33863D9F6}"/>
    <cellStyle name="PSSpacer" xfId="13" xr:uid="{00000000-0005-0000-0000-00000F000000}"/>
    <cellStyle name="PSSpacer 2" xfId="937" xr:uid="{75691FF0-F4C8-4FC2-9D3F-AE2514E13CB3}"/>
    <cellStyle name="PSSpacer 2 2" xfId="938" xr:uid="{6C6F8597-626B-4813-92EC-AA943A7AD23E}"/>
    <cellStyle name="PSSpacer 2 3" xfId="46770" xr:uid="{46B23567-10D2-49D2-9A15-93B87CE2245E}"/>
    <cellStyle name="PSSpacer 3" xfId="939" xr:uid="{5B2043E7-2CCA-41B3-B7A4-8A3DC3AA1539}"/>
    <cellStyle name="PSSpacer 4" xfId="940" xr:uid="{CDD7CB4D-04CF-46D1-A3B6-FBCD2E242BF6}"/>
    <cellStyle name="re-install" xfId="941" xr:uid="{A77DE5B9-A873-4AAC-A035-18F4B37DC9CA}"/>
    <cellStyle name="re-install 2" xfId="942" xr:uid="{FD67044B-9476-48CE-9B6D-AB8621E12B6B}"/>
    <cellStyle name="re-install 2 2" xfId="46771" xr:uid="{1F9E8BC5-0955-4973-BDF4-318A44A3C5D9}"/>
    <cellStyle name="re-install 2 2 2" xfId="46772" xr:uid="{B298655C-7E83-4AED-9555-A57BC8D350F9}"/>
    <cellStyle name="re-install 2 3" xfId="46773" xr:uid="{998CDAFC-67F6-4909-93B3-8ABFA19B7432}"/>
    <cellStyle name="re-install 3" xfId="46774" xr:uid="{8A541781-8DF1-4B10-829C-241714EDDC2C}"/>
    <cellStyle name="RevList" xfId="943" xr:uid="{29BB3FE2-6119-41EA-83E9-5BCA608866BC}"/>
    <cellStyle name="SAPBEXaggData" xfId="944" xr:uid="{81308FD2-D442-4E0F-B928-20CEDB778908}"/>
    <cellStyle name="SAPBEXaggData 2" xfId="945" xr:uid="{738713B1-04A0-4E9C-BAB9-E6EDC8323CB5}"/>
    <cellStyle name="SAPBEXaggData 2 2" xfId="46775" xr:uid="{29500948-D64B-42A9-B229-D0BC79533BFE}"/>
    <cellStyle name="SAPBEXaggData 2 3" xfId="46776" xr:uid="{BCB941EC-DBC5-43C1-90CC-9A471B2D7924}"/>
    <cellStyle name="SAPBEXaggData 2 4" xfId="46777" xr:uid="{DCD6A827-6089-4C7F-866B-1388115D88EA}"/>
    <cellStyle name="SAPBEXaggData 3" xfId="46778" xr:uid="{176AE854-07C8-4008-9A75-1C61CD1FB3B8}"/>
    <cellStyle name="SAPBEXaggData 3 2" xfId="46779" xr:uid="{D0B5F7FF-1D68-4956-B7FA-C01D69224ADF}"/>
    <cellStyle name="SAPBEXaggData 3 3" xfId="46780" xr:uid="{F5C6D6F9-07BB-49FB-BFD0-C8EBC16FFFCC}"/>
    <cellStyle name="SAPBEXaggData 4" xfId="46781" xr:uid="{3A9624F1-8C95-45B9-96A2-473640B962AB}"/>
    <cellStyle name="SAPBEXaggData 4 2" xfId="46782" xr:uid="{4E75CB30-7CCC-4A9A-9DD8-8DC2A526EDA3}"/>
    <cellStyle name="SAPBEXaggData 4 3" xfId="46783" xr:uid="{B563088F-4836-44D6-8799-767731F2F609}"/>
    <cellStyle name="SAPBEXaggData 5" xfId="46784" xr:uid="{14B2EFFD-8F99-4AE6-87C5-664751CF3FCA}"/>
    <cellStyle name="SAPBEXaggData 6" xfId="46785" xr:uid="{F01F0738-6E97-44C7-869B-13152B4F42B5}"/>
    <cellStyle name="SAPBEXaggData 7" xfId="46786" xr:uid="{C32DE0D7-55A5-4406-BB12-559576A709FA}"/>
    <cellStyle name="SAPBEXaggDataEmph" xfId="946" xr:uid="{057D1577-24D1-400E-B037-DA4EB686FF62}"/>
    <cellStyle name="SAPBEXaggDataEmph 2" xfId="947" xr:uid="{88B5831F-AD7D-4DCC-B4EF-4B67193FF2B6}"/>
    <cellStyle name="SAPBEXaggDataEmph 2 2" xfId="46787" xr:uid="{D60A2CA5-EB09-4AE1-AE08-6D9C627FB612}"/>
    <cellStyle name="SAPBEXaggDataEmph 2 3" xfId="46788" xr:uid="{97A0D1E5-C699-4092-BDE8-4DDE05A50E4C}"/>
    <cellStyle name="SAPBEXaggDataEmph 2 4" xfId="46789" xr:uid="{1FEE0B50-7DDE-4853-9615-13FABF34BCCE}"/>
    <cellStyle name="SAPBEXaggDataEmph 3" xfId="46790" xr:uid="{7025203B-0A9F-4E3B-83A9-1D0794E4EDFB}"/>
    <cellStyle name="SAPBEXaggDataEmph 3 2" xfId="46791" xr:uid="{2D5763AC-5503-4207-9009-8EE8A95DAF6E}"/>
    <cellStyle name="SAPBEXaggDataEmph 3 3" xfId="46792" xr:uid="{CB530D16-5DC3-4ACD-BBD3-255485CD613D}"/>
    <cellStyle name="SAPBEXaggDataEmph 4" xfId="46793" xr:uid="{378458D3-A01A-4438-942A-28FE9A5381A8}"/>
    <cellStyle name="SAPBEXaggDataEmph 4 2" xfId="46794" xr:uid="{D3580CD5-943D-436B-A4B9-062FF6D1C657}"/>
    <cellStyle name="SAPBEXaggDataEmph 4 3" xfId="46795" xr:uid="{E1A25768-3CF6-4769-A3AF-02DABAF9DA1F}"/>
    <cellStyle name="SAPBEXaggDataEmph 5" xfId="46796" xr:uid="{6C1B1A08-ECAA-47F4-882A-1122B73D7E4E}"/>
    <cellStyle name="SAPBEXaggDataEmph 6" xfId="46797" xr:uid="{AB28188B-9527-4BAA-98BE-C0ACC62012D8}"/>
    <cellStyle name="SAPBEXaggDataEmph 7" xfId="46798" xr:uid="{9B75416F-F244-4D72-A48C-FCB1B2B2A266}"/>
    <cellStyle name="SAPBEXaggExc1" xfId="948" xr:uid="{3765903E-27EC-4E71-9BB5-07CD80F09086}"/>
    <cellStyle name="SAPBEXaggExc1Emph" xfId="949" xr:uid="{E5C65494-406E-4007-B6CF-DBF8C184EC2F}"/>
    <cellStyle name="SAPBEXaggExc2" xfId="950" xr:uid="{6AF8ABFC-3EBC-4A20-B348-774463F5A81C}"/>
    <cellStyle name="SAPBEXaggExc2Emph" xfId="951" xr:uid="{3E6ADA8E-5A8C-46ED-B376-1427E4CE745F}"/>
    <cellStyle name="SAPBEXaggItem" xfId="952" xr:uid="{D7287F66-05E1-4FA6-8BC8-C054AFD865AE}"/>
    <cellStyle name="SAPBEXaggItem 2" xfId="953" xr:uid="{3EB99113-8105-4A0D-9F96-7D14837ADA92}"/>
    <cellStyle name="SAPBEXaggItem 2 2" xfId="46799" xr:uid="{CC064E36-B845-4656-99C7-43996F00A0F1}"/>
    <cellStyle name="SAPBEXaggItem 2 3" xfId="46800" xr:uid="{3EA8E228-F1AE-46B0-B420-2B1E8298CA9D}"/>
    <cellStyle name="SAPBEXaggItem 2 4" xfId="46801" xr:uid="{2D011D01-FEA2-4450-9D88-D2688C8B4329}"/>
    <cellStyle name="SAPBEXaggItem 3" xfId="46802" xr:uid="{C650B3D7-772A-4FBF-9D08-4458B6E12C4D}"/>
    <cellStyle name="SAPBEXaggItem 3 2" xfId="46803" xr:uid="{0849C277-3936-4179-9D13-06C6851E39B1}"/>
    <cellStyle name="SAPBEXaggItem 3 3" xfId="46804" xr:uid="{C0B0DB64-FA17-4FF0-88DB-40E332E6E51D}"/>
    <cellStyle name="SAPBEXaggItem 4" xfId="46805" xr:uid="{B9538696-F26E-4739-AC30-04FF2127D26E}"/>
    <cellStyle name="SAPBEXaggItem 4 2" xfId="46806" xr:uid="{898DA790-F591-46E9-942A-4FA9E5C81E40}"/>
    <cellStyle name="SAPBEXaggItem 4 3" xfId="46807" xr:uid="{FCCF320E-7331-4D7E-8088-FD3EED11310A}"/>
    <cellStyle name="SAPBEXaggItem 5" xfId="46808" xr:uid="{311A0D72-4CE7-4BE9-B1CA-3D3788701CBD}"/>
    <cellStyle name="SAPBEXaggItem 6" xfId="46809" xr:uid="{83046BF6-7AC4-473E-8833-77FEE74DA027}"/>
    <cellStyle name="SAPBEXaggItem 7" xfId="46810" xr:uid="{47C0716E-4C7F-4C95-90CC-ADB413A268FB}"/>
    <cellStyle name="SAPBEXbackground" xfId="954" xr:uid="{76B24D41-2F0A-4AF4-8919-B1DCE9095282}"/>
    <cellStyle name="SAPBEXbackground 2" xfId="955" xr:uid="{DE92004A-408A-49F9-AF18-A406FB2EB9F1}"/>
    <cellStyle name="SAPBEXbackground 3" xfId="956" xr:uid="{BF35F1FD-0F8C-4AA6-8215-C8AD0D8A5068}"/>
    <cellStyle name="SAPBEXbackground 4" xfId="957" xr:uid="{4A9705F4-A44D-442F-9150-715710E3BDF6}"/>
    <cellStyle name="SAPBEXchaText" xfId="958" xr:uid="{AA26AC51-7A27-4E19-B9C0-03B0E4096AB6}"/>
    <cellStyle name="SAPBEXexcBad7" xfId="959" xr:uid="{B1A80B83-30A0-468F-AD26-9DC5733B53AB}"/>
    <cellStyle name="SAPBEXexcBad7 2" xfId="960" xr:uid="{6FA59184-81B1-4769-B62D-FC2562FFC456}"/>
    <cellStyle name="SAPBEXexcBad7 2 2" xfId="46811" xr:uid="{B737A0FE-2C6F-42C8-891C-0E4BF5BEDC53}"/>
    <cellStyle name="SAPBEXexcBad7 2 3" xfId="46812" xr:uid="{1801DF21-2606-4954-9DF4-C283E9A5B84A}"/>
    <cellStyle name="SAPBEXexcBad7 2 4" xfId="46813" xr:uid="{47F84788-4EB6-445E-9E96-93AF5C1B6729}"/>
    <cellStyle name="SAPBEXexcBad7 3" xfId="46814" xr:uid="{18DF2038-F8E5-43C7-84FC-8C33831C6511}"/>
    <cellStyle name="SAPBEXexcBad7 3 2" xfId="46815" xr:uid="{2F38E0EF-0C95-4778-B75E-8C6D404F3DD7}"/>
    <cellStyle name="SAPBEXexcBad7 3 3" xfId="46816" xr:uid="{3872DB79-5650-4D9F-8282-FC5791CD16A0}"/>
    <cellStyle name="SAPBEXexcBad7 4" xfId="46817" xr:uid="{5096BC6E-93D3-48F7-8618-ACA41057E0FB}"/>
    <cellStyle name="SAPBEXexcBad7 4 2" xfId="46818" xr:uid="{080CFBFF-05CA-4205-9676-6D46559E512C}"/>
    <cellStyle name="SAPBEXexcBad7 4 3" xfId="46819" xr:uid="{F70E4789-98C1-4B23-BFC2-6CD99785DCE2}"/>
    <cellStyle name="SAPBEXexcBad7 5" xfId="46820" xr:uid="{81A1109E-BDB0-4A48-8324-3DF5261D23F4}"/>
    <cellStyle name="SAPBEXexcBad7 6" xfId="46821" xr:uid="{146B4AF9-65EC-45B4-8C02-EAA8F4E1297A}"/>
    <cellStyle name="SAPBEXexcBad7 7" xfId="46822" xr:uid="{5DCDCE69-B787-47C9-ACE0-DE515C6A277C}"/>
    <cellStyle name="SAPBEXexcBad8" xfId="961" xr:uid="{7154A3C7-3C85-430E-93C3-90A24BB292E0}"/>
    <cellStyle name="SAPBEXexcBad8 2" xfId="962" xr:uid="{8656B7B8-2E03-4B8F-B6F6-637A8E4F0CAF}"/>
    <cellStyle name="SAPBEXexcBad8 2 2" xfId="46823" xr:uid="{AA50C319-A50A-4252-B0F4-F25BFD029730}"/>
    <cellStyle name="SAPBEXexcBad8 2 3" xfId="46824" xr:uid="{17334320-8AD8-4ED0-BFD7-4D8F0FD004E3}"/>
    <cellStyle name="SAPBEXexcBad8 2 4" xfId="46825" xr:uid="{B8044D89-4F05-4250-B5BE-87F4C8CE023B}"/>
    <cellStyle name="SAPBEXexcBad8 3" xfId="46826" xr:uid="{FCE12972-39C2-4DE4-A8C5-51DA674BB49B}"/>
    <cellStyle name="SAPBEXexcBad8 3 2" xfId="46827" xr:uid="{45C9160C-5C5C-41F6-A462-1659E25F1C44}"/>
    <cellStyle name="SAPBEXexcBad8 3 3" xfId="46828" xr:uid="{EEF5C038-E225-493A-8540-61D7D5B70CB7}"/>
    <cellStyle name="SAPBEXexcBad8 4" xfId="46829" xr:uid="{EA84ED9D-52ED-4D1C-838B-DB4D2B57CC6B}"/>
    <cellStyle name="SAPBEXexcBad8 4 2" xfId="46830" xr:uid="{F4CED26A-07A0-422C-96E6-4FADC12E50D1}"/>
    <cellStyle name="SAPBEXexcBad8 4 3" xfId="46831" xr:uid="{447C8E1C-E23B-4F2A-B181-803358F89489}"/>
    <cellStyle name="SAPBEXexcBad8 5" xfId="46832" xr:uid="{9AF504E4-FCCF-4459-A1DA-6AD67F71E594}"/>
    <cellStyle name="SAPBEXexcBad8 6" xfId="46833" xr:uid="{4A820DCC-7FE4-43CD-B573-73E67E3B20A0}"/>
    <cellStyle name="SAPBEXexcBad8 7" xfId="46834" xr:uid="{D9D1C5E2-1F3B-40AF-B5D2-2C1C30E4AF11}"/>
    <cellStyle name="SAPBEXexcBad9" xfId="963" xr:uid="{4C2FE4F7-265E-41E8-BFB5-8B0729EF0D67}"/>
    <cellStyle name="SAPBEXexcBad9 2" xfId="964" xr:uid="{C212CF11-A194-455D-8D02-F3D8BDEE7A18}"/>
    <cellStyle name="SAPBEXexcBad9 2 2" xfId="46835" xr:uid="{FE90F412-538E-4E54-BEBA-700CD37B6B13}"/>
    <cellStyle name="SAPBEXexcBad9 2 3" xfId="46836" xr:uid="{DBFFAA22-DBF0-4AF9-ABF0-E2A643463124}"/>
    <cellStyle name="SAPBEXexcBad9 2 4" xfId="46837" xr:uid="{40607A2F-FFCB-4A5B-9D4E-92A8C3DCAA29}"/>
    <cellStyle name="SAPBEXexcBad9 3" xfId="46838" xr:uid="{E4FBC3C5-D57F-432E-950B-CE9907CCB206}"/>
    <cellStyle name="SAPBEXexcBad9 3 2" xfId="46839" xr:uid="{CCBEFF0B-8B70-420B-940E-B903A6F7C9D9}"/>
    <cellStyle name="SAPBEXexcBad9 3 3" xfId="46840" xr:uid="{EB91EE52-6CF4-4D7B-9E11-4DDEC4CEFA22}"/>
    <cellStyle name="SAPBEXexcBad9 4" xfId="46841" xr:uid="{34A6D448-4394-42FD-9C26-1FD4FAC7203D}"/>
    <cellStyle name="SAPBEXexcBad9 4 2" xfId="46842" xr:uid="{5811E430-9A17-460E-AE21-CE9DFCABAE83}"/>
    <cellStyle name="SAPBEXexcBad9 4 3" xfId="46843" xr:uid="{7B8069CA-AE42-43AE-B581-680340385894}"/>
    <cellStyle name="SAPBEXexcBad9 5" xfId="46844" xr:uid="{DB89DB9A-7F4D-4978-AACA-2ACD77E8FF6B}"/>
    <cellStyle name="SAPBEXexcBad9 6" xfId="46845" xr:uid="{46F9D0F0-85E0-4056-A791-91E8DEA4600B}"/>
    <cellStyle name="SAPBEXexcBad9 7" xfId="46846" xr:uid="{D55E6C09-26B7-47A7-9C55-BC599630C6BF}"/>
    <cellStyle name="SAPBEXexcCritical4" xfId="965" xr:uid="{F719FC28-39EC-488D-95FB-D21E21169DF6}"/>
    <cellStyle name="SAPBEXexcCritical4 2" xfId="966" xr:uid="{06EF464C-1CA1-4B11-BB62-5CCECFA741E0}"/>
    <cellStyle name="SAPBEXexcCritical4 2 2" xfId="46847" xr:uid="{D2CACCEF-61FF-4BCD-9FD9-CCE09FE22CFD}"/>
    <cellStyle name="SAPBEXexcCritical4 2 3" xfId="46848" xr:uid="{BB4642F7-0150-4E02-B315-DA0F3CCB59F8}"/>
    <cellStyle name="SAPBEXexcCritical4 2 4" xfId="46849" xr:uid="{AFB92910-ADE1-4E5F-A360-3DD8FDDCE648}"/>
    <cellStyle name="SAPBEXexcCritical4 3" xfId="46850" xr:uid="{820BFA65-E127-40A1-8F7C-DADDCF44FDCB}"/>
    <cellStyle name="SAPBEXexcCritical4 3 2" xfId="46851" xr:uid="{2781EA76-4899-4BC3-A403-9A12538AE625}"/>
    <cellStyle name="SAPBEXexcCritical4 3 3" xfId="46852" xr:uid="{1356E610-C086-40DC-84E9-D012932367FA}"/>
    <cellStyle name="SAPBEXexcCritical4 4" xfId="46853" xr:uid="{773868B4-43C8-4D3E-B759-9746FEB3B070}"/>
    <cellStyle name="SAPBEXexcCritical4 4 2" xfId="46854" xr:uid="{3FDF2D48-0D9F-44B4-B9D3-93E5BAF952EB}"/>
    <cellStyle name="SAPBEXexcCritical4 4 3" xfId="46855" xr:uid="{A8F413EC-5897-4C35-934C-7BD6E2641401}"/>
    <cellStyle name="SAPBEXexcCritical4 5" xfId="46856" xr:uid="{D7AF0BB5-3599-4ACF-92D9-88A73FAD550B}"/>
    <cellStyle name="SAPBEXexcCritical4 6" xfId="46857" xr:uid="{7E0532D7-32E2-4DDC-87E8-4A02F5509327}"/>
    <cellStyle name="SAPBEXexcCritical4 7" xfId="46858" xr:uid="{3D6D2A2C-7043-4EA0-8CF6-70E1645C00EF}"/>
    <cellStyle name="SAPBEXexcCritical5" xfId="967" xr:uid="{28B045D6-432C-4817-ACC6-1F4955F7D000}"/>
    <cellStyle name="SAPBEXexcCritical5 2" xfId="968" xr:uid="{5D402BEB-8434-414A-8FD8-125F56FA2166}"/>
    <cellStyle name="SAPBEXexcCritical5 2 2" xfId="46859" xr:uid="{7E5767E0-C363-420B-9043-8304AD20A644}"/>
    <cellStyle name="SAPBEXexcCritical5 2 3" xfId="46860" xr:uid="{149DD34B-C690-4A59-A3C5-2FFF90655094}"/>
    <cellStyle name="SAPBEXexcCritical5 2 4" xfId="46861" xr:uid="{D5AB2627-799D-4E5E-9C71-97B8039EA36E}"/>
    <cellStyle name="SAPBEXexcCritical5 3" xfId="46862" xr:uid="{2D2D04E5-1978-4A23-8D12-1CC7CFC6EFD8}"/>
    <cellStyle name="SAPBEXexcCritical5 3 2" xfId="46863" xr:uid="{5A4886D9-A865-4AF6-94C6-E48FBB8FA7C0}"/>
    <cellStyle name="SAPBEXexcCritical5 3 3" xfId="46864" xr:uid="{9134D6AA-7CF8-414A-8BE2-8638EF0C371E}"/>
    <cellStyle name="SAPBEXexcCritical5 4" xfId="46865" xr:uid="{96480C10-D35E-47E8-866E-5589944C1C6D}"/>
    <cellStyle name="SAPBEXexcCritical5 4 2" xfId="46866" xr:uid="{3F0DD07B-E35A-48A6-B531-6405C43A0026}"/>
    <cellStyle name="SAPBEXexcCritical5 4 3" xfId="46867" xr:uid="{2E35D759-1977-4D9B-B5A2-3FE065D5E4C4}"/>
    <cellStyle name="SAPBEXexcCritical5 5" xfId="46868" xr:uid="{32F0475B-B4C6-4B47-A40C-0E3D6F8AB95F}"/>
    <cellStyle name="SAPBEXexcCritical5 6" xfId="46869" xr:uid="{C5299363-5247-4C5A-90CA-7138F318F62E}"/>
    <cellStyle name="SAPBEXexcCritical5 7" xfId="46870" xr:uid="{A38B6010-2E82-4C6A-A426-32689EA65F14}"/>
    <cellStyle name="SAPBEXexcCritical6" xfId="969" xr:uid="{3BF19BD7-1307-46D3-A4E8-C96029EA0157}"/>
    <cellStyle name="SAPBEXexcCritical6 2" xfId="970" xr:uid="{57FFF0FA-DF9A-4391-ABFD-D78A4E4E4803}"/>
    <cellStyle name="SAPBEXexcCritical6 2 2" xfId="46871" xr:uid="{DB5CE718-7220-425B-9E6B-9B741DC53371}"/>
    <cellStyle name="SAPBEXexcCritical6 2 3" xfId="46872" xr:uid="{BC3A791E-7300-4F6C-B2DE-3DB92F7E303A}"/>
    <cellStyle name="SAPBEXexcCritical6 2 4" xfId="46873" xr:uid="{E6081A58-B70E-4512-8040-809C82DB5564}"/>
    <cellStyle name="SAPBEXexcCritical6 3" xfId="46874" xr:uid="{9BA9F19C-4854-4D8A-881B-66071EC35F94}"/>
    <cellStyle name="SAPBEXexcCritical6 3 2" xfId="46875" xr:uid="{5DD82EDC-985C-407F-9B16-F3A63B9D7613}"/>
    <cellStyle name="SAPBEXexcCritical6 3 3" xfId="46876" xr:uid="{405DAAF1-E3E8-43B5-9384-18B13B2544CC}"/>
    <cellStyle name="SAPBEXexcCritical6 4" xfId="46877" xr:uid="{DD8521C0-B419-437F-9905-011AB93F4AFB}"/>
    <cellStyle name="SAPBEXexcCritical6 4 2" xfId="46878" xr:uid="{B93A8813-E73D-4094-859B-51B32A1CFB8F}"/>
    <cellStyle name="SAPBEXexcCritical6 4 3" xfId="46879" xr:uid="{DEF5C905-F35C-4F8C-9043-B26B084A2B1E}"/>
    <cellStyle name="SAPBEXexcCritical6 5" xfId="46880" xr:uid="{A6130F3C-F9C2-4182-952D-06B05C8CD8A6}"/>
    <cellStyle name="SAPBEXexcCritical6 6" xfId="46881" xr:uid="{C28A203F-96DF-476C-BCFD-D2FFBE962BE1}"/>
    <cellStyle name="SAPBEXexcCritical6 7" xfId="46882" xr:uid="{1BA2210F-8887-4863-A2B6-0FF8FC6E4501}"/>
    <cellStyle name="SAPBEXexcGood1" xfId="971" xr:uid="{495EAA4B-D702-4BE4-B762-3AD3B7E80977}"/>
    <cellStyle name="SAPBEXexcGood1 2" xfId="972" xr:uid="{F21E4C9D-036E-45E3-8488-43FF319550E6}"/>
    <cellStyle name="SAPBEXexcGood1 2 2" xfId="46883" xr:uid="{940B8108-BD6D-472D-8BE6-44FD29B02180}"/>
    <cellStyle name="SAPBEXexcGood1 2 3" xfId="46884" xr:uid="{04854BF9-A21D-411F-BA31-6A72FD85DFCB}"/>
    <cellStyle name="SAPBEXexcGood1 2 4" xfId="46885" xr:uid="{A34D5307-6AD6-43BB-9726-5CA2A3725D67}"/>
    <cellStyle name="SAPBEXexcGood1 3" xfId="46886" xr:uid="{D25E72C5-4123-4265-87D7-DA4D2ADBD467}"/>
    <cellStyle name="SAPBEXexcGood1 3 2" xfId="46887" xr:uid="{7729CB44-B069-4FAB-886E-70E5300A70D9}"/>
    <cellStyle name="SAPBEXexcGood1 3 3" xfId="46888" xr:uid="{D23C089F-6BD8-4E0A-8517-EDCB3DC211A6}"/>
    <cellStyle name="SAPBEXexcGood1 4" xfId="46889" xr:uid="{65B3E469-3A2E-46E4-A3F7-0033B94698B4}"/>
    <cellStyle name="SAPBEXexcGood1 4 2" xfId="46890" xr:uid="{66B2F911-1DD8-401D-9504-F323B476496F}"/>
    <cellStyle name="SAPBEXexcGood1 4 3" xfId="46891" xr:uid="{F5E8983A-7A5E-4445-A4C3-DACA9C239616}"/>
    <cellStyle name="SAPBEXexcGood1 5" xfId="46892" xr:uid="{F2BB67DD-1CAB-4522-9129-0A3A905722E3}"/>
    <cellStyle name="SAPBEXexcGood1 6" xfId="46893" xr:uid="{BB4B7E8D-2418-409C-B846-5F79A9A361F8}"/>
    <cellStyle name="SAPBEXexcGood1 7" xfId="46894" xr:uid="{F0CFC719-0537-4328-A47A-32B4E66DBD7A}"/>
    <cellStyle name="SAPBEXexcGood2" xfId="973" xr:uid="{41F9A79C-ABF7-4113-AA99-26C8C8779DDF}"/>
    <cellStyle name="SAPBEXexcGood2 2" xfId="974" xr:uid="{F9884A63-EEF1-4A88-AD4D-1397F15494E9}"/>
    <cellStyle name="SAPBEXexcGood2 2 2" xfId="46895" xr:uid="{CBDB55DB-155A-4253-8DD3-B8A5E67A1A5E}"/>
    <cellStyle name="SAPBEXexcGood2 2 3" xfId="46896" xr:uid="{053040C5-64E1-43D0-9DA6-198B334E81BA}"/>
    <cellStyle name="SAPBEXexcGood2 2 4" xfId="46897" xr:uid="{2363D2AA-6D68-4435-9F4A-9D25154A445D}"/>
    <cellStyle name="SAPBEXexcGood2 3" xfId="46898" xr:uid="{9773EAE7-F794-4DEF-A0ED-1A3A0FDE40FA}"/>
    <cellStyle name="SAPBEXexcGood2 3 2" xfId="46899" xr:uid="{E9836F9F-6D54-45DB-921A-0A4CF28CF2C8}"/>
    <cellStyle name="SAPBEXexcGood2 3 3" xfId="46900" xr:uid="{681DAB84-665D-4E02-B383-A225C05218F4}"/>
    <cellStyle name="SAPBEXexcGood2 4" xfId="46901" xr:uid="{61E95DC0-E0D1-419E-8F2E-FD4AE569F3FF}"/>
    <cellStyle name="SAPBEXexcGood2 4 2" xfId="46902" xr:uid="{00219832-EA0E-41E5-806E-A31E8F42CE20}"/>
    <cellStyle name="SAPBEXexcGood2 4 3" xfId="46903" xr:uid="{C4A8FBD1-6192-49F5-8119-ABF1AC279EDC}"/>
    <cellStyle name="SAPBEXexcGood2 5" xfId="46904" xr:uid="{728C85D8-7989-430E-871F-F40F943C4E3C}"/>
    <cellStyle name="SAPBEXexcGood2 6" xfId="46905" xr:uid="{98B63137-522C-4FE8-AA9C-22B5E52D55F9}"/>
    <cellStyle name="SAPBEXexcGood2 7" xfId="46906" xr:uid="{64E8AF7A-967E-48C7-BE49-7B43280393FF}"/>
    <cellStyle name="SAPBEXexcGood3" xfId="975" xr:uid="{07219BA5-6B64-4CBE-B212-7E96DA41672C}"/>
    <cellStyle name="SAPBEXexcGood3 2" xfId="976" xr:uid="{BF77175B-E8B4-4C22-B5CE-4776AC160AAA}"/>
    <cellStyle name="SAPBEXexcGood3 2 2" xfId="46907" xr:uid="{AFF59F6A-E935-4CCE-9F3F-B4402AF90FD9}"/>
    <cellStyle name="SAPBEXexcGood3 2 3" xfId="46908" xr:uid="{485727D9-84BC-4A0A-A05F-868215BBD503}"/>
    <cellStyle name="SAPBEXexcGood3 2 4" xfId="46909" xr:uid="{6930ED67-6CB2-4B73-8E31-5C1B66FEB999}"/>
    <cellStyle name="SAPBEXexcGood3 3" xfId="46910" xr:uid="{6D838527-14EA-4370-9A87-7E080F274D98}"/>
    <cellStyle name="SAPBEXexcGood3 3 2" xfId="46911" xr:uid="{BB3B10B4-3749-499D-AF00-EE1771ACFD04}"/>
    <cellStyle name="SAPBEXexcGood3 3 3" xfId="46912" xr:uid="{032F7132-89EA-4538-A132-6F769C9CDA5D}"/>
    <cellStyle name="SAPBEXexcGood3 4" xfId="46913" xr:uid="{BABB0866-46DD-4375-A064-C44F57A53AD0}"/>
    <cellStyle name="SAPBEXexcGood3 4 2" xfId="46914" xr:uid="{9452934A-2B4A-40E2-9B91-9AA8B9306DB8}"/>
    <cellStyle name="SAPBEXexcGood3 4 3" xfId="46915" xr:uid="{DB7A4E2C-6203-43E8-873E-CC1B26BAC6DA}"/>
    <cellStyle name="SAPBEXexcGood3 5" xfId="46916" xr:uid="{F67D5AC2-B1DC-44E2-A3EF-20CAAAC0DB53}"/>
    <cellStyle name="SAPBEXexcGood3 6" xfId="46917" xr:uid="{172FFB12-4EDD-46B8-886D-EBF614A996C9}"/>
    <cellStyle name="SAPBEXexcGood3 7" xfId="46918" xr:uid="{D64E1ABF-8FB4-41ED-9F58-F8DFC2FDC624}"/>
    <cellStyle name="SAPBEXfilterDrill" xfId="977" xr:uid="{C19ABB25-0536-4612-8E59-F118CFEE975E}"/>
    <cellStyle name="SAPBEXfilterItem" xfId="978" xr:uid="{A70AE992-77C0-4A83-BBB5-3E041B8446CF}"/>
    <cellStyle name="SAPBEXfilterText" xfId="979" xr:uid="{F97423EE-4290-496E-84EC-99A02249A876}"/>
    <cellStyle name="SAPBEXformats" xfId="980" xr:uid="{29B761CC-A033-4F26-B898-807A42DE99F4}"/>
    <cellStyle name="SAPBEXformats 2" xfId="981" xr:uid="{9D7F8302-32F3-40C9-87D7-C6CC4AAF773C}"/>
    <cellStyle name="SAPBEXformats 2 2" xfId="46919" xr:uid="{54AB6C43-42A4-4318-B089-62F2FEAB06D9}"/>
    <cellStyle name="SAPBEXformats 2 3" xfId="46920" xr:uid="{5E531887-E0A3-4934-993B-C32C7208081C}"/>
    <cellStyle name="SAPBEXformats 2 4" xfId="46921" xr:uid="{48D4FB33-7651-438B-A731-83CCD0B47665}"/>
    <cellStyle name="SAPBEXformats 3" xfId="46922" xr:uid="{98482A64-017E-4721-A132-55582E2AE3BD}"/>
    <cellStyle name="SAPBEXformats 3 2" xfId="46923" xr:uid="{A259BDCC-8D9D-4F97-9582-4453A82C37B6}"/>
    <cellStyle name="SAPBEXformats 3 3" xfId="46924" xr:uid="{05CFC91C-5EBC-4542-A9FD-90D59F197C8D}"/>
    <cellStyle name="SAPBEXformats 4" xfId="46925" xr:uid="{DB1EB89A-9CE2-418D-BD10-8A2121EE7522}"/>
    <cellStyle name="SAPBEXformats 4 2" xfId="46926" xr:uid="{19F2051E-1900-43FE-85D6-FE7A14613F74}"/>
    <cellStyle name="SAPBEXformats 4 3" xfId="46927" xr:uid="{C454AF15-21F8-47A5-8DB2-0B8811AF7FD4}"/>
    <cellStyle name="SAPBEXformats 5" xfId="46928" xr:uid="{9016402A-EE03-466A-800C-B98764D0253E}"/>
    <cellStyle name="SAPBEXformats 6" xfId="46929" xr:uid="{5E39D478-6236-42BC-933B-E8CA632B9164}"/>
    <cellStyle name="SAPBEXformats 7" xfId="46930" xr:uid="{FE4642E2-A712-4263-940E-F136262333D2}"/>
    <cellStyle name="SAPBEXheaderData" xfId="982" xr:uid="{C7F816C7-D27E-4030-9258-711C18E522AE}"/>
    <cellStyle name="SAPBEXheaderItem" xfId="983" xr:uid="{CE0063CC-CB6B-43AF-A1A8-649FB47A973C}"/>
    <cellStyle name="SAPBEXheaderRowOne" xfId="984" xr:uid="{CF012921-5722-487E-8442-9983F1856981}"/>
    <cellStyle name="SAPBEXheaderRowOne 2" xfId="985" xr:uid="{34DA8260-1F44-4139-8391-D21BE52BD175}"/>
    <cellStyle name="SAPBEXheaderRowOne 3" xfId="986" xr:uid="{9B361379-A766-4EA0-9BAE-69D34F1A36A2}"/>
    <cellStyle name="SAPBEXheaderRowOne 4" xfId="987" xr:uid="{DBB6DACA-D9E7-4FF5-AC52-8B808674105E}"/>
    <cellStyle name="SAPBEXheaderRowThree" xfId="988" xr:uid="{627C40C5-BF2C-469F-99B9-3AC695246EC7}"/>
    <cellStyle name="SAPBEXheaderRowThree 2" xfId="989" xr:uid="{D81EBC48-8314-45CC-A72C-2734DF3863D3}"/>
    <cellStyle name="SAPBEXheaderRowThree 3" xfId="990" xr:uid="{328D1610-8D2A-4B62-9318-CB47BE7F755E}"/>
    <cellStyle name="SAPBEXheaderRowThree 4" xfId="991" xr:uid="{4B375D7F-AF81-4E5B-BB08-2FB119FD055E}"/>
    <cellStyle name="SAPBEXheaderRowTwo" xfId="992" xr:uid="{88F3B467-C30F-4794-B989-C0DAEC37703E}"/>
    <cellStyle name="SAPBEXheaderSingleRow" xfId="993" xr:uid="{14C98D88-A1C2-4862-86E2-1CBBD25497DE}"/>
    <cellStyle name="SAPBEXheaderSingleRow 2" xfId="994" xr:uid="{C1AE2018-0369-45D0-B1D4-F8551C1A7A99}"/>
    <cellStyle name="SAPBEXheaderSingleRow 3" xfId="995" xr:uid="{933BCE24-CBCE-4E69-8C98-7CF5E5889374}"/>
    <cellStyle name="SAPBEXheaderSingleRow 4" xfId="996" xr:uid="{9240AC9D-6264-40B2-ABC8-997753DE3C03}"/>
    <cellStyle name="SAPBEXheaderText" xfId="997" xr:uid="{F4A6A6F9-385F-4868-8800-EF008E98092D}"/>
    <cellStyle name="SAPBEXresData" xfId="998" xr:uid="{8A2F06B1-8CD0-46E6-B8DC-4AA614D5A970}"/>
    <cellStyle name="SAPBEXresData 2" xfId="999" xr:uid="{DE75F464-7DB6-4EDA-9297-702BD6A5847B}"/>
    <cellStyle name="SAPBEXresData 2 2" xfId="46931" xr:uid="{BCBA0520-9C7E-41EF-9434-1D76A7561B5A}"/>
    <cellStyle name="SAPBEXresData 2 3" xfId="46932" xr:uid="{C6841EB3-4470-4E4E-8F59-B2358FC69485}"/>
    <cellStyle name="SAPBEXresData 2 4" xfId="46933" xr:uid="{988D9AA7-209E-4223-996C-1AAAB772977E}"/>
    <cellStyle name="SAPBEXresData 3" xfId="46934" xr:uid="{42AE17E4-760B-4FCB-87F9-F66156B0938C}"/>
    <cellStyle name="SAPBEXresData 3 2" xfId="46935" xr:uid="{DC8F3123-A378-49F5-8803-64C70EDF2D43}"/>
    <cellStyle name="SAPBEXresData 3 3" xfId="46936" xr:uid="{315D34EB-8744-46F7-8F04-467D7D235044}"/>
    <cellStyle name="SAPBEXresData 4" xfId="46937" xr:uid="{29B3FB0E-EBD4-455D-BA4D-A34E00AB8E6F}"/>
    <cellStyle name="SAPBEXresData 4 2" xfId="46938" xr:uid="{89B7145A-9B46-40C9-9E2A-7D1BD231BEB9}"/>
    <cellStyle name="SAPBEXresData 4 3" xfId="46939" xr:uid="{FF8ADD5B-4609-438C-A75D-876C40A5040E}"/>
    <cellStyle name="SAPBEXresData 5" xfId="46940" xr:uid="{C7DB2929-816D-4B11-9380-B0FBEA38C22E}"/>
    <cellStyle name="SAPBEXresData 6" xfId="46941" xr:uid="{5EFA714E-7B94-42C2-95FB-CD34B9BAC2F2}"/>
    <cellStyle name="SAPBEXresData 7" xfId="46942" xr:uid="{F6083B40-2973-4390-9908-8018FC04009E}"/>
    <cellStyle name="SAPBEXresDataEmph" xfId="1000" xr:uid="{B25C8F90-72DD-49C2-A6BE-BB6F26E1445E}"/>
    <cellStyle name="SAPBEXresDataEmph 2" xfId="1001" xr:uid="{02C5BD6E-87E2-4FCA-85CB-68961AA98B99}"/>
    <cellStyle name="SAPBEXresDataEmph 2 2" xfId="46943" xr:uid="{2D2F9118-CB15-4DF4-A2D6-475832011B59}"/>
    <cellStyle name="SAPBEXresDataEmph 2 3" xfId="46944" xr:uid="{B2408FDC-D48E-4A09-8EC6-74D5567C1DBD}"/>
    <cellStyle name="SAPBEXresDataEmph 2 4" xfId="46945" xr:uid="{0EDBE315-282C-4316-9333-2708CA7823B7}"/>
    <cellStyle name="SAPBEXresDataEmph 3" xfId="46946" xr:uid="{AB9CAA7C-BEE7-4960-BD36-B19C385EA78F}"/>
    <cellStyle name="SAPBEXresDataEmph 3 2" xfId="46947" xr:uid="{9E412C13-6214-462B-98C8-12F7418690A5}"/>
    <cellStyle name="SAPBEXresDataEmph 3 3" xfId="46948" xr:uid="{8BA0232A-0EA0-4DD6-ABE7-D1CD1E655B94}"/>
    <cellStyle name="SAPBEXresDataEmph 4" xfId="46949" xr:uid="{4209213C-F00B-4E04-9F84-32574AB54B02}"/>
    <cellStyle name="SAPBEXresDataEmph 4 2" xfId="46950" xr:uid="{073277FC-5CF8-4195-8BA2-8C9B28748C18}"/>
    <cellStyle name="SAPBEXresDataEmph 4 3" xfId="46951" xr:uid="{3425DEE6-90D0-4244-8BB8-7099C561662C}"/>
    <cellStyle name="SAPBEXresDataEmph 5" xfId="46952" xr:uid="{C9AE7100-18E9-41DB-A731-5064E5FFD64A}"/>
    <cellStyle name="SAPBEXresDataEmph 6" xfId="46953" xr:uid="{25404C2F-F21F-45F3-9613-B60C01A8C905}"/>
    <cellStyle name="SAPBEXresDataEmph 7" xfId="46954" xr:uid="{1E62F60F-8F8E-4854-BADD-3F89417A5C1B}"/>
    <cellStyle name="SAPBEXresExc1" xfId="1002" xr:uid="{CBB3B1AA-D81F-4D29-93C8-D4A7CD70605F}"/>
    <cellStyle name="SAPBEXresExc1Emph" xfId="1003" xr:uid="{7E7C1A68-4584-442B-98C9-76E502047FFA}"/>
    <cellStyle name="SAPBEXresExc2" xfId="1004" xr:uid="{986E6AEC-2C16-4668-85F8-756F24BDB80E}"/>
    <cellStyle name="SAPBEXresExc2Emph" xfId="1005" xr:uid="{65E8AB34-63D5-4B1F-A28C-89728BA3250D}"/>
    <cellStyle name="SAPBEXresItem" xfId="1006" xr:uid="{E7125664-E5D8-4CDF-8625-2234CBD0FA7B}"/>
    <cellStyle name="SAPBEXresItem 2" xfId="1007" xr:uid="{5C25ED5E-C22A-4DA4-B306-A8ABA62A5415}"/>
    <cellStyle name="SAPBEXresItem 2 2" xfId="46955" xr:uid="{3892C41A-755D-4DE4-B304-19E2A6C20D9E}"/>
    <cellStyle name="SAPBEXresItem 2 3" xfId="46956" xr:uid="{DB18A710-97C2-4AA8-B6AE-7623460948E7}"/>
    <cellStyle name="SAPBEXresItem 2 4" xfId="46957" xr:uid="{42F304E7-33C7-4626-98E5-A4299A11D090}"/>
    <cellStyle name="SAPBEXresItem 3" xfId="46958" xr:uid="{C6CD80F5-0641-4CE2-8FE4-49D9281B43F2}"/>
    <cellStyle name="SAPBEXresItem 3 2" xfId="46959" xr:uid="{331E372E-763C-4950-AE63-685830CBD837}"/>
    <cellStyle name="SAPBEXresItem 3 3" xfId="46960" xr:uid="{08BDE5B1-C247-48A9-B505-9B8B695988FD}"/>
    <cellStyle name="SAPBEXresItem 4" xfId="46961" xr:uid="{A7A4C1DB-E1CD-4969-8072-DC5576124B3C}"/>
    <cellStyle name="SAPBEXresItem 4 2" xfId="46962" xr:uid="{F963B515-A8BA-4514-A5FA-2F4BB8664181}"/>
    <cellStyle name="SAPBEXresItem 4 3" xfId="46963" xr:uid="{1837EBDA-3E08-4F90-BF5E-38DB29310B14}"/>
    <cellStyle name="SAPBEXresItem 5" xfId="46964" xr:uid="{9514FF56-8465-4029-8DAC-10D2942B79EE}"/>
    <cellStyle name="SAPBEXresItem 6" xfId="46965" xr:uid="{8248F86A-ABD8-4A88-A35B-4FBA46B669DD}"/>
    <cellStyle name="SAPBEXresItem 7" xfId="46966" xr:uid="{C4644A46-8AA3-4312-A3DC-2F265B805D1B}"/>
    <cellStyle name="SAPBEXstdData" xfId="1008" xr:uid="{ECE78B9C-8ED3-404C-BCF4-B8636B24FEAC}"/>
    <cellStyle name="SAPBEXstdData 2" xfId="1009" xr:uid="{E410A769-0D77-45A7-B207-E72EE95CA34F}"/>
    <cellStyle name="SAPBEXstdData 2 2" xfId="46967" xr:uid="{20680646-3F4E-431B-9997-F528E64AB0FD}"/>
    <cellStyle name="SAPBEXstdData 2 3" xfId="46968" xr:uid="{7B66DC84-F35A-46B5-94B2-636715C68E1E}"/>
    <cellStyle name="SAPBEXstdData 2 4" xfId="46969" xr:uid="{E53D1503-2121-4110-A8D2-075169C6C555}"/>
    <cellStyle name="SAPBEXstdData 3" xfId="46970" xr:uid="{AFBC7929-8044-477E-A46A-C8D0236078F5}"/>
    <cellStyle name="SAPBEXstdData 3 2" xfId="46971" xr:uid="{6F64D082-0421-491E-B6AF-8BC0ADD35260}"/>
    <cellStyle name="SAPBEXstdData 3 3" xfId="46972" xr:uid="{0A295CB7-5C0B-4030-B228-DBFB101072C0}"/>
    <cellStyle name="SAPBEXstdData 4" xfId="46973" xr:uid="{9ECD27AB-4320-40CE-A584-916CE84C8673}"/>
    <cellStyle name="SAPBEXstdData 4 2" xfId="46974" xr:uid="{BF41CD1E-40D4-4734-AA57-194DE4006F77}"/>
    <cellStyle name="SAPBEXstdData 4 3" xfId="46975" xr:uid="{584AE098-0074-460C-BD5D-505D604F629A}"/>
    <cellStyle name="SAPBEXstdData 5" xfId="46976" xr:uid="{B8CBA249-BA9B-4AC8-A629-D114004DE21D}"/>
    <cellStyle name="SAPBEXstdData 6" xfId="46977" xr:uid="{21010073-879B-4E93-BF3A-A9BF428B80AC}"/>
    <cellStyle name="SAPBEXstdData 7" xfId="46978" xr:uid="{DB813310-8BCB-41A2-B380-C9584F303CB0}"/>
    <cellStyle name="SAPBEXstdDataEmph" xfId="1010" xr:uid="{795CA18C-3275-4704-9C17-AB2AB242E917}"/>
    <cellStyle name="SAPBEXstdDataEmph 2" xfId="1011" xr:uid="{9E5A67B7-D6BD-40BB-B938-9F45ACFF6132}"/>
    <cellStyle name="SAPBEXstdDataEmph 2 2" xfId="46979" xr:uid="{F1F86DE5-EB10-4EB6-88EF-7AE451B00840}"/>
    <cellStyle name="SAPBEXstdDataEmph 2 3" xfId="46980" xr:uid="{C2CF6D19-078C-4539-91F3-29115DC95BC4}"/>
    <cellStyle name="SAPBEXstdDataEmph 2 4" xfId="46981" xr:uid="{0339BCFB-4BE8-4BC6-9CE1-E1C6477022B6}"/>
    <cellStyle name="SAPBEXstdDataEmph 3" xfId="46982" xr:uid="{08BC2062-FC33-4177-85BE-E55F53FA5128}"/>
    <cellStyle name="SAPBEXstdDataEmph 3 2" xfId="46983" xr:uid="{5A028688-BF07-4CE3-9341-EF287006138C}"/>
    <cellStyle name="SAPBEXstdDataEmph 3 3" xfId="46984" xr:uid="{C130669A-077D-4F17-902C-75EC13197884}"/>
    <cellStyle name="SAPBEXstdDataEmph 4" xfId="46985" xr:uid="{E7AF5379-BF67-436E-9FD7-213C3A470084}"/>
    <cellStyle name="SAPBEXstdDataEmph 4 2" xfId="46986" xr:uid="{3C162A35-50D8-4A4E-A8BD-A75632EB7159}"/>
    <cellStyle name="SAPBEXstdDataEmph 4 3" xfId="46987" xr:uid="{34EA4C55-CF71-4304-9759-C192B0052005}"/>
    <cellStyle name="SAPBEXstdDataEmph 5" xfId="46988" xr:uid="{4894B5EC-E63A-4D4D-B9C4-E759FCCAEFF9}"/>
    <cellStyle name="SAPBEXstdDataEmph 6" xfId="46989" xr:uid="{12FEB16A-CE87-414A-82B0-93404CCE6299}"/>
    <cellStyle name="SAPBEXstdDataEmph 7" xfId="46990" xr:uid="{002A890B-6551-4D15-87A6-D2EE3B2277CE}"/>
    <cellStyle name="SAPBEXstdExc1" xfId="1012" xr:uid="{8D051105-5A4A-4651-98F5-E1C54B9E627E}"/>
    <cellStyle name="SAPBEXstdExc1Emph" xfId="1013" xr:uid="{AED652FC-1A0E-45DF-8E53-DED075A91385}"/>
    <cellStyle name="SAPBEXstdExc2" xfId="1014" xr:uid="{FB5445B7-955B-4005-BE10-BFF7CDAD2D2F}"/>
    <cellStyle name="SAPBEXstdExc2Emph" xfId="1015" xr:uid="{0D14847D-C56F-4CEA-9879-B428E0559AAF}"/>
    <cellStyle name="SAPBEXstdItem" xfId="1016" xr:uid="{FD62259E-2332-4674-9231-2281A79B5D37}"/>
    <cellStyle name="SAPBEXstdItem 2" xfId="1017" xr:uid="{ED2DBAFB-48EB-4F53-A7A2-C833815998EA}"/>
    <cellStyle name="SAPBEXstdItem 2 2" xfId="46991" xr:uid="{FBF4E681-D323-4D8D-AB79-A9D7D7BFE3FB}"/>
    <cellStyle name="SAPBEXstdItem 2 3" xfId="46992" xr:uid="{4DD15CCF-4F9E-4EB4-94F3-5859400C1C80}"/>
    <cellStyle name="SAPBEXstdItem 2 4" xfId="46993" xr:uid="{9AA42900-F964-4C46-BA75-DF2D24778692}"/>
    <cellStyle name="SAPBEXstdItem 3" xfId="46994" xr:uid="{1EF63B73-F9F0-4135-95E9-AB4C806AAF2A}"/>
    <cellStyle name="SAPBEXstdItem 3 2" xfId="46995" xr:uid="{FD3EF029-3FFD-4B95-8ED5-6288E80827F4}"/>
    <cellStyle name="SAPBEXstdItem 3 3" xfId="46996" xr:uid="{FD4CECD4-09A6-462D-B0B3-3BF58324F61E}"/>
    <cellStyle name="SAPBEXstdItem 4" xfId="46997" xr:uid="{75A3B0D3-0D0F-4BB2-BFA8-5BE6E1E5792D}"/>
    <cellStyle name="SAPBEXstdItem 4 2" xfId="46998" xr:uid="{3A00E4E0-95C6-4D9A-874F-70F1CB7434A6}"/>
    <cellStyle name="SAPBEXstdItem 4 3" xfId="46999" xr:uid="{F2D0E310-69DB-41B5-B0FD-226D0147BC62}"/>
    <cellStyle name="SAPBEXstdItem 5" xfId="47000" xr:uid="{19196FF6-EC0F-472F-B80A-75960B323D05}"/>
    <cellStyle name="SAPBEXstdItem 6" xfId="47001" xr:uid="{2A2DE7A6-8831-4CA5-91B7-348C9196C8FC}"/>
    <cellStyle name="SAPBEXstdItem 7" xfId="47002" xr:uid="{331DAC64-1F6A-4551-8B1B-87FE43E6ECAF}"/>
    <cellStyle name="SAPBEXstdItemHeader" xfId="1018" xr:uid="{E0C9EF26-2419-44FE-A680-59FBAC6B0420}"/>
    <cellStyle name="SAPBEXstdItemHeader 2" xfId="1019" xr:uid="{B1EC8F7B-EAA2-4888-9ECA-7F2420B897B1}"/>
    <cellStyle name="SAPBEXstdItemHeader 2 2" xfId="47003" xr:uid="{5C94E55E-BF7D-4261-BDE8-482184362C1D}"/>
    <cellStyle name="SAPBEXstdItemHeader 2 3" xfId="47004" xr:uid="{637DE934-DB39-4240-8AC0-34B2F65D13EE}"/>
    <cellStyle name="SAPBEXstdItemHeader 2 4" xfId="47005" xr:uid="{4629763A-C6F5-4D32-97F0-69539F6EE0A2}"/>
    <cellStyle name="SAPBEXstdItemHeader 3" xfId="47006" xr:uid="{E1586EC6-E9C9-4B58-BD25-DED9EC129AAF}"/>
    <cellStyle name="SAPBEXstdItemHeader 3 2" xfId="47007" xr:uid="{49031005-D578-45DC-8E02-B7C6E203555F}"/>
    <cellStyle name="SAPBEXstdItemHeader 3 3" xfId="47008" xr:uid="{A42D0819-2456-4C2C-8498-18DD43B4DD73}"/>
    <cellStyle name="SAPBEXstdItemHeader 4" xfId="47009" xr:uid="{35851139-7D7F-491F-9205-0C686C9DFEF4}"/>
    <cellStyle name="SAPBEXstdItemHeader 4 2" xfId="47010" xr:uid="{1D851008-1093-4651-9B71-E5561B94C8EA}"/>
    <cellStyle name="SAPBEXstdItemHeader 4 3" xfId="47011" xr:uid="{71C9EBB1-750F-4610-B27F-10C05D82685A}"/>
    <cellStyle name="SAPBEXstdItemHeader 5" xfId="47012" xr:uid="{FDE48FE8-E2D4-45CE-BAE9-CCB25397C75E}"/>
    <cellStyle name="SAPBEXstdItemHeader 6" xfId="47013" xr:uid="{5B7BF90E-12A7-4D44-A89B-5B8445CCFA30}"/>
    <cellStyle name="SAPBEXstdItemHeader 7" xfId="47014" xr:uid="{378B9646-1F1F-468C-B504-D24E23173712}"/>
    <cellStyle name="SAPBEXstdItemLeft" xfId="1020" xr:uid="{0BE40DD1-1873-420E-9AE6-DA1C70859E4C}"/>
    <cellStyle name="SAPBEXstdItemLeft 2" xfId="1021" xr:uid="{92667A0C-1B7B-4143-9552-9CD918818B7B}"/>
    <cellStyle name="SAPBEXstdItemLeft 2 2" xfId="47015" xr:uid="{E27AE002-130C-43C6-9897-A2EE2751B6FD}"/>
    <cellStyle name="SAPBEXstdItemLeft 2 3" xfId="47016" xr:uid="{30D0BDE0-1831-4954-A04D-FC0053CCEE7A}"/>
    <cellStyle name="SAPBEXstdItemLeft 2 4" xfId="47017" xr:uid="{5B053AC8-5007-4F5B-AA2E-7EDA158677E3}"/>
    <cellStyle name="SAPBEXstdItemLeft 3" xfId="47018" xr:uid="{BF154FA8-7182-416C-BCE8-5E1DA65744B3}"/>
    <cellStyle name="SAPBEXstdItemLeft 3 2" xfId="47019" xr:uid="{35966BAE-D87A-4869-82FE-B80D6267431D}"/>
    <cellStyle name="SAPBEXstdItemLeft 3 3" xfId="47020" xr:uid="{D3F5FB01-9F60-40F8-BA77-4472C02AB2B7}"/>
    <cellStyle name="SAPBEXstdItemLeft 4" xfId="47021" xr:uid="{B9619C9A-9451-47B1-9F80-63E259B701B1}"/>
    <cellStyle name="SAPBEXstdItemLeft 4 2" xfId="47022" xr:uid="{CB4FEE16-83B1-4E4F-97B5-D2D30ABDC754}"/>
    <cellStyle name="SAPBEXstdItemLeft 4 3" xfId="47023" xr:uid="{D2A6B546-4AA8-4D16-8F71-C2C13EB149AF}"/>
    <cellStyle name="SAPBEXstdItemLeft 5" xfId="47024" xr:uid="{1791FD15-7F31-4C35-8546-1ED8C3C7DFF0}"/>
    <cellStyle name="SAPBEXstdItemLeft 6" xfId="47025" xr:uid="{479CE311-261B-4C2F-A155-3D8C742A0FA1}"/>
    <cellStyle name="SAPBEXstdItemLeft 7" xfId="47026" xr:uid="{34983AF8-8E71-40F2-BF5E-92BE18FCCE3F}"/>
    <cellStyle name="SAPBEXstdItemLeftChart" xfId="1022" xr:uid="{8029A64E-4950-459D-A871-BC8C3037EA0F}"/>
    <cellStyle name="SAPBEXstdItemLeftChart 2" xfId="1023" xr:uid="{5B92C49A-039C-4E5E-83F8-E53EA6364CA2}"/>
    <cellStyle name="SAPBEXstdItemLeftChart 2 2" xfId="47027" xr:uid="{43B8A00F-18C6-4CD5-AC9E-24741692EA3D}"/>
    <cellStyle name="SAPBEXstdItemLeftChart 2 3" xfId="47028" xr:uid="{85EBBC67-99F3-460C-B12F-B90163927A51}"/>
    <cellStyle name="SAPBEXstdItemLeftChart 2 4" xfId="47029" xr:uid="{9557A375-881C-4DFE-A323-3C21F03F806C}"/>
    <cellStyle name="SAPBEXstdItemLeftChart 3" xfId="47030" xr:uid="{A33789B1-7F6A-4F8D-BDDD-79DAC09CD61E}"/>
    <cellStyle name="SAPBEXstdItemLeftChart 3 2" xfId="47031" xr:uid="{08B691B9-6906-43E1-AD7F-0DBE085A940C}"/>
    <cellStyle name="SAPBEXstdItemLeftChart 3 3" xfId="47032" xr:uid="{9DEE2188-5889-49AF-93B9-9D78BB80AA49}"/>
    <cellStyle name="SAPBEXstdItemLeftChart 4" xfId="47033" xr:uid="{2DD3CC3A-BCD6-4E54-8210-96E19AE294DD}"/>
    <cellStyle name="SAPBEXstdItemLeftChart 4 2" xfId="47034" xr:uid="{86AD0E1A-518F-41B5-972D-A985AB2F1A3D}"/>
    <cellStyle name="SAPBEXstdItemLeftChart 4 3" xfId="47035" xr:uid="{D7A92A2B-6178-44D6-B0F2-021C319E7AD7}"/>
    <cellStyle name="SAPBEXstdItemLeftChart 5" xfId="47036" xr:uid="{BE4B1910-94A8-4FBB-B290-7BEA52AA6030}"/>
    <cellStyle name="SAPBEXstdItemLeftChart 6" xfId="47037" xr:uid="{44AC03AD-28D4-4E0A-BF67-9F84067BB5BD}"/>
    <cellStyle name="SAPBEXstdItemLeftChart 7" xfId="47038" xr:uid="{46F012C7-5320-474F-BEB4-1B758282C45D}"/>
    <cellStyle name="SAPBEXsubData" xfId="1024" xr:uid="{9BAEF003-6F36-42EF-A34D-D9639534026A}"/>
    <cellStyle name="SAPBEXsubData 2" xfId="1025" xr:uid="{0030AFEE-1D66-4085-A0EB-4DE3A8759CD6}"/>
    <cellStyle name="SAPBEXsubData 2 2" xfId="47039" xr:uid="{47E31135-2C60-485A-8D64-A0B5AA8B7EE0}"/>
    <cellStyle name="SAPBEXsubData 2 3" xfId="47040" xr:uid="{360E7AEA-DE32-41AE-BCF0-6B096660587C}"/>
    <cellStyle name="SAPBEXsubData 2 4" xfId="47041" xr:uid="{7064F497-32E1-4112-9EEC-7B62AE8471A5}"/>
    <cellStyle name="SAPBEXsubData 3" xfId="47042" xr:uid="{3A540B4A-F90F-43A4-B2B9-8DC0C31E837C}"/>
    <cellStyle name="SAPBEXsubData 3 2" xfId="47043" xr:uid="{89C52B60-C817-4B76-967C-DC884FF50ED3}"/>
    <cellStyle name="SAPBEXsubData 3 3" xfId="47044" xr:uid="{8A88C4E7-E8BE-4A7B-B743-F9C32649838C}"/>
    <cellStyle name="SAPBEXsubData 4" xfId="47045" xr:uid="{12A87CCF-35E5-4C0B-A5D5-8B6FEB46C693}"/>
    <cellStyle name="SAPBEXsubData 4 2" xfId="47046" xr:uid="{AEC02B6A-5C3F-49CF-9F05-FAB5D67482AC}"/>
    <cellStyle name="SAPBEXsubData 4 3" xfId="47047" xr:uid="{9B1C2C71-1462-4627-8CD5-1464399FBD96}"/>
    <cellStyle name="SAPBEXsubData 5" xfId="47048" xr:uid="{3EC0E325-A915-4C25-8EE4-2E2B6C47E65D}"/>
    <cellStyle name="SAPBEXsubData 6" xfId="47049" xr:uid="{FD771FAF-5E9F-4800-BF80-91FCCA68A0EC}"/>
    <cellStyle name="SAPBEXsubData 7" xfId="47050" xr:uid="{7D541D5B-D8C1-4DC8-A2EC-0C3815DBCD58}"/>
    <cellStyle name="SAPBEXsubDataEmph" xfId="1026" xr:uid="{81ABDE27-B184-4710-99C1-4A583920815E}"/>
    <cellStyle name="SAPBEXsubDataEmph 2" xfId="1027" xr:uid="{E9B30E09-388C-4700-8A98-090351C3805F}"/>
    <cellStyle name="SAPBEXsubDataEmph 2 2" xfId="47051" xr:uid="{F3297A52-B81A-4936-A627-41F9DD4CCBEF}"/>
    <cellStyle name="SAPBEXsubDataEmph 2 3" xfId="47052" xr:uid="{2B5116C2-632E-4B3A-8898-30E592179A3B}"/>
    <cellStyle name="SAPBEXsubDataEmph 2 4" xfId="47053" xr:uid="{0917D92A-EED1-4D7F-BCD0-FFEEF41351DD}"/>
    <cellStyle name="SAPBEXsubDataEmph 3" xfId="47054" xr:uid="{1B409DA4-B7A9-427B-8AA7-266B5627B3F7}"/>
    <cellStyle name="SAPBEXsubDataEmph 3 2" xfId="47055" xr:uid="{69F4B1EC-B416-40B0-917A-CDF9FDA435C5}"/>
    <cellStyle name="SAPBEXsubDataEmph 3 3" xfId="47056" xr:uid="{24242663-6DD7-4204-941C-D1AFB277B26D}"/>
    <cellStyle name="SAPBEXsubDataEmph 4" xfId="47057" xr:uid="{1C01D820-17E7-4549-83BA-003E0973A0D2}"/>
    <cellStyle name="SAPBEXsubDataEmph 4 2" xfId="47058" xr:uid="{DAF4EAD4-F1E9-47FA-A249-008BE987C50E}"/>
    <cellStyle name="SAPBEXsubDataEmph 4 3" xfId="47059" xr:uid="{73D0A322-2739-4058-BF2C-8E7E566D4072}"/>
    <cellStyle name="SAPBEXsubDataEmph 5" xfId="47060" xr:uid="{86C466F0-5A94-476C-9AC1-81003B3BDA1D}"/>
    <cellStyle name="SAPBEXsubDataEmph 6" xfId="47061" xr:uid="{214898A4-CEED-49F5-A4D9-48B94071630C}"/>
    <cellStyle name="SAPBEXsubDataEmph 7" xfId="47062" xr:uid="{545EFB94-2443-4944-A509-704F0A72BD5B}"/>
    <cellStyle name="SAPBEXsubExc1" xfId="1028" xr:uid="{6E86F805-06B6-40F7-BF01-7BD5BCF34F5D}"/>
    <cellStyle name="SAPBEXsubExc1Emph" xfId="1029" xr:uid="{A670E941-E42B-48BB-A674-C6C0EFDE514B}"/>
    <cellStyle name="SAPBEXsubExc2" xfId="1030" xr:uid="{15F80C49-2830-4C74-8112-7DFA9D1DDA10}"/>
    <cellStyle name="SAPBEXsubExc2Emph" xfId="1031" xr:uid="{2145D91B-B825-4F0F-924E-FF22AA4B3DC3}"/>
    <cellStyle name="SAPBEXsubItem" xfId="1032" xr:uid="{A0BA7663-6BA8-466F-ACAF-F4921EBBD1C1}"/>
    <cellStyle name="SAPBEXsubItem 2" xfId="1033" xr:uid="{B3467794-F092-44C6-8AF0-15EB5D9B5D6A}"/>
    <cellStyle name="SAPBEXsubItem 2 2" xfId="47063" xr:uid="{7CDDF8AE-3326-4757-B679-91366853C98D}"/>
    <cellStyle name="SAPBEXsubItem 2 3" xfId="47064" xr:uid="{0EAF5DC3-8659-4D58-BD9F-3C09A3C4FA2C}"/>
    <cellStyle name="SAPBEXsubItem 2 4" xfId="47065" xr:uid="{951CBAAA-F082-4869-82C4-7C0F8546727C}"/>
    <cellStyle name="SAPBEXsubItem 3" xfId="47066" xr:uid="{3AEB3F86-2307-4400-A83E-3329373DCF93}"/>
    <cellStyle name="SAPBEXsubItem 3 2" xfId="47067" xr:uid="{E9AF890C-56F1-493C-AD74-AAD2201B62DE}"/>
    <cellStyle name="SAPBEXsubItem 3 3" xfId="47068" xr:uid="{DB1AFD51-B53B-4962-8854-BF77D3CB8C0B}"/>
    <cellStyle name="SAPBEXsubItem 4" xfId="47069" xr:uid="{C6D687A4-8E38-41DC-A4DE-4415D07D0EBA}"/>
    <cellStyle name="SAPBEXsubItem 4 2" xfId="47070" xr:uid="{155D0E95-92EA-4BCC-AB4B-94DEA2E91D17}"/>
    <cellStyle name="SAPBEXsubItem 4 3" xfId="47071" xr:uid="{88F67D10-1013-4AD8-AE0E-65AB8F72D292}"/>
    <cellStyle name="SAPBEXsubItem 5" xfId="47072" xr:uid="{0D4A1D81-12EB-4517-A15E-9A04E148083E}"/>
    <cellStyle name="SAPBEXsubItem 6" xfId="47073" xr:uid="{2D0FF1E8-4A33-4E9B-8112-D819C1254BF8}"/>
    <cellStyle name="SAPBEXsubItem 7" xfId="47074" xr:uid="{27592EAE-E3FB-4F36-810B-4C5CCF669822}"/>
    <cellStyle name="SAPBEXtitle" xfId="1034" xr:uid="{0E1BC82F-F334-47A4-AD30-3A83D2BD492A}"/>
    <cellStyle name="SAPBEXundefined" xfId="1035" xr:uid="{F40B1451-D4BA-4C01-B7E8-FE7C021947E4}"/>
    <cellStyle name="SAPBEXundefined 2" xfId="1036" xr:uid="{F2A59E49-F24F-4A13-A98E-3DF0C3D5EFF8}"/>
    <cellStyle name="SAPBEXundefined 2 2" xfId="47075" xr:uid="{4DA86578-F9CD-4C50-B6FB-EEC716A025CA}"/>
    <cellStyle name="SAPBEXundefined 2 3" xfId="47076" xr:uid="{8A7C2F73-B705-4978-9226-896E5B2424AE}"/>
    <cellStyle name="SAPBEXundefined 2 4" xfId="47077" xr:uid="{5E188F20-7B30-4732-9D86-25BBB5F6366D}"/>
    <cellStyle name="SAPBEXundefined 3" xfId="47078" xr:uid="{3945B63A-C612-4BA6-90E1-45D66AD39B79}"/>
    <cellStyle name="SAPBEXundefined 3 2" xfId="47079" xr:uid="{F7A5A155-B563-44EC-BD78-457FCC5C8F93}"/>
    <cellStyle name="SAPBEXundefined 3 3" xfId="47080" xr:uid="{A388F691-3013-49B9-A7CD-E5B6EADF166D}"/>
    <cellStyle name="SAPBEXundefined 4" xfId="47081" xr:uid="{B1A8ED83-CC61-48CE-8887-96DA4B94CDB6}"/>
    <cellStyle name="SAPBEXundefined 4 2" xfId="47082" xr:uid="{4ED1D208-763E-4120-AB68-35B134488E06}"/>
    <cellStyle name="SAPBEXundefined 4 3" xfId="47083" xr:uid="{1EB17557-A12D-47F1-AB82-7052F4C9224B}"/>
    <cellStyle name="SAPBEXundefined 5" xfId="47084" xr:uid="{02CFECAB-7E72-4414-B809-ECC10E559BE2}"/>
    <cellStyle name="SAPBEXundefined 6" xfId="47085" xr:uid="{3026AD43-A0A7-4DB3-9AF7-CF6AC6A8921B}"/>
    <cellStyle name="SAPBEXundefined 7" xfId="47086" xr:uid="{9E9B90DD-BAD0-4D85-942B-C063B3EC424B}"/>
    <cellStyle name="Style 1" xfId="1037" xr:uid="{960DA160-7674-4A6D-A4B6-C36C3EB8F7E1}"/>
    <cellStyle name="Style 1 2" xfId="1038" xr:uid="{48F7F129-58C9-4B8A-A0E2-E355E63011DA}"/>
    <cellStyle name="Style 1 2 2" xfId="47087" xr:uid="{7581E0AC-BDD4-4990-906C-1D9F1BB9ECA5}"/>
    <cellStyle name="Style 1 2 2 2" xfId="47088" xr:uid="{CACDE51C-5F40-4F50-87EE-1A2FC3F4C5AE}"/>
    <cellStyle name="Style 1 2 3" xfId="47089" xr:uid="{091E94B0-47CD-4E59-86C8-8D090AB8E510}"/>
    <cellStyle name="Style 1 3" xfId="1039" xr:uid="{25B05CFB-C3F5-45D6-978A-A1B6FB866F8B}"/>
    <cellStyle name="Style 1 3 2" xfId="47090" xr:uid="{022A3E9E-AAAC-47CD-B6D4-0C34408492F1}"/>
    <cellStyle name="Style 1 4" xfId="1040" xr:uid="{5067F827-225F-4333-928C-E6C1E61DE45B}"/>
    <cellStyle name="Style 1 5" xfId="1041" xr:uid="{D0A31FB4-2E05-4F27-9B6C-BD78D692753C}"/>
    <cellStyle name="Style 1 6" xfId="1042" xr:uid="{DB2F006E-A3F9-4BA5-AE26-1FB80B189152}"/>
    <cellStyle name="Subtotal" xfId="1043" xr:uid="{625BD7D2-8E0A-440B-AF12-7629B799ECF2}"/>
    <cellStyle name="Temp" xfId="1044" xr:uid="{33F6F6B9-4FB3-4D47-8F75-CABE3BC27620}"/>
    <cellStyle name="TextStyle" xfId="1045" xr:uid="{4D1CF267-F06C-4915-9858-769FD7A88518}"/>
    <cellStyle name="TextStyle 2" xfId="1046" xr:uid="{3764A593-5894-4CDC-AC0E-4DA331312BD2}"/>
    <cellStyle name="Title 10" xfId="1047" xr:uid="{7F594846-C795-40CA-9E08-4D2C71DC5CFA}"/>
    <cellStyle name="Title 11" xfId="1048" xr:uid="{85C57C0E-F547-4EAC-841C-7CABD5CE8BAF}"/>
    <cellStyle name="Title 12" xfId="1049" xr:uid="{9BF170AB-F1D5-4608-B3DB-4DD5E9026A35}"/>
    <cellStyle name="Title 2" xfId="1050" xr:uid="{FDBD453C-A421-424D-BF29-42F6CB99E9DE}"/>
    <cellStyle name="Title 2 2" xfId="47091" xr:uid="{86AFB25A-80E7-4CB2-8F4E-B3FCF6CC1DB0}"/>
    <cellStyle name="Title 2 2 2" xfId="47092" xr:uid="{5747D258-F9BB-4649-96FB-595687614229}"/>
    <cellStyle name="Title 2 3" xfId="47093" xr:uid="{50C2385F-3C10-4362-BFAD-6F3B5156B8E3}"/>
    <cellStyle name="Title 3" xfId="1051" xr:uid="{B95538E7-5C52-4C1F-9A1A-E36CFABF9ADE}"/>
    <cellStyle name="Title 4" xfId="1052" xr:uid="{9D26EDF1-ADE8-4805-96FB-FCA4232C0018}"/>
    <cellStyle name="Title 5" xfId="1053" xr:uid="{7FD81BF0-3EAA-4BDD-B83E-36B5E0424CD7}"/>
    <cellStyle name="Title 6" xfId="1054" xr:uid="{076E2404-0FF3-4D80-ADA7-0FFC09B8B09B}"/>
    <cellStyle name="Title 7" xfId="1055" xr:uid="{C9EA39AE-5C68-4C4C-88A6-E83B9CA8C269}"/>
    <cellStyle name="Title 8" xfId="1056" xr:uid="{AB1992E5-392C-446D-A054-3274F217CA05}"/>
    <cellStyle name="Title 9" xfId="1057" xr:uid="{634A7F03-0A0A-41F4-8A4D-415F6228FCB5}"/>
    <cellStyle name="To Do" xfId="1058" xr:uid="{36B599A3-8C1B-45DC-9D84-9F24BCF707D4}"/>
    <cellStyle name="To Do 2" xfId="47094" xr:uid="{1AAA13AF-0AB2-49DC-AC27-50E802EF8E7F}"/>
    <cellStyle name="Total 10" xfId="1059" xr:uid="{D98B94C2-F2E1-4B47-919B-53487135430C}"/>
    <cellStyle name="Total 10 2" xfId="1060" xr:uid="{F872B1FE-2C10-4DB3-8571-80BE202CEA58}"/>
    <cellStyle name="Total 10 2 2" xfId="47095" xr:uid="{E6A62B4C-F801-4506-9DC3-11723F7A5048}"/>
    <cellStyle name="Total 10 2 3" xfId="47096" xr:uid="{55BD0B56-F762-4E58-8D89-331B4B0D620D}"/>
    <cellStyle name="Total 10 2 4" xfId="47097" xr:uid="{7175B69D-EC9F-4DC9-B5B3-FFEF09C7D81D}"/>
    <cellStyle name="Total 10 3" xfId="47098" xr:uid="{045C0C5C-3594-4399-B48B-A65935FBB19F}"/>
    <cellStyle name="Total 10 3 2" xfId="47099" xr:uid="{6E1F9E6D-574A-4008-891B-AF0F325412AF}"/>
    <cellStyle name="Total 10 3 3" xfId="47100" xr:uid="{B72AE71F-B449-4A51-90ED-8083255583FC}"/>
    <cellStyle name="Total 10 4" xfId="47101" xr:uid="{7563F11B-1FD1-44FC-9A3E-5474DF603745}"/>
    <cellStyle name="Total 10 4 2" xfId="47102" xr:uid="{02E65918-5448-4261-AAF2-685CF3FC8116}"/>
    <cellStyle name="Total 10 4 3" xfId="47103" xr:uid="{05666397-4A5B-4005-9114-CE9E2333F223}"/>
    <cellStyle name="Total 10 5" xfId="47104" xr:uid="{824B4880-ED68-4404-9503-B571CFEA1DF6}"/>
    <cellStyle name="Total 10 6" xfId="47105" xr:uid="{EA036B4E-96C9-4678-8B67-6036BDB51718}"/>
    <cellStyle name="Total 10 7" xfId="47106" xr:uid="{B45E263D-19F1-4764-B1FD-3701606D8ABA}"/>
    <cellStyle name="Total 11" xfId="1061" xr:uid="{2C110C34-A2E3-4874-A077-9E893652003E}"/>
    <cellStyle name="Total 11 2" xfId="1062" xr:uid="{D1D911C8-2DC2-48D3-BA2F-766CA9A76CC6}"/>
    <cellStyle name="Total 11 2 2" xfId="47107" xr:uid="{F40340B7-7370-461E-98A5-D7D54B311AAE}"/>
    <cellStyle name="Total 11 2 3" xfId="47108" xr:uid="{61A8AD95-5EFB-4112-9979-B3CBD1C82150}"/>
    <cellStyle name="Total 11 2 4" xfId="47109" xr:uid="{53119424-8EEF-480E-8D96-148702AD0540}"/>
    <cellStyle name="Total 11 3" xfId="47110" xr:uid="{A489ED4D-E9CF-4243-8F9A-F9E8BABCE6F7}"/>
    <cellStyle name="Total 11 3 2" xfId="47111" xr:uid="{E5BBA0E5-DC6E-4BFB-9879-D9830B5E97E4}"/>
    <cellStyle name="Total 11 3 3" xfId="47112" xr:uid="{BD7FBBBA-06BE-47D3-B624-B9751483F916}"/>
    <cellStyle name="Total 11 4" xfId="47113" xr:uid="{7FF4AA39-994F-49A8-A6C8-3373E3E415A1}"/>
    <cellStyle name="Total 11 4 2" xfId="47114" xr:uid="{33C3350F-2E8F-4CF3-B749-AD730DAEDF27}"/>
    <cellStyle name="Total 11 4 3" xfId="47115" xr:uid="{E95F4CBF-57D1-4983-BEAF-65FAB51F352E}"/>
    <cellStyle name="Total 11 5" xfId="47116" xr:uid="{6130489E-B1BD-4BA9-8D47-80F0603833C7}"/>
    <cellStyle name="Total 11 6" xfId="47117" xr:uid="{7C113616-E52C-441A-9578-5207BAD4EF90}"/>
    <cellStyle name="Total 11 7" xfId="47118" xr:uid="{985C94E6-EB21-426F-8FC1-71672AB8511D}"/>
    <cellStyle name="Total 12" xfId="1063" xr:uid="{C4C8868F-4258-4534-896A-EA4D9BE7880F}"/>
    <cellStyle name="Total 12 2" xfId="1064" xr:uid="{863EE683-5835-41A0-9745-50DA93F4E1E0}"/>
    <cellStyle name="Total 12 2 2" xfId="47119" xr:uid="{ED985223-FD7B-485E-A4A7-531C4554E746}"/>
    <cellStyle name="Total 12 2 3" xfId="47120" xr:uid="{BB278233-7FF7-483A-A605-AE16B22BE264}"/>
    <cellStyle name="Total 12 2 4" xfId="47121" xr:uid="{D19CAD3A-777B-49D6-96B6-44F685E4FF32}"/>
    <cellStyle name="Total 12 3" xfId="47122" xr:uid="{A53C8036-A303-46FD-AAEA-4706A7CEF665}"/>
    <cellStyle name="Total 12 3 2" xfId="47123" xr:uid="{B91F66C5-95F5-443F-8CAF-40A948E114CB}"/>
    <cellStyle name="Total 12 3 3" xfId="47124" xr:uid="{A4F32C5F-D560-459A-AB56-2C35B1BE9082}"/>
    <cellStyle name="Total 12 4" xfId="47125" xr:uid="{88F20DA6-8642-461A-8FD7-244AEF9801A2}"/>
    <cellStyle name="Total 12 4 2" xfId="47126" xr:uid="{D1CCA2D6-92EE-4674-943D-432BA20E2CAD}"/>
    <cellStyle name="Total 12 4 3" xfId="47127" xr:uid="{FE79CF70-C712-4FF1-AD92-B0E27D73747D}"/>
    <cellStyle name="Total 12 5" xfId="47128" xr:uid="{C8E427D3-6B01-41D8-AA62-4A2A5AF7E57F}"/>
    <cellStyle name="Total 12 6" xfId="47129" xr:uid="{7D505E4C-300D-41E4-909E-8F169C31C715}"/>
    <cellStyle name="Total 12 7" xfId="47130" xr:uid="{CA6CC548-44B0-490F-A706-A4F970691AF0}"/>
    <cellStyle name="Total 13" xfId="1065" xr:uid="{C9494508-0263-4213-B551-DF970BFD111B}"/>
    <cellStyle name="Total 13 2" xfId="1066" xr:uid="{F5574850-1B8B-49B9-89AC-3284F957F00C}"/>
    <cellStyle name="Total 13 2 2" xfId="47131" xr:uid="{272679D0-E906-4B6F-8677-8A72DEAB6E4A}"/>
    <cellStyle name="Total 13 2 3" xfId="47132" xr:uid="{AC78DCB6-DCC0-4537-BE30-755E83B29E8A}"/>
    <cellStyle name="Total 13 2 4" xfId="47133" xr:uid="{C89B2E8B-CACB-4508-87AA-54A5E622FB5E}"/>
    <cellStyle name="Total 13 3" xfId="47134" xr:uid="{2EEBAFA4-BE98-484F-8232-87F59D4C659F}"/>
    <cellStyle name="Total 13 3 2" xfId="47135" xr:uid="{8528B7B5-BE3C-45B9-9688-E2D6A4F594FB}"/>
    <cellStyle name="Total 13 3 3" xfId="47136" xr:uid="{5EC6849B-8546-43EC-898D-D6C2930E43E4}"/>
    <cellStyle name="Total 13 4" xfId="47137" xr:uid="{A3F21FE0-9B05-4C72-A87A-E44728A5F8DD}"/>
    <cellStyle name="Total 13 4 2" xfId="47138" xr:uid="{3669D1F2-559A-4B58-8A1D-87249C36ECD8}"/>
    <cellStyle name="Total 13 4 3" xfId="47139" xr:uid="{A885DFF1-F60A-4125-B32D-E93EBD1F3858}"/>
    <cellStyle name="Total 13 5" xfId="47140" xr:uid="{0F673A66-8C28-4940-95EC-F8F14D4DE709}"/>
    <cellStyle name="Total 13 6" xfId="47141" xr:uid="{02C453A8-71D9-4768-BEA0-BF5E510A0B87}"/>
    <cellStyle name="Total 13 7" xfId="47142" xr:uid="{E61218E4-954A-43F5-AE98-491FDE0C75B0}"/>
    <cellStyle name="Total 2" xfId="1067" xr:uid="{B1C9DC75-424B-413C-AF1A-F79F2EE299D8}"/>
    <cellStyle name="Total 2 2" xfId="1068" xr:uid="{35A8083A-9025-427E-B5B6-95E916A7E026}"/>
    <cellStyle name="Total 2 2 2" xfId="47143" xr:uid="{D6A8F3A6-4CFF-41C3-A5E9-53D9E03E073E}"/>
    <cellStyle name="Total 2 2 2 2" xfId="47144" xr:uid="{D8C520D2-A225-4870-90DD-7686B50BDD67}"/>
    <cellStyle name="Total 2 2 3" xfId="47145" xr:uid="{A7A42636-05D6-4994-93FC-90A82F82E0E2}"/>
    <cellStyle name="Total 2 2 3 2" xfId="47146" xr:uid="{F58A479C-3F63-42B0-9792-39164C74E2F4}"/>
    <cellStyle name="Total 2 2 3 3" xfId="47147" xr:uid="{6BAA0289-C1CF-473C-8D00-656D2763595A}"/>
    <cellStyle name="Total 2 2 4" xfId="47148" xr:uid="{2FA85E80-C8DA-4B45-9551-656065199069}"/>
    <cellStyle name="Total 2 2 5" xfId="47149" xr:uid="{37571DF4-0F8C-44DA-9BEF-51CC3463319A}"/>
    <cellStyle name="Total 2 3" xfId="47150" xr:uid="{E6B49D72-C68F-4886-A6D5-FB324BC6A457}"/>
    <cellStyle name="Total 2 3 2" xfId="47151" xr:uid="{7CC56835-DB74-466A-BFC7-2BA9507941C1}"/>
    <cellStyle name="Total 2 3 3" xfId="47152" xr:uid="{7F6C62DF-48A1-48AA-9FAF-DD48B2E7150D}"/>
    <cellStyle name="Total 2 4" xfId="47153" xr:uid="{71801472-43A7-462B-BE5F-7D6DB295FCA1}"/>
    <cellStyle name="Total 2 4 2" xfId="47154" xr:uid="{61E5BB12-0027-4AA6-8028-8AC45117A865}"/>
    <cellStyle name="Total 2 4 3" xfId="47155" xr:uid="{8B21AB03-58F7-4F62-AD3B-4B5DA6BC34E2}"/>
    <cellStyle name="Total 2 5" xfId="47156" xr:uid="{95029BFC-4BFC-4D2B-961E-F11A87E77121}"/>
    <cellStyle name="Total 2 5 2" xfId="47157" xr:uid="{151D4B54-A1A9-48A7-849B-090CBF72A88A}"/>
    <cellStyle name="Total 2 6" xfId="47158" xr:uid="{E1DB2E55-003D-43A6-8F47-C7C90B509DC4}"/>
    <cellStyle name="Total 2 7" xfId="47159" xr:uid="{CE3B95D9-1B6D-4CEC-933F-C7E4EB127429}"/>
    <cellStyle name="Total 2 8" xfId="47160" xr:uid="{A4EC81E8-5A28-4298-9D38-5D1156C3A633}"/>
    <cellStyle name="Total 3" xfId="1069" xr:uid="{76970704-4855-4C50-BAD0-A931C0CDA8E8}"/>
    <cellStyle name="Total 3 2" xfId="1070" xr:uid="{E549258F-22B0-49DF-BBBB-61AD490DD461}"/>
    <cellStyle name="Total 3 2 2" xfId="47161" xr:uid="{160E408F-A956-4267-AAA5-F0576147E719}"/>
    <cellStyle name="Total 3 2 3" xfId="47162" xr:uid="{7765E622-0DAC-41C2-AEED-801A86435483}"/>
    <cellStyle name="Total 3 2 4" xfId="47163" xr:uid="{19AE2A6E-72D6-4F18-A04B-E0101B8EC3E0}"/>
    <cellStyle name="Total 3 3" xfId="47164" xr:uid="{1DEA8FDD-E751-497C-B408-90FE99D72C34}"/>
    <cellStyle name="Total 3 3 2" xfId="47165" xr:uid="{834F3EFF-44DE-47DD-93A2-A4DDCFDB105C}"/>
    <cellStyle name="Total 3 3 3" xfId="47166" xr:uid="{78B91A77-0523-4E57-B01C-D384C20C3C9E}"/>
    <cellStyle name="Total 3 4" xfId="47167" xr:uid="{D180B608-6AC1-4B8E-80B1-696B6067EE6E}"/>
    <cellStyle name="Total 3 4 2" xfId="47168" xr:uid="{AE57B290-6E06-43D4-A144-36E9CBA1CE08}"/>
    <cellStyle name="Total 3 4 3" xfId="47169" xr:uid="{55AD34DE-C19A-4231-AC21-ED405AB88D88}"/>
    <cellStyle name="Total 3 5" xfId="47170" xr:uid="{912B3FA8-E0A0-44C8-8753-B40F3C547912}"/>
    <cellStyle name="Total 3 6" xfId="47171" xr:uid="{5ECC642C-772B-4FCF-B655-23DDE7035D77}"/>
    <cellStyle name="Total 3 7" xfId="47172" xr:uid="{53E7210C-041C-4307-8756-D76A68F99BB0}"/>
    <cellStyle name="Total 4" xfId="1071" xr:uid="{F8696994-6F8A-44A8-A17D-ECB35F2F3985}"/>
    <cellStyle name="Total 4 2" xfId="1072" xr:uid="{774F3E1F-2CE3-48C9-9908-E16B4BC2C6DB}"/>
    <cellStyle name="Total 4 2 2" xfId="47173" xr:uid="{62AD386D-DA06-4B27-A96E-94C570ECA501}"/>
    <cellStyle name="Total 4 2 3" xfId="47174" xr:uid="{C6817956-E7AD-4CC9-8E1E-6F61C6E0D0D6}"/>
    <cellStyle name="Total 4 2 4" xfId="47175" xr:uid="{8B4487DA-9049-4168-A472-D9834284478E}"/>
    <cellStyle name="Total 4 3" xfId="47176" xr:uid="{80828087-1539-487C-A8B3-892934055F52}"/>
    <cellStyle name="Total 4 3 2" xfId="47177" xr:uid="{B3E4EEE4-D4A2-401E-A8AE-68F3553EC571}"/>
    <cellStyle name="Total 4 3 3" xfId="47178" xr:uid="{6A3C5CC3-3A4F-4B48-8A3B-73A1826462DC}"/>
    <cellStyle name="Total 4 4" xfId="47179" xr:uid="{1298230C-34B1-4483-93FE-118ED29E3DB8}"/>
    <cellStyle name="Total 4 4 2" xfId="47180" xr:uid="{09CD3DAE-00E4-4C47-A695-95B51242AD80}"/>
    <cellStyle name="Total 4 4 3" xfId="47181" xr:uid="{011C056F-8D43-4C07-A2AD-4213CB930B45}"/>
    <cellStyle name="Total 4 5" xfId="47182" xr:uid="{FBBB43AD-A3C6-481D-9F15-A8A944346076}"/>
    <cellStyle name="Total 4 6" xfId="47183" xr:uid="{39552782-1C7A-482B-8654-B3EF28086488}"/>
    <cellStyle name="Total 4 7" xfId="47184" xr:uid="{292F59C5-E7F4-4A42-95DE-04CC97333E6A}"/>
    <cellStyle name="Total 5" xfId="1073" xr:uid="{DF29EFEB-9B78-4877-B73B-958A2538759C}"/>
    <cellStyle name="Total 5 2" xfId="1074" xr:uid="{7998185D-514E-4D4D-B049-838CA49441AE}"/>
    <cellStyle name="Total 5 2 2" xfId="47185" xr:uid="{F9161884-D97D-4652-8F70-7C32F4CEEF96}"/>
    <cellStyle name="Total 5 2 3" xfId="47186" xr:uid="{B1E12C46-9CAA-4E71-9DAD-E37A787A61AE}"/>
    <cellStyle name="Total 5 2 4" xfId="47187" xr:uid="{BF5551D9-2129-4DF6-9099-80B6FAC1CA4D}"/>
    <cellStyle name="Total 5 3" xfId="47188" xr:uid="{3876C936-9E0E-4A6E-88F6-AA8AD8AB0319}"/>
    <cellStyle name="Total 5 3 2" xfId="47189" xr:uid="{3EC0C864-46C1-4ACA-978C-661FEDC5502B}"/>
    <cellStyle name="Total 5 3 3" xfId="47190" xr:uid="{9C9D61F2-2AD4-4E71-8C16-BB8C172B245C}"/>
    <cellStyle name="Total 5 4" xfId="47191" xr:uid="{AFF0DC6A-5115-48C5-AA09-E4CBC5D496F8}"/>
    <cellStyle name="Total 5 4 2" xfId="47192" xr:uid="{74AB46C9-3070-42F1-B76D-8ED4EB3A2B28}"/>
    <cellStyle name="Total 5 4 3" xfId="47193" xr:uid="{B9083F7D-1A27-4C7F-B661-6D5075ABA4FE}"/>
    <cellStyle name="Total 5 5" xfId="47194" xr:uid="{A5D81A88-DB51-4D35-936B-687D4C3CBF4B}"/>
    <cellStyle name="Total 5 6" xfId="47195" xr:uid="{342C8484-41A9-41B2-9222-C35CF20A2D21}"/>
    <cellStyle name="Total 5 7" xfId="47196" xr:uid="{2D9B2EEA-082B-4E7F-9948-65B3C6AD5781}"/>
    <cellStyle name="Total 6" xfId="1075" xr:uid="{E0641F0B-5C56-4F58-BCE7-D95D2568CD91}"/>
    <cellStyle name="Total 6 2" xfId="1076" xr:uid="{56B64E5C-157B-4E95-B9B9-B3CD048638D5}"/>
    <cellStyle name="Total 6 2 2" xfId="47197" xr:uid="{8A5604C0-16FA-412D-B2BF-70E57F27C52C}"/>
    <cellStyle name="Total 6 2 3" xfId="47198" xr:uid="{B5A84AA1-F852-487B-BC20-2973ABF49912}"/>
    <cellStyle name="Total 6 2 4" xfId="47199" xr:uid="{6A78C300-1079-455C-885C-33925F83A360}"/>
    <cellStyle name="Total 6 3" xfId="47200" xr:uid="{D0B97B01-7C20-44A5-94D0-DB8FC121F499}"/>
    <cellStyle name="Total 6 3 2" xfId="47201" xr:uid="{4AB6F6FB-6CD9-4C4C-8A4D-B36E7EF763B6}"/>
    <cellStyle name="Total 6 3 3" xfId="47202" xr:uid="{CE1F425A-DA1D-4F95-82C8-8110E28A65AD}"/>
    <cellStyle name="Total 6 4" xfId="47203" xr:uid="{56B13660-3556-4912-9F68-0994B93AB711}"/>
    <cellStyle name="Total 6 4 2" xfId="47204" xr:uid="{DA476CED-C40D-429A-B60A-4C342904D744}"/>
    <cellStyle name="Total 6 4 3" xfId="47205" xr:uid="{213AAB26-7C16-4AFA-801A-02E0FC05D74C}"/>
    <cellStyle name="Total 6 5" xfId="47206" xr:uid="{BCC2FCE0-6A85-407E-B162-243C03C86496}"/>
    <cellStyle name="Total 6 6" xfId="47207" xr:uid="{F78BCA51-3219-408E-A560-4B4D74D7BCE4}"/>
    <cellStyle name="Total 6 7" xfId="47208" xr:uid="{D99B5B2F-7A6F-42A9-AECB-8E6B57264C50}"/>
    <cellStyle name="Total 7" xfId="1077" xr:uid="{BD7F2826-8BD5-45C4-87E3-185B6A29E5EE}"/>
    <cellStyle name="Total 7 2" xfId="1078" xr:uid="{AD119FF4-6038-4A73-9625-67C54FD1D0E9}"/>
    <cellStyle name="Total 7 2 2" xfId="47209" xr:uid="{E5FC8C95-2CC9-4B1B-84F7-DE418F0D0C4D}"/>
    <cellStyle name="Total 7 2 3" xfId="47210" xr:uid="{985AAF08-C7C3-4C5F-BDD6-FC9029504143}"/>
    <cellStyle name="Total 7 2 4" xfId="47211" xr:uid="{C7815AF3-22AC-4538-BFDB-796E368626DF}"/>
    <cellStyle name="Total 7 3" xfId="47212" xr:uid="{25F9CAEF-4BC9-4206-9CCF-F381D076B509}"/>
    <cellStyle name="Total 7 3 2" xfId="47213" xr:uid="{18C108D0-1123-44EF-9C51-FC59F488A62F}"/>
    <cellStyle name="Total 7 3 3" xfId="47214" xr:uid="{606C1C4E-3B20-4FFB-85C1-2955970BA6B5}"/>
    <cellStyle name="Total 7 4" xfId="47215" xr:uid="{B55E2FF8-9876-40C7-9A65-51B0039B5093}"/>
    <cellStyle name="Total 7 4 2" xfId="47216" xr:uid="{EBD550DD-776F-4342-806D-3D24C8365437}"/>
    <cellStyle name="Total 7 4 3" xfId="47217" xr:uid="{54E4C130-7E6A-4BA0-B9D8-45E75779E09B}"/>
    <cellStyle name="Total 7 5" xfId="47218" xr:uid="{5FA4A262-CBA3-48CB-899A-5D0BA81725ED}"/>
    <cellStyle name="Total 7 6" xfId="47219" xr:uid="{3EC0F4E7-9D38-41FD-9FAD-1D20FD07E62A}"/>
    <cellStyle name="Total 7 7" xfId="47220" xr:uid="{DDCEF279-B68F-46D0-9ADC-3FAF48C0F714}"/>
    <cellStyle name="Total 8" xfId="1079" xr:uid="{A452BB11-686A-47B2-9A36-1D40E4902450}"/>
    <cellStyle name="Total 8 2" xfId="1080" xr:uid="{E38C1937-4D00-427C-A6CB-E72F061C8E21}"/>
    <cellStyle name="Total 8 2 2" xfId="47221" xr:uid="{F31EE1E2-76FD-49C5-B390-80DE3DF46705}"/>
    <cellStyle name="Total 8 2 3" xfId="47222" xr:uid="{BA0BC8E3-FD80-4E18-ADFE-B3049CE03D33}"/>
    <cellStyle name="Total 8 2 4" xfId="47223" xr:uid="{8FBBFAE5-C871-4E11-BD21-792B2F883BD1}"/>
    <cellStyle name="Total 8 3" xfId="47224" xr:uid="{58841230-DDB5-495D-AB2E-F47416A87D0C}"/>
    <cellStyle name="Total 8 3 2" xfId="47225" xr:uid="{9A11E865-18ED-47D7-9096-A22FF22725FE}"/>
    <cellStyle name="Total 8 3 3" xfId="47226" xr:uid="{9EB5DEFA-7348-47BB-8C7E-9FB3FAE1CF30}"/>
    <cellStyle name="Total 8 4" xfId="47227" xr:uid="{122943FC-07BF-4A1C-A5A3-209D85802B70}"/>
    <cellStyle name="Total 8 4 2" xfId="47228" xr:uid="{ABB0D43F-648B-4D6F-992F-9B5AEE1D86BB}"/>
    <cellStyle name="Total 8 4 3" xfId="47229" xr:uid="{81284109-9F18-4F3C-8970-B3F2F0F554E5}"/>
    <cellStyle name="Total 8 5" xfId="47230" xr:uid="{7CBE6E1D-6EAC-45D0-8108-DCEA33CE7469}"/>
    <cellStyle name="Total 8 6" xfId="47231" xr:uid="{491E2BEC-BD34-4278-8534-9BB6C19D9AAF}"/>
    <cellStyle name="Total 8 7" xfId="47232" xr:uid="{1BC1F6B7-07C4-4A94-B58D-68F746A3D871}"/>
    <cellStyle name="Total 9" xfId="1081" xr:uid="{775EFCE5-1F23-4C69-9C72-D1D43AD41FD3}"/>
    <cellStyle name="Total 9 2" xfId="1082" xr:uid="{4E954D8A-A236-4D9D-AEBA-7836B46320D6}"/>
    <cellStyle name="Total 9 2 2" xfId="47233" xr:uid="{43F00DF3-0C39-4E39-A617-383C20B44A12}"/>
    <cellStyle name="Total 9 2 3" xfId="47234" xr:uid="{A2290DA0-26F1-440E-8A5E-67D4C162630D}"/>
    <cellStyle name="Total 9 2 4" xfId="47235" xr:uid="{D0AB53CF-D2B3-4143-8884-D46E76008AC1}"/>
    <cellStyle name="Total 9 3" xfId="47236" xr:uid="{EB61BA15-AAA1-490A-95E4-6B03607A2736}"/>
    <cellStyle name="Total 9 3 2" xfId="47237" xr:uid="{B23286D7-71BE-4F6B-A33F-2D5606F9B80B}"/>
    <cellStyle name="Total 9 3 3" xfId="47238" xr:uid="{B89D5A77-46D2-4B40-B8AC-0B92B4AF3087}"/>
    <cellStyle name="Total 9 4" xfId="47239" xr:uid="{A31A561C-7F20-459C-B5FC-891072F3EBBA}"/>
    <cellStyle name="Total 9 4 2" xfId="47240" xr:uid="{C9CECCAA-3C7C-438F-8CC1-3905F29FE50E}"/>
    <cellStyle name="Total 9 4 3" xfId="47241" xr:uid="{E9E27AB5-8702-477A-80A4-DE747F9B0E4F}"/>
    <cellStyle name="Total 9 5" xfId="47242" xr:uid="{145D7A8D-2E0E-4619-8B77-A0F6BDCCF8DE}"/>
    <cellStyle name="Total 9 6" xfId="47243" xr:uid="{1AE3EBC5-ECC6-4682-BA7B-0A8C613558DC}"/>
    <cellStyle name="Total 9 7" xfId="47244" xr:uid="{D38F8EE7-BE7E-4BAF-B4B6-F05B622F0E34}"/>
    <cellStyle name="Unprot" xfId="78" xr:uid="{0E163848-60AB-49DA-9D33-314013516508}"/>
    <cellStyle name="Unprot$" xfId="1083" xr:uid="{6442AD51-D7BE-4450-BF09-732629ABD4EA}"/>
    <cellStyle name="Unprot$ 2" xfId="1084" xr:uid="{CB818DF0-13C4-475D-B151-E9659B415E1A}"/>
    <cellStyle name="Unprotect" xfId="1085" xr:uid="{A14E30F2-3317-4DD9-9C43-11D1BA0C2434}"/>
    <cellStyle name="Warning Text 10" xfId="1086" xr:uid="{3B567E04-F4F6-4CA6-AFF0-78690EDE63D3}"/>
    <cellStyle name="Warning Text 11" xfId="1087" xr:uid="{3B356D55-BDCC-4DF2-A9F3-AE89BEE4A9DE}"/>
    <cellStyle name="Warning Text 12" xfId="1088" xr:uid="{F0455FAA-E104-4B0E-ADA8-1821DBCA4CD3}"/>
    <cellStyle name="Warning Text 13" xfId="1089" xr:uid="{A11F1311-1965-4607-AD52-3A261B7E60FA}"/>
    <cellStyle name="Warning Text 2" xfId="1090" xr:uid="{EFB6A18A-4010-447B-9236-88B6CBB3507D}"/>
    <cellStyle name="Warning Text 2 2" xfId="47245" xr:uid="{A7A7CFB5-790F-449E-AB4C-0F7C95E103EC}"/>
    <cellStyle name="Warning Text 2 2 2" xfId="47246" xr:uid="{C4757F3D-432A-4E0A-8B03-7B48EE5B2A8F}"/>
    <cellStyle name="Warning Text 2 3" xfId="47247" xr:uid="{2D93FDE8-3D02-421C-BEB6-C7CD2DE0D140}"/>
    <cellStyle name="Warning Text 3" xfId="1091" xr:uid="{4A0F1CFF-0C68-4DE0-9841-8139EFEEB2B3}"/>
    <cellStyle name="Warning Text 4" xfId="1092" xr:uid="{021F52AD-6182-4BB8-BBAC-EF250127E5AC}"/>
    <cellStyle name="Warning Text 5" xfId="1093" xr:uid="{C9371489-F0D4-4E46-AC85-CA498DFA1A65}"/>
    <cellStyle name="Warning Text 6" xfId="1094" xr:uid="{E15DB568-9C1A-4568-9725-38F9A9419C6E}"/>
    <cellStyle name="Warning Text 7" xfId="1095" xr:uid="{73D67915-69BE-479E-AA79-D19C08341860}"/>
    <cellStyle name="Warning Text 8" xfId="1096" xr:uid="{FF497E25-DA13-4B79-8905-69AD4CA3C9D8}"/>
    <cellStyle name="Warning Text 9" xfId="1097" xr:uid="{DB63A4D3-748C-4891-A0F6-68A6926174CC}"/>
  </cellStyles>
  <dxfs count="0"/>
  <tableStyles count="1" defaultTableStyle="TableStyleMedium9" defaultPivotStyle="PivotStyleLight16">
    <tableStyle name="Invisible" pivot="0" table="0" count="0" xr9:uid="{52B3F8A5-2467-44A0-9AB0-1301995E2BE9}"/>
  </tableStyles>
  <colors>
    <mruColors>
      <color rgb="FF99FF99"/>
      <color rgb="FFFFFF99"/>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366"/>
  <sheetViews>
    <sheetView tabSelected="1" view="pageBreakPreview" zoomScale="55" zoomScaleNormal="100" zoomScaleSheetLayoutView="55" workbookViewId="0">
      <pane ySplit="4" topLeftCell="A276" activePane="bottomLeft" state="frozen"/>
      <selection pane="bottomLeft" activeCell="L51" sqref="L51"/>
    </sheetView>
  </sheetViews>
  <sheetFormatPr defaultColWidth="9.140625" defaultRowHeight="15"/>
  <cols>
    <col min="1" max="1" width="6" style="48" bestFit="1" customWidth="1"/>
    <col min="2" max="2" width="3.42578125" style="23" customWidth="1"/>
    <col min="3" max="3" width="87.7109375" style="23" customWidth="1"/>
    <col min="4" max="4" width="23.85546875" style="23" customWidth="1"/>
    <col min="5" max="5" width="20.7109375" style="65" customWidth="1"/>
    <col min="6" max="6" width="53.7109375" style="35" bestFit="1" customWidth="1"/>
    <col min="7" max="7" width="2.7109375" style="403" customWidth="1"/>
    <col min="8" max="8" width="21.140625" style="404" bestFit="1" customWidth="1"/>
    <col min="9" max="10" width="10.28515625" style="35" bestFit="1" customWidth="1"/>
    <col min="11" max="16384" width="9.140625" style="35"/>
  </cols>
  <sheetData>
    <row r="1" spans="1:10" ht="21" customHeight="1">
      <c r="A1" s="922" t="s">
        <v>141</v>
      </c>
      <c r="B1" s="1269"/>
      <c r="C1" s="922"/>
      <c r="D1" s="922"/>
      <c r="E1" s="922"/>
      <c r="F1" s="922"/>
      <c r="G1" s="1413"/>
      <c r="H1" s="922"/>
    </row>
    <row r="2" spans="1:10" ht="25.5" customHeight="1" thickBot="1">
      <c r="B2" s="39"/>
      <c r="C2" s="323"/>
      <c r="D2" s="1505"/>
      <c r="E2" s="1505"/>
      <c r="F2" s="1505"/>
      <c r="H2" s="40"/>
    </row>
    <row r="3" spans="1:10" ht="27.75" customHeight="1" thickBot="1">
      <c r="A3" s="1267" t="s">
        <v>579</v>
      </c>
      <c r="B3" s="1268"/>
      <c r="C3" s="1268"/>
      <c r="D3" s="1262"/>
      <c r="E3" s="1262"/>
      <c r="F3" s="1263"/>
      <c r="H3" s="35"/>
    </row>
    <row r="4" spans="1:10" s="51" customFormat="1" ht="21" thickBot="1">
      <c r="A4" s="1265" t="s">
        <v>577</v>
      </c>
      <c r="B4" s="1266"/>
      <c r="C4" s="1266"/>
      <c r="D4" s="204"/>
      <c r="E4" s="205" t="s">
        <v>483</v>
      </c>
      <c r="F4" s="206" t="s">
        <v>117</v>
      </c>
      <c r="G4" s="1257"/>
      <c r="H4" s="830" t="s">
        <v>1070</v>
      </c>
    </row>
    <row r="5" spans="1:10" s="144" customFormat="1" ht="23.25" customHeight="1">
      <c r="A5" s="1264" t="s">
        <v>275</v>
      </c>
      <c r="B5" s="1264"/>
      <c r="C5" s="1264"/>
      <c r="D5" s="1264"/>
      <c r="E5" s="409"/>
      <c r="F5" s="142"/>
      <c r="G5" s="100"/>
      <c r="H5" s="143"/>
    </row>
    <row r="6" spans="1:10" s="40" customFormat="1" ht="15.75">
      <c r="A6" s="1507" t="s">
        <v>400</v>
      </c>
      <c r="B6" s="1507"/>
      <c r="C6" s="1507"/>
      <c r="D6" s="82"/>
      <c r="E6" s="410"/>
      <c r="F6" s="83"/>
      <c r="G6" s="707"/>
      <c r="H6" s="708"/>
    </row>
    <row r="7" spans="1:10" s="40" customFormat="1">
      <c r="A7" s="69"/>
      <c r="B7" s="57"/>
      <c r="C7" s="57"/>
      <c r="D7" s="57"/>
      <c r="E7" s="409"/>
      <c r="F7" s="74"/>
      <c r="G7" s="707"/>
      <c r="H7" s="709"/>
    </row>
    <row r="8" spans="1:10" ht="15.75">
      <c r="A8" s="354"/>
      <c r="B8" s="355" t="s">
        <v>405</v>
      </c>
      <c r="E8" s="411"/>
      <c r="F8" s="356"/>
      <c r="G8" s="692"/>
      <c r="H8" s="702"/>
    </row>
    <row r="9" spans="1:10">
      <c r="A9" s="54">
        <v>1</v>
      </c>
      <c r="B9" s="54"/>
      <c r="C9" s="74" t="s">
        <v>364</v>
      </c>
      <c r="D9" s="123"/>
      <c r="E9" s="264"/>
      <c r="F9" s="356" t="s">
        <v>534</v>
      </c>
      <c r="G9" s="694"/>
      <c r="H9" s="1276">
        <v>51028359</v>
      </c>
    </row>
    <row r="10" spans="1:10">
      <c r="A10" s="402"/>
      <c r="B10" s="694"/>
      <c r="E10" s="412"/>
      <c r="F10" s="40"/>
      <c r="H10" s="711"/>
    </row>
    <row r="11" spans="1:10">
      <c r="A11" s="54">
        <f>+A9+1</f>
        <v>2</v>
      </c>
      <c r="B11" s="54"/>
      <c r="C11" s="74" t="s">
        <v>365</v>
      </c>
      <c r="D11" s="74"/>
      <c r="E11" s="413"/>
      <c r="F11" s="74" t="s">
        <v>535</v>
      </c>
      <c r="G11" s="694"/>
      <c r="H11" s="855">
        <v>381492896</v>
      </c>
      <c r="I11" s="404"/>
    </row>
    <row r="12" spans="1:10">
      <c r="A12" s="54">
        <f>+A11+1</f>
        <v>3</v>
      </c>
      <c r="B12" s="54"/>
      <c r="C12" s="74" t="s">
        <v>401</v>
      </c>
      <c r="D12" s="74"/>
      <c r="E12" s="412"/>
      <c r="F12" s="74" t="s">
        <v>536</v>
      </c>
      <c r="G12" s="694"/>
      <c r="H12" s="855">
        <v>58219207</v>
      </c>
      <c r="I12" s="404"/>
    </row>
    <row r="13" spans="1:10">
      <c r="A13" s="54">
        <f>+A12+1</f>
        <v>4</v>
      </c>
      <c r="B13" s="54"/>
      <c r="C13" s="358" t="s">
        <v>559</v>
      </c>
      <c r="D13" s="359"/>
      <c r="E13" s="414"/>
      <c r="F13" s="360" t="str">
        <f>"(Line "&amp;A11&amp;" - Line "&amp;A12&amp;")"</f>
        <v>(Line 2 - Line 3)</v>
      </c>
      <c r="G13" s="226"/>
      <c r="H13" s="710">
        <f>H11-H12</f>
        <v>323273689</v>
      </c>
    </row>
    <row r="14" spans="1:10">
      <c r="A14" s="54"/>
      <c r="B14" s="54"/>
      <c r="C14" s="361"/>
      <c r="E14" s="411"/>
      <c r="F14" s="39"/>
      <c r="G14" s="694"/>
      <c r="H14" s="702"/>
    </row>
    <row r="15" spans="1:10" ht="16.5" thickBot="1">
      <c r="A15" s="54">
        <v>5</v>
      </c>
      <c r="B15" s="362" t="s">
        <v>448</v>
      </c>
      <c r="C15" s="362"/>
      <c r="D15" s="84"/>
      <c r="E15" s="415"/>
      <c r="F15" s="363" t="str">
        <f>"(Line "&amp;A9&amp;" / Line "&amp;A13&amp;")"</f>
        <v>(Line 1 / Line 4)</v>
      </c>
      <c r="G15" s="84"/>
      <c r="H15" s="1322">
        <f>H9/H13</f>
        <v>0.15784878490374143</v>
      </c>
      <c r="I15" s="1435"/>
      <c r="J15" s="1435"/>
    </row>
    <row r="16" spans="1:10" ht="16.5" thickTop="1">
      <c r="A16" s="54"/>
      <c r="B16" s="54"/>
      <c r="C16" s="355"/>
      <c r="D16" s="39"/>
      <c r="E16" s="416"/>
      <c r="F16" s="39"/>
      <c r="G16" s="694"/>
      <c r="H16" s="29"/>
    </row>
    <row r="17" spans="1:9" ht="15.75">
      <c r="A17" s="402"/>
      <c r="B17" s="355" t="s">
        <v>459</v>
      </c>
      <c r="D17" s="35"/>
      <c r="E17" s="412"/>
      <c r="F17" s="40"/>
      <c r="H17" s="35"/>
    </row>
    <row r="18" spans="1:9">
      <c r="A18" s="54">
        <f>+A15+1</f>
        <v>6</v>
      </c>
      <c r="B18" s="403"/>
      <c r="C18" s="74" t="s">
        <v>466</v>
      </c>
      <c r="E18" s="611" t="str">
        <f>"(Note "&amp;B$310&amp;")"</f>
        <v>(Note B)</v>
      </c>
      <c r="F18" s="74" t="s">
        <v>46</v>
      </c>
      <c r="H18" s="855">
        <f>37443496455-1758820</f>
        <v>37441737635</v>
      </c>
    </row>
    <row r="19" spans="1:9">
      <c r="A19" s="402"/>
      <c r="B19" s="403"/>
      <c r="C19" s="74"/>
      <c r="E19" s="417"/>
      <c r="F19" s="74"/>
      <c r="H19" s="692"/>
    </row>
    <row r="20" spans="1:9">
      <c r="A20" s="54">
        <f>A18+1</f>
        <v>7</v>
      </c>
      <c r="B20" s="403"/>
      <c r="C20" s="74" t="s">
        <v>362</v>
      </c>
      <c r="E20" s="611" t="str">
        <f>"(Note "&amp;B$322&amp;")"</f>
        <v>(Note J)</v>
      </c>
      <c r="F20" s="74" t="s">
        <v>473</v>
      </c>
      <c r="H20" s="855">
        <f>10663341920+19070519-19575</f>
        <v>10682392864</v>
      </c>
      <c r="I20" s="404"/>
    </row>
    <row r="21" spans="1:9">
      <c r="A21" s="54">
        <f>+A20+1</f>
        <v>8</v>
      </c>
      <c r="B21" s="403"/>
      <c r="C21" s="74" t="s">
        <v>308</v>
      </c>
      <c r="E21" s="408" t="str">
        <f>"(Note "&amp;B$309&amp;")"</f>
        <v>(Note A)</v>
      </c>
      <c r="F21" s="356" t="s">
        <v>417</v>
      </c>
      <c r="H21" s="855">
        <f>900380549-888968</f>
        <v>899491581</v>
      </c>
    </row>
    <row r="22" spans="1:9">
      <c r="A22" s="54">
        <f>A21+1</f>
        <v>9</v>
      </c>
      <c r="B22" s="694"/>
      <c r="C22" s="43" t="s">
        <v>404</v>
      </c>
      <c r="D22" s="45"/>
      <c r="E22" s="417"/>
      <c r="F22" s="360" t="str">
        <f>"(Line "&amp;A20&amp;" + "&amp;A21&amp;")"</f>
        <v>(Line 7 + 8)</v>
      </c>
      <c r="G22" s="43"/>
      <c r="H22" s="360">
        <f>SUM(H20:H21)</f>
        <v>11581884445</v>
      </c>
    </row>
    <row r="23" spans="1:9" ht="17.25" customHeight="1">
      <c r="A23" s="402"/>
      <c r="B23" s="694"/>
      <c r="C23" s="57"/>
      <c r="E23" s="418"/>
      <c r="F23" s="356"/>
      <c r="H23" s="711"/>
    </row>
    <row r="24" spans="1:9">
      <c r="A24" s="22">
        <f>+A22+1</f>
        <v>10</v>
      </c>
      <c r="B24" s="35"/>
      <c r="C24" s="42" t="s">
        <v>453</v>
      </c>
      <c r="D24" s="42"/>
      <c r="E24" s="419"/>
      <c r="F24" s="360" t="str">
        <f>"(Line "&amp;A18&amp;" - Line "&amp;A22&amp;")"</f>
        <v>(Line 6 - Line 9)</v>
      </c>
      <c r="G24" s="43"/>
      <c r="H24" s="710">
        <f>H18-H22</f>
        <v>25859853190</v>
      </c>
    </row>
    <row r="25" spans="1:9">
      <c r="A25" s="65"/>
      <c r="B25" s="35"/>
      <c r="C25" s="35"/>
      <c r="D25" s="35"/>
      <c r="E25" s="418"/>
      <c r="F25" s="40"/>
      <c r="H25" s="711"/>
    </row>
    <row r="26" spans="1:9">
      <c r="A26" s="54">
        <f>+A24+1</f>
        <v>11</v>
      </c>
      <c r="B26" s="35"/>
      <c r="C26" s="35" t="s">
        <v>402</v>
      </c>
      <c r="D26" s="35"/>
      <c r="E26" s="418"/>
      <c r="F26" s="350" t="str">
        <f>"(Line "&amp;A52&amp;" - Line "&amp;A50&amp;")"</f>
        <v>(Line 29 - Line 28)</v>
      </c>
      <c r="H26" s="711">
        <f>H52-H50</f>
        <v>7551378268.2535458</v>
      </c>
    </row>
    <row r="27" spans="1:9" ht="16.5" thickBot="1">
      <c r="A27" s="22">
        <f>+A26+1</f>
        <v>12</v>
      </c>
      <c r="B27" s="364" t="s">
        <v>353</v>
      </c>
      <c r="C27" s="364"/>
      <c r="D27" s="76"/>
      <c r="E27" s="420"/>
      <c r="F27" s="363" t="str">
        <f>"(Line "&amp;A26&amp;" / Line "&amp;A18&amp;")"</f>
        <v>(Line 11 / Line 6)</v>
      </c>
      <c r="G27" s="1494"/>
      <c r="H27" s="1251">
        <f>H26/H18</f>
        <v>0.2016834352579466</v>
      </c>
    </row>
    <row r="28" spans="1:9" ht="15.75" thickTop="1">
      <c r="A28" s="65"/>
      <c r="E28" s="418"/>
      <c r="F28" s="40"/>
    </row>
    <row r="29" spans="1:9">
      <c r="A29" s="54">
        <f>+A27+1</f>
        <v>13</v>
      </c>
      <c r="B29" s="22"/>
      <c r="C29" s="365" t="s">
        <v>403</v>
      </c>
      <c r="D29" s="39"/>
      <c r="E29" s="421"/>
      <c r="F29" s="350" t="str">
        <f>"(Line "&amp;A70&amp;" - Line "&amp;A50&amp;")"</f>
        <v>(Line 41 - Line 28)</v>
      </c>
      <c r="G29" s="694"/>
      <c r="H29" s="711">
        <f>H70-H50</f>
        <v>5339810722.7057228</v>
      </c>
    </row>
    <row r="30" spans="1:9" ht="16.5" thickBot="1">
      <c r="A30" s="22">
        <f>+A29+1</f>
        <v>14</v>
      </c>
      <c r="B30" s="364" t="s">
        <v>454</v>
      </c>
      <c r="C30" s="364"/>
      <c r="D30" s="76"/>
      <c r="E30" s="420"/>
      <c r="F30" s="363" t="str">
        <f>"(Line "&amp;A29&amp;" / Line "&amp;A24&amp;")"</f>
        <v>(Line 13 / Line 10)</v>
      </c>
      <c r="G30" s="1494"/>
      <c r="H30" s="1251">
        <f>H29/H24</f>
        <v>0.20649037268203158</v>
      </c>
    </row>
    <row r="31" spans="1:9" ht="16.5" thickTop="1">
      <c r="A31" s="36"/>
      <c r="B31" s="22"/>
      <c r="C31" s="355"/>
      <c r="D31" s="39"/>
      <c r="E31" s="421"/>
      <c r="F31" s="23"/>
      <c r="G31" s="694"/>
      <c r="H31" s="29"/>
    </row>
    <row r="32" spans="1:9" ht="15.75">
      <c r="A32" s="1507" t="s">
        <v>452</v>
      </c>
      <c r="B32" s="1507"/>
      <c r="C32" s="1507"/>
      <c r="D32" s="82"/>
      <c r="E32" s="410"/>
      <c r="F32" s="83"/>
      <c r="G32" s="707"/>
      <c r="H32" s="92"/>
    </row>
    <row r="33" spans="1:8" ht="15.75">
      <c r="A33" s="85"/>
      <c r="B33" s="86"/>
      <c r="C33" s="57"/>
      <c r="D33" s="57"/>
      <c r="E33" s="409"/>
      <c r="F33" s="74"/>
      <c r="G33" s="707"/>
      <c r="H33" s="81"/>
    </row>
    <row r="34" spans="1:8" ht="15.75">
      <c r="A34" s="65"/>
      <c r="B34" s="355" t="s">
        <v>407</v>
      </c>
      <c r="E34" s="416"/>
      <c r="F34" s="356"/>
      <c r="G34" s="354"/>
      <c r="H34" s="357"/>
    </row>
    <row r="35" spans="1:8">
      <c r="A35" s="54">
        <f>+A30+1</f>
        <v>15</v>
      </c>
      <c r="B35" s="54"/>
      <c r="C35" s="365" t="s">
        <v>451</v>
      </c>
      <c r="D35" s="39"/>
      <c r="E35" s="611" t="str">
        <f>"(Note "&amp;B$310&amp;")"</f>
        <v>(Note B)</v>
      </c>
      <c r="F35" s="356" t="s">
        <v>375</v>
      </c>
      <c r="G35" s="694"/>
      <c r="H35" s="855">
        <v>6902244473</v>
      </c>
    </row>
    <row r="36" spans="1:8">
      <c r="A36" s="54">
        <f>A35+1</f>
        <v>16</v>
      </c>
      <c r="B36" s="54"/>
      <c r="C36" s="365" t="s">
        <v>182</v>
      </c>
      <c r="D36" s="39"/>
      <c r="E36" s="421" t="s">
        <v>318</v>
      </c>
      <c r="F36" s="69" t="s">
        <v>280</v>
      </c>
      <c r="G36" s="694"/>
      <c r="H36" s="692">
        <f>+'6 - Est &amp; Reconcile WS'!L92</f>
        <v>274020006.28000003</v>
      </c>
    </row>
    <row r="37" spans="1:8">
      <c r="A37" s="54">
        <f>+A36+1</f>
        <v>17</v>
      </c>
      <c r="B37" s="54"/>
      <c r="C37" s="348" t="s">
        <v>230</v>
      </c>
      <c r="D37" s="119"/>
      <c r="E37" s="408" t="str">
        <f>"(Note "&amp;B$310&amp;")"</f>
        <v>(Note B)</v>
      </c>
      <c r="F37" s="67" t="s">
        <v>280</v>
      </c>
      <c r="G37" s="696"/>
      <c r="H37" s="693">
        <f>'6 - Est &amp; Reconcile WS'!G113</f>
        <v>81842996.409166679</v>
      </c>
    </row>
    <row r="38" spans="1:8" ht="15.75">
      <c r="A38" s="54">
        <f>+A37+1</f>
        <v>18</v>
      </c>
      <c r="B38" s="54"/>
      <c r="C38" s="355" t="s">
        <v>561</v>
      </c>
      <c r="D38" s="39"/>
      <c r="E38" s="417"/>
      <c r="F38" s="340" t="str">
        <f>"(Line "&amp;A35&amp;" - Line "&amp;A36&amp;" + Line "&amp;A37&amp;")"</f>
        <v>(Line 15 - Line 16 + Line 17)</v>
      </c>
      <c r="G38" s="694"/>
      <c r="H38" s="366">
        <f>H35-H36+H37</f>
        <v>6710067463.1291666</v>
      </c>
    </row>
    <row r="39" spans="1:8">
      <c r="A39" s="54"/>
      <c r="B39" s="54"/>
      <c r="C39" s="365"/>
      <c r="D39" s="39"/>
      <c r="E39" s="263"/>
      <c r="F39" s="356"/>
      <c r="G39" s="694"/>
      <c r="H39" s="692"/>
    </row>
    <row r="40" spans="1:8">
      <c r="A40" s="54">
        <f>+A38+1</f>
        <v>19</v>
      </c>
      <c r="B40" s="54"/>
      <c r="C40" s="365" t="s">
        <v>4</v>
      </c>
      <c r="D40" s="39"/>
      <c r="E40" s="263"/>
      <c r="F40" s="356" t="s">
        <v>47</v>
      </c>
      <c r="G40" s="694"/>
      <c r="H40" s="942">
        <f>3129907496-142375</f>
        <v>3129765121</v>
      </c>
    </row>
    <row r="41" spans="1:8">
      <c r="A41" s="54">
        <f>A40+1</f>
        <v>20</v>
      </c>
      <c r="B41" s="54"/>
      <c r="C41" s="365" t="s">
        <v>5</v>
      </c>
      <c r="D41" s="39"/>
      <c r="E41" s="263"/>
      <c r="F41" s="67" t="s">
        <v>6</v>
      </c>
      <c r="G41" s="694"/>
      <c r="H41" s="855">
        <f>1172598897-1616445</f>
        <v>1170982452</v>
      </c>
    </row>
    <row r="42" spans="1:8">
      <c r="A42" s="54">
        <f>A41+1</f>
        <v>21</v>
      </c>
      <c r="B42" s="54"/>
      <c r="C42" s="358" t="s">
        <v>66</v>
      </c>
      <c r="D42" s="41"/>
      <c r="E42" s="422"/>
      <c r="F42" s="340" t="str">
        <f>"(Line "&amp;A40&amp;" + Line "&amp;A41&amp;")"</f>
        <v>(Line 19 + Line 20)</v>
      </c>
      <c r="G42" s="226"/>
      <c r="H42" s="710">
        <f>SUM(H40:H41)</f>
        <v>4300747573</v>
      </c>
    </row>
    <row r="43" spans="1:8">
      <c r="A43" s="54">
        <f>+A42+1</f>
        <v>22</v>
      </c>
      <c r="B43" s="54"/>
      <c r="C43" s="348" t="s">
        <v>0</v>
      </c>
      <c r="D43" s="119"/>
      <c r="E43" s="423"/>
      <c r="F43" s="350" t="s">
        <v>474</v>
      </c>
      <c r="G43" s="696"/>
      <c r="H43" s="860">
        <v>1271557585</v>
      </c>
    </row>
    <row r="44" spans="1:8">
      <c r="A44" s="54">
        <f>+A43+1</f>
        <v>23</v>
      </c>
      <c r="B44" s="54"/>
      <c r="C44" s="346" t="s">
        <v>67</v>
      </c>
      <c r="D44" s="57"/>
      <c r="E44" s="424"/>
      <c r="F44" s="340" t="str">
        <f>"(Line "&amp;A42&amp;" - Line "&amp;A43&amp;")"</f>
        <v>(Line 21 - Line 22)</v>
      </c>
      <c r="G44" s="706"/>
      <c r="H44" s="699">
        <f>H42-H43</f>
        <v>3029189988</v>
      </c>
    </row>
    <row r="45" spans="1:8" ht="15.75">
      <c r="A45" s="54">
        <f>A44+1</f>
        <v>24</v>
      </c>
      <c r="B45" s="54"/>
      <c r="C45" s="38" t="s">
        <v>560</v>
      </c>
      <c r="D45" s="365"/>
      <c r="E45" s="421"/>
      <c r="F45" s="350" t="str">
        <f>"(Line "&amp;A$15&amp;")"</f>
        <v>(Line 5)</v>
      </c>
      <c r="G45" s="367"/>
      <c r="H45" s="1440">
        <f>H15</f>
        <v>0.15784878490374143</v>
      </c>
    </row>
    <row r="46" spans="1:8">
      <c r="A46" s="54">
        <f>+A45+1</f>
        <v>25</v>
      </c>
      <c r="B46" s="403"/>
      <c r="C46" s="358" t="s">
        <v>68</v>
      </c>
      <c r="D46" s="43"/>
      <c r="E46" s="425"/>
      <c r="F46" s="340" t="str">
        <f>"(Line "&amp;A44&amp;" * Line "&amp;A45&amp;")"</f>
        <v>(Line 23 * Line 24)</v>
      </c>
      <c r="G46" s="43"/>
      <c r="H46" s="710">
        <f>H44*H45</f>
        <v>478153958.84837908</v>
      </c>
    </row>
    <row r="47" spans="1:8">
      <c r="A47" s="54">
        <f>A46+1</f>
        <v>26</v>
      </c>
      <c r="B47" s="403"/>
      <c r="C47" s="348" t="s">
        <v>1</v>
      </c>
      <c r="D47" s="273"/>
      <c r="E47" s="426"/>
      <c r="F47" s="350" t="s">
        <v>282</v>
      </c>
      <c r="G47" s="273"/>
      <c r="H47" s="693">
        <f>'5 - Cost Support'!H10</f>
        <v>363156846.27599996</v>
      </c>
    </row>
    <row r="48" spans="1:8" ht="15.75">
      <c r="A48" s="54">
        <f>A47+1</f>
        <v>27</v>
      </c>
      <c r="B48" s="403"/>
      <c r="C48" s="342" t="s">
        <v>69</v>
      </c>
      <c r="D48" s="74"/>
      <c r="E48" s="427"/>
      <c r="F48" s="340" t="str">
        <f>"(Line "&amp;A46&amp;" + Line "&amp;A47&amp;")"</f>
        <v>(Line 25 + Line 26)</v>
      </c>
      <c r="G48" s="707"/>
      <c r="H48" s="712">
        <f>H46+H47</f>
        <v>841310805.12437904</v>
      </c>
    </row>
    <row r="49" spans="1:9" ht="15.75">
      <c r="A49" s="402"/>
      <c r="B49" s="403"/>
      <c r="C49" s="355"/>
      <c r="D49" s="40"/>
      <c r="E49" s="423"/>
      <c r="F49" s="40"/>
      <c r="H49" s="386"/>
    </row>
    <row r="50" spans="1:9" ht="15.75">
      <c r="A50" s="54">
        <f>A48+1</f>
        <v>28</v>
      </c>
      <c r="B50" s="54"/>
      <c r="C50" s="369" t="s">
        <v>55</v>
      </c>
      <c r="D50" s="121"/>
      <c r="E50" s="611" t="str">
        <f>"(Note "&amp;B$313&amp;")"</f>
        <v>(Note C)</v>
      </c>
      <c r="F50" s="360" t="str">
        <f>F47</f>
        <v>Attachment 5</v>
      </c>
      <c r="G50" s="226"/>
      <c r="H50" s="692">
        <f>'5 - Cost Support'!H33</f>
        <v>21194554</v>
      </c>
    </row>
    <row r="51" spans="1:9" ht="15.75">
      <c r="A51" s="402"/>
      <c r="B51" s="403"/>
      <c r="C51" s="355"/>
      <c r="D51" s="40"/>
      <c r="E51" s="263"/>
      <c r="F51" s="40"/>
      <c r="H51" s="699"/>
    </row>
    <row r="52" spans="1:9" s="51" customFormat="1" ht="16.5" thickBot="1">
      <c r="A52" s="54">
        <f>+A50+1</f>
        <v>29</v>
      </c>
      <c r="B52" s="370" t="s">
        <v>310</v>
      </c>
      <c r="C52" s="370"/>
      <c r="D52" s="370"/>
      <c r="E52" s="428"/>
      <c r="F52" s="371" t="str">
        <f>"(Line "&amp;A38&amp;" + Line "&amp;A48&amp;" + Line "&amp;A50&amp;")"</f>
        <v>(Line 18 + Line 27 + Line 28)</v>
      </c>
      <c r="G52" s="370"/>
      <c r="H52" s="714">
        <f>H38+H48+H50</f>
        <v>7572572822.2535458</v>
      </c>
    </row>
    <row r="53" spans="1:9" ht="15.75" thickTop="1">
      <c r="A53" s="402"/>
      <c r="B53" s="403"/>
      <c r="C53" s="40"/>
      <c r="D53" s="40"/>
      <c r="E53" s="264"/>
      <c r="H53" s="711"/>
    </row>
    <row r="54" spans="1:9" ht="15.75">
      <c r="A54" s="54"/>
      <c r="B54" s="355" t="s">
        <v>397</v>
      </c>
      <c r="C54" s="355"/>
      <c r="D54" s="356"/>
      <c r="E54" s="416"/>
      <c r="F54" s="357"/>
      <c r="G54" s="1258"/>
      <c r="H54" s="692"/>
    </row>
    <row r="55" spans="1:9">
      <c r="A55" s="402"/>
      <c r="B55" s="694"/>
      <c r="C55" s="39"/>
      <c r="D55" s="39"/>
      <c r="E55" s="416"/>
      <c r="F55" s="356"/>
      <c r="G55" s="692"/>
      <c r="H55" s="702"/>
    </row>
    <row r="56" spans="1:9">
      <c r="A56" s="54">
        <f>+A52+1</f>
        <v>30</v>
      </c>
      <c r="B56" s="54"/>
      <c r="C56" s="365" t="s">
        <v>465</v>
      </c>
      <c r="D56" s="39"/>
      <c r="E56" s="611" t="str">
        <f>"(Note "&amp;B$322&amp;")"</f>
        <v>(Note J)</v>
      </c>
      <c r="F56" s="356" t="s">
        <v>376</v>
      </c>
      <c r="G56" s="694"/>
      <c r="H56" s="855">
        <f>1737175257+1812821</f>
        <v>1738988078</v>
      </c>
    </row>
    <row r="57" spans="1:9">
      <c r="A57" s="54"/>
      <c r="B57" s="54"/>
      <c r="C57" s="346"/>
      <c r="D57" s="57"/>
      <c r="E57" s="421"/>
      <c r="F57" s="340"/>
      <c r="G57" s="706"/>
      <c r="H57" s="688"/>
    </row>
    <row r="58" spans="1:9">
      <c r="A58" s="54">
        <f>A56+1</f>
        <v>31</v>
      </c>
      <c r="B58" s="54"/>
      <c r="C58" s="346" t="s">
        <v>505</v>
      </c>
      <c r="D58" s="57"/>
      <c r="E58" s="611" t="str">
        <f>"(Note "&amp;B$322&amp;")"</f>
        <v>(Note J)</v>
      </c>
      <c r="F58" s="340" t="s">
        <v>383</v>
      </c>
      <c r="G58" s="706"/>
      <c r="H58" s="862">
        <f>1395299318+926078-19575</f>
        <v>1396205821</v>
      </c>
      <c r="I58" s="404"/>
    </row>
    <row r="59" spans="1:9">
      <c r="A59" s="54">
        <f>A58+1</f>
        <v>32</v>
      </c>
      <c r="B59" s="54"/>
      <c r="C59" s="348" t="s">
        <v>147</v>
      </c>
      <c r="D59" s="119"/>
      <c r="E59" s="408" t="str">
        <f>"(Note "&amp;B$322&amp;")"</f>
        <v>(Note J)</v>
      </c>
      <c r="F59" s="350" t="s">
        <v>282</v>
      </c>
      <c r="G59" s="696"/>
      <c r="H59" s="693">
        <f>'5 - Cost Support'!H14</f>
        <v>862664375.07000005</v>
      </c>
    </row>
    <row r="60" spans="1:9">
      <c r="A60" s="54">
        <f>A59+1</f>
        <v>33</v>
      </c>
      <c r="B60" s="54"/>
      <c r="C60" s="365" t="s">
        <v>7</v>
      </c>
      <c r="D60" s="39"/>
      <c r="E60" s="427"/>
      <c r="F60" s="340" t="str">
        <f>"(Line "&amp;A58&amp;" - Line "&amp;A59&amp;")"</f>
        <v>(Line 31 - Line 32)</v>
      </c>
      <c r="G60" s="694"/>
      <c r="H60" s="692">
        <f>H58-H59</f>
        <v>533541445.92999995</v>
      </c>
    </row>
    <row r="61" spans="1:9">
      <c r="A61" s="54">
        <f>A60+1</f>
        <v>34</v>
      </c>
      <c r="B61" s="54"/>
      <c r="C61" s="348" t="str">
        <f>+C21</f>
        <v>Accumulated Amortization</v>
      </c>
      <c r="D61" s="119"/>
      <c r="E61" s="426"/>
      <c r="F61" s="350" t="str">
        <f>"(Line "&amp;A$21&amp;")"</f>
        <v>(Line 8)</v>
      </c>
      <c r="G61" s="696"/>
      <c r="H61" s="693">
        <f>H21</f>
        <v>899491581</v>
      </c>
    </row>
    <row r="62" spans="1:9">
      <c r="A62" s="54">
        <f>A61+1</f>
        <v>35</v>
      </c>
      <c r="B62" s="54"/>
      <c r="C62" s="346" t="s">
        <v>64</v>
      </c>
      <c r="D62" s="57"/>
      <c r="E62" s="427"/>
      <c r="F62" s="340" t="str">
        <f>"(Line "&amp;A60&amp;" + "&amp;A61&amp;")"</f>
        <v>(Line 33 + 34)</v>
      </c>
      <c r="G62" s="688"/>
      <c r="H62" s="699">
        <f>SUM(H60:H61)</f>
        <v>1433033026.9299998</v>
      </c>
    </row>
    <row r="63" spans="1:9">
      <c r="A63" s="54">
        <f>+A62+1</f>
        <v>36</v>
      </c>
      <c r="B63" s="54"/>
      <c r="C63" s="346" t="str">
        <f>+C45</f>
        <v>Wage &amp; Salary Allocator</v>
      </c>
      <c r="D63" s="57"/>
      <c r="E63" s="427"/>
      <c r="F63" s="350" t="str">
        <f>"(Line "&amp;A$15&amp;")"</f>
        <v>(Line 5)</v>
      </c>
      <c r="G63" s="688"/>
      <c r="H63" s="1439">
        <f>H15</f>
        <v>0.15784878490374143</v>
      </c>
    </row>
    <row r="64" spans="1:9">
      <c r="A64" s="54">
        <f>+A63+1</f>
        <v>37</v>
      </c>
      <c r="B64" s="40"/>
      <c r="C64" s="358" t="s">
        <v>65</v>
      </c>
      <c r="D64" s="43"/>
      <c r="E64" s="422"/>
      <c r="F64" s="340" t="str">
        <f>"(Line "&amp;A62&amp;" * Line "&amp;A63&amp;")"</f>
        <v>(Line 35 * Line 36)</v>
      </c>
      <c r="G64" s="43"/>
      <c r="H64" s="710">
        <f>H62*H63</f>
        <v>226202522.02783105</v>
      </c>
    </row>
    <row r="65" spans="1:8">
      <c r="A65" s="54">
        <f>A64+1</f>
        <v>38</v>
      </c>
      <c r="B65" s="40"/>
      <c r="C65" s="346" t="s">
        <v>8</v>
      </c>
      <c r="D65" s="74"/>
      <c r="E65" s="424"/>
      <c r="F65" s="340" t="str">
        <f>"(Line "&amp;A47&amp;" / Line "&amp;A43&amp;")"</f>
        <v>(Line 26 / Line 22)</v>
      </c>
      <c r="G65" s="707"/>
      <c r="H65" s="1441">
        <f>H47/H43</f>
        <v>0.28559999999999997</v>
      </c>
    </row>
    <row r="66" spans="1:8">
      <c r="A66" s="54">
        <f>A65+1</f>
        <v>39</v>
      </c>
      <c r="B66" s="40"/>
      <c r="C66" s="346" t="s">
        <v>9</v>
      </c>
      <c r="D66" s="74"/>
      <c r="E66" s="424"/>
      <c r="F66" s="340" t="str">
        <f>"(Line "&amp;A65&amp;" * Line "&amp;A59&amp;")"</f>
        <v>(Line 38 * Line 32)</v>
      </c>
      <c r="G66" s="707"/>
      <c r="H66" s="688">
        <f>H65*H59</f>
        <v>246376945.51999199</v>
      </c>
    </row>
    <row r="67" spans="1:8">
      <c r="A67" s="66"/>
      <c r="B67" s="35"/>
      <c r="C67" s="35"/>
      <c r="D67" s="35"/>
      <c r="E67" s="418"/>
      <c r="F67" s="65"/>
      <c r="G67" s="402"/>
      <c r="H67" s="713"/>
    </row>
    <row r="68" spans="1:8" ht="16.5" thickBot="1">
      <c r="A68" s="54">
        <f>A66+1</f>
        <v>40</v>
      </c>
      <c r="B68" s="364" t="s">
        <v>404</v>
      </c>
      <c r="C68" s="364"/>
      <c r="D68" s="364"/>
      <c r="E68" s="429"/>
      <c r="F68" s="372" t="str">
        <f>"(Sum Lines "&amp;A56&amp;",  "&amp;A64&amp;" &amp; "&amp;A66&amp;")"</f>
        <v>(Sum Lines 30,  37 &amp; 39)</v>
      </c>
      <c r="G68" s="1495"/>
      <c r="H68" s="714">
        <f>H56+H64+H66</f>
        <v>2211567545.547823</v>
      </c>
    </row>
    <row r="69" spans="1:8" ht="15.75" thickTop="1">
      <c r="A69" s="66"/>
      <c r="B69" s="35"/>
      <c r="C69" s="35"/>
      <c r="D69" s="35"/>
      <c r="E69" s="412"/>
      <c r="F69" s="40"/>
      <c r="G69" s="694"/>
      <c r="H69" s="711"/>
    </row>
    <row r="70" spans="1:8" ht="16.5" thickBot="1">
      <c r="A70" s="54">
        <f>+A68+1</f>
        <v>41</v>
      </c>
      <c r="B70" s="364" t="s">
        <v>555</v>
      </c>
      <c r="C70" s="364"/>
      <c r="D70" s="364"/>
      <c r="E70" s="429"/>
      <c r="F70" s="371" t="str">
        <f>"(Line "&amp;A52&amp;" - Line "&amp;A68&amp;")"</f>
        <v>(Line 29 - Line 40)</v>
      </c>
      <c r="G70" s="370"/>
      <c r="H70" s="714">
        <f>H52-H68</f>
        <v>5361005276.7057228</v>
      </c>
    </row>
    <row r="71" spans="1:8" ht="15.75" thickTop="1">
      <c r="A71" s="65"/>
      <c r="B71" s="35"/>
      <c r="C71" s="35"/>
      <c r="D71" s="35"/>
      <c r="E71" s="412"/>
      <c r="F71" s="40"/>
      <c r="H71" s="711"/>
    </row>
    <row r="72" spans="1:8" ht="15.75">
      <c r="A72" s="1507" t="s">
        <v>406</v>
      </c>
      <c r="B72" s="1507"/>
      <c r="C72" s="1507"/>
      <c r="D72" s="82"/>
      <c r="E72" s="410"/>
      <c r="F72" s="83"/>
      <c r="G72" s="707"/>
      <c r="H72" s="1277"/>
    </row>
    <row r="73" spans="1:8">
      <c r="A73" s="131"/>
      <c r="B73" s="132"/>
      <c r="C73" s="132"/>
      <c r="D73" s="132"/>
      <c r="E73" s="412"/>
      <c r="H73" s="711"/>
    </row>
    <row r="74" spans="1:8" s="404" customFormat="1" ht="15.75">
      <c r="A74" s="402"/>
      <c r="B74" s="151" t="s">
        <v>729</v>
      </c>
      <c r="C74" s="931"/>
      <c r="D74" s="403"/>
      <c r="E74" s="73"/>
      <c r="G74" s="403"/>
      <c r="H74" s="702"/>
    </row>
    <row r="75" spans="1:8" s="404" customFormat="1">
      <c r="A75" s="402" t="s">
        <v>736</v>
      </c>
      <c r="B75" s="311"/>
      <c r="C75" s="694" t="s">
        <v>730</v>
      </c>
      <c r="D75" s="403"/>
      <c r="E75" s="611" t="str">
        <f>"(Note "&amp;B$355&amp;")"</f>
        <v>(Note V)</v>
      </c>
      <c r="F75" s="403" t="s">
        <v>945</v>
      </c>
      <c r="G75" s="403"/>
      <c r="H75" s="1097">
        <f>'1A - ADIT'!E10</f>
        <v>15686743.604209805</v>
      </c>
    </row>
    <row r="76" spans="1:8" s="404" customFormat="1">
      <c r="A76" s="402" t="s">
        <v>737</v>
      </c>
      <c r="B76" s="311"/>
      <c r="C76" s="694" t="s">
        <v>731</v>
      </c>
      <c r="D76" s="403"/>
      <c r="E76" s="611" t="str">
        <f>"(Note "&amp;B$355&amp;")"</f>
        <v>(Note V)</v>
      </c>
      <c r="F76" s="403" t="s">
        <v>946</v>
      </c>
      <c r="G76" s="403"/>
      <c r="H76" s="1097">
        <f>'1A - ADIT'!E11</f>
        <v>0</v>
      </c>
    </row>
    <row r="77" spans="1:8" s="404" customFormat="1">
      <c r="A77" s="402" t="s">
        <v>738</v>
      </c>
      <c r="B77" s="311"/>
      <c r="C77" s="694" t="s">
        <v>954</v>
      </c>
      <c r="D77" s="403"/>
      <c r="E77" s="611" t="str">
        <f>"(Note "&amp;B$355&amp;")"</f>
        <v>(Note V)</v>
      </c>
      <c r="F77" s="403" t="s">
        <v>947</v>
      </c>
      <c r="G77" s="403"/>
      <c r="H77" s="1097">
        <f>'1A - ADIT'!E12</f>
        <v>-880804901.58698142</v>
      </c>
    </row>
    <row r="78" spans="1:8" s="404" customFormat="1">
      <c r="A78" s="402" t="s">
        <v>739</v>
      </c>
      <c r="B78" s="311"/>
      <c r="C78" s="694" t="s">
        <v>732</v>
      </c>
      <c r="D78" s="403"/>
      <c r="E78" s="611" t="str">
        <f>"(Note "&amp;B$355&amp;")"</f>
        <v>(Note V)</v>
      </c>
      <c r="F78" s="403" t="s">
        <v>948</v>
      </c>
      <c r="G78" s="403"/>
      <c r="H78" s="1097">
        <f>'1A - ADIT'!E13</f>
        <v>-12707642.200340554</v>
      </c>
    </row>
    <row r="79" spans="1:8" s="694" customFormat="1">
      <c r="A79" s="402" t="s">
        <v>740</v>
      </c>
      <c r="B79" s="311"/>
      <c r="C79" s="694" t="s">
        <v>733</v>
      </c>
      <c r="D79" s="934"/>
      <c r="E79" s="408" t="str">
        <f>"(Note "&amp;B$351&amp;")"</f>
        <v>(Note U)</v>
      </c>
      <c r="F79" s="273" t="s">
        <v>949</v>
      </c>
      <c r="H79" s="1097">
        <f>'1A - ADIT'!F184</f>
        <v>0</v>
      </c>
    </row>
    <row r="80" spans="1:8" s="403" customFormat="1">
      <c r="A80" s="54" t="s">
        <v>741</v>
      </c>
      <c r="C80" s="274" t="s">
        <v>734</v>
      </c>
      <c r="D80" s="43"/>
      <c r="E80" s="935"/>
      <c r="F80" s="688" t="str">
        <f>"(Line "&amp;A75&amp;" + "&amp;A76&amp;" + "&amp;A77&amp;" + "&amp;A78&amp;" + "&amp;A79&amp;")"</f>
        <v>(Line 42a + 42b + 42c + 42d + 42e)</v>
      </c>
      <c r="G80" s="43"/>
      <c r="H80" s="1098">
        <f>H75+H76+H77+H78+H79</f>
        <v>-877825800.18311214</v>
      </c>
    </row>
    <row r="81" spans="1:8" s="403" customFormat="1">
      <c r="A81" s="54"/>
      <c r="C81" s="311"/>
      <c r="D81" s="707"/>
      <c r="E81" s="936"/>
      <c r="F81" s="688"/>
      <c r="G81" s="707"/>
      <c r="H81" s="937"/>
    </row>
    <row r="82" spans="1:8" s="403" customFormat="1" ht="15.75">
      <c r="A82" s="54"/>
      <c r="B82" s="782" t="s">
        <v>999</v>
      </c>
      <c r="C82" s="311"/>
      <c r="D82" s="707"/>
      <c r="E82" s="936"/>
      <c r="F82" s="688"/>
      <c r="G82" s="707"/>
      <c r="H82" s="937"/>
    </row>
    <row r="83" spans="1:8" s="403" customFormat="1">
      <c r="A83" s="54" t="s">
        <v>742</v>
      </c>
      <c r="C83" s="311" t="s">
        <v>1000</v>
      </c>
      <c r="D83" s="707"/>
      <c r="E83" s="611" t="str">
        <f>"(Note "&amp;B$359&amp;")"</f>
        <v>(Note W)</v>
      </c>
      <c r="F83" s="688" t="s">
        <v>950</v>
      </c>
      <c r="G83" s="707"/>
      <c r="H83" s="1097">
        <f>'1B - ADIT Amortization'!Q73</f>
        <v>-336842373.39462692</v>
      </c>
    </row>
    <row r="84" spans="1:8" s="403" customFormat="1">
      <c r="A84" s="54" t="s">
        <v>743</v>
      </c>
      <c r="C84" s="689" t="s">
        <v>1001</v>
      </c>
      <c r="D84" s="273"/>
      <c r="E84" s="408" t="str">
        <f>"(Note "&amp;B$359&amp;")"</f>
        <v>(Note W)</v>
      </c>
      <c r="F84" s="693" t="s">
        <v>950</v>
      </c>
      <c r="G84" s="273"/>
      <c r="H84" s="1099">
        <f>'1B - ADIT Amortization'!Q178</f>
        <v>37580525</v>
      </c>
    </row>
    <row r="85" spans="1:8" s="403" customFormat="1">
      <c r="A85" s="54" t="s">
        <v>744</v>
      </c>
      <c r="C85" s="311" t="s">
        <v>1002</v>
      </c>
      <c r="D85" s="707"/>
      <c r="E85" s="936"/>
      <c r="F85" s="688" t="str">
        <f>"(Line "&amp;A83&amp;" + "&amp;A84&amp;")"</f>
        <v>(Line 42g + 42h)</v>
      </c>
      <c r="G85" s="707"/>
      <c r="H85" s="937">
        <f>H83+H84</f>
        <v>-299261848.39462692</v>
      </c>
    </row>
    <row r="86" spans="1:8" s="403" customFormat="1">
      <c r="A86" s="54"/>
      <c r="C86" s="311"/>
      <c r="D86" s="707"/>
      <c r="E86" s="936"/>
      <c r="F86" s="693"/>
      <c r="G86" s="707"/>
      <c r="H86" s="937"/>
    </row>
    <row r="87" spans="1:8" s="403" customFormat="1">
      <c r="A87" s="54" t="s">
        <v>997</v>
      </c>
      <c r="C87" s="274" t="s">
        <v>735</v>
      </c>
      <c r="D87" s="43"/>
      <c r="E87" s="935"/>
      <c r="F87" s="688" t="str">
        <f>"(Line "&amp;A80&amp;" + "&amp;A85&amp;")"</f>
        <v>(Line 42f + 42i)</v>
      </c>
      <c r="G87" s="43"/>
      <c r="H87" s="1098">
        <f>H80+H85</f>
        <v>-1177087648.577739</v>
      </c>
    </row>
    <row r="88" spans="1:8" ht="15.75">
      <c r="A88" s="402"/>
      <c r="B88" s="40"/>
      <c r="C88" s="151"/>
      <c r="D88" s="74"/>
      <c r="E88" s="430"/>
      <c r="F88" s="74"/>
      <c r="G88" s="707"/>
      <c r="H88" s="704"/>
    </row>
    <row r="89" spans="1:8" ht="15.75">
      <c r="A89" s="54"/>
      <c r="B89" s="144" t="s">
        <v>297</v>
      </c>
      <c r="C89" s="40"/>
      <c r="D89" s="40"/>
      <c r="E89" s="130"/>
      <c r="F89" s="39"/>
      <c r="H89" s="1278"/>
    </row>
    <row r="90" spans="1:8" ht="15.75">
      <c r="A90" s="54">
        <v>43</v>
      </c>
      <c r="B90" s="354"/>
      <c r="C90" s="346" t="s">
        <v>298</v>
      </c>
      <c r="D90" s="120"/>
      <c r="E90" s="611" t="str">
        <f>"(Note "&amp;B$318&amp;")"</f>
        <v>(Note H)</v>
      </c>
      <c r="F90" s="69" t="s">
        <v>280</v>
      </c>
      <c r="G90" s="707"/>
      <c r="H90" s="692">
        <f>'6 - Est &amp; Reconcile WS'!H114</f>
        <v>0</v>
      </c>
    </row>
    <row r="91" spans="1:8">
      <c r="A91" s="54"/>
      <c r="B91" s="54"/>
      <c r="C91" s="346"/>
      <c r="D91" s="120"/>
      <c r="E91" s="431"/>
      <c r="F91" s="46"/>
      <c r="G91" s="688"/>
      <c r="H91" s="711"/>
    </row>
    <row r="92" spans="1:8" ht="15.75">
      <c r="A92" s="54"/>
      <c r="B92" s="373" t="s">
        <v>398</v>
      </c>
      <c r="C92" s="38"/>
      <c r="D92" s="39"/>
      <c r="E92" s="263"/>
      <c r="F92" s="258"/>
      <c r="G92" s="106"/>
      <c r="H92" s="711"/>
    </row>
    <row r="93" spans="1:8" ht="15.75">
      <c r="A93" s="54">
        <f>A90+1</f>
        <v>44</v>
      </c>
      <c r="B93" s="255"/>
      <c r="C93" s="311" t="s">
        <v>305</v>
      </c>
      <c r="D93" s="120"/>
      <c r="E93" s="611" t="str">
        <f>"(Note "&amp;B$309&amp;")"</f>
        <v>(Note A)</v>
      </c>
      <c r="F93" s="311" t="s">
        <v>282</v>
      </c>
      <c r="G93" s="106"/>
      <c r="H93" s="715">
        <f>+'5 - Cost Support'!F115</f>
        <v>16193796.659233443</v>
      </c>
    </row>
    <row r="94" spans="1:8" ht="15.75">
      <c r="A94" s="22"/>
      <c r="B94" s="37"/>
      <c r="C94" s="38"/>
      <c r="E94" s="432"/>
      <c r="F94" s="259"/>
      <c r="G94" s="106"/>
      <c r="H94" s="1279"/>
    </row>
    <row r="95" spans="1:8" ht="15.75">
      <c r="A95" s="54"/>
      <c r="B95" s="373" t="s">
        <v>395</v>
      </c>
      <c r="C95" s="40"/>
      <c r="D95" s="40"/>
      <c r="E95" s="433"/>
      <c r="F95" s="259"/>
      <c r="G95" s="106"/>
      <c r="H95" s="1279"/>
    </row>
    <row r="96" spans="1:8">
      <c r="A96" s="66">
        <f>A93+1</f>
        <v>45</v>
      </c>
      <c r="B96" s="40"/>
      <c r="C96" s="40" t="s">
        <v>520</v>
      </c>
      <c r="D96" s="39"/>
      <c r="E96" s="611" t="str">
        <f>"(Note "&amp;B$309&amp;")"</f>
        <v>(Note A)</v>
      </c>
      <c r="F96" s="38" t="s">
        <v>384</v>
      </c>
      <c r="H96" s="855">
        <v>0</v>
      </c>
    </row>
    <row r="97" spans="1:8" s="40" customFormat="1" ht="15.75">
      <c r="A97" s="54">
        <f>+A96+1</f>
        <v>46</v>
      </c>
      <c r="B97" s="37"/>
      <c r="C97" s="107" t="s">
        <v>560</v>
      </c>
      <c r="D97" s="67"/>
      <c r="E97" s="434"/>
      <c r="F97" s="350" t="str">
        <f>"(Line "&amp;A$15&amp;")"</f>
        <v>(Line 5)</v>
      </c>
      <c r="G97" s="1496"/>
      <c r="H97" s="1350">
        <f>H15</f>
        <v>0.15784878490374143</v>
      </c>
    </row>
    <row r="98" spans="1:8" ht="15.75">
      <c r="A98" s="54">
        <f>+A97+1</f>
        <v>47</v>
      </c>
      <c r="B98" s="37"/>
      <c r="C98" s="38" t="s">
        <v>562</v>
      </c>
      <c r="D98" s="39"/>
      <c r="E98" s="263"/>
      <c r="F98" s="340" t="str">
        <f>"(Line "&amp;A96&amp;" * Line "&amp;A97&amp;")"</f>
        <v>(Line 45 * Line 46)</v>
      </c>
      <c r="G98" s="106"/>
      <c r="H98" s="49">
        <f>H96*H97</f>
        <v>0</v>
      </c>
    </row>
    <row r="99" spans="1:8" ht="15.75">
      <c r="A99" s="54">
        <f>A98+1</f>
        <v>48</v>
      </c>
      <c r="B99" s="37"/>
      <c r="C99" s="38" t="s">
        <v>378</v>
      </c>
      <c r="D99" s="39"/>
      <c r="E99" s="1103" t="str">
        <f>"(Note "&amp;B$349&amp;")"</f>
        <v>(Note T)</v>
      </c>
      <c r="F99" s="165" t="s">
        <v>977</v>
      </c>
      <c r="G99" s="106"/>
      <c r="H99" s="859">
        <f>4642775+57496141</f>
        <v>62138916</v>
      </c>
    </row>
    <row r="100" spans="1:8" ht="18" customHeight="1">
      <c r="A100" s="54">
        <f>A99+1</f>
        <v>49</v>
      </c>
      <c r="B100" s="37"/>
      <c r="C100" s="352" t="s">
        <v>394</v>
      </c>
      <c r="D100" s="272"/>
      <c r="E100" s="436"/>
      <c r="F100" s="340" t="str">
        <f>"(Line "&amp;A98&amp;" + Line "&amp;A99&amp;")"</f>
        <v>(Line 47 + Line 48)</v>
      </c>
      <c r="G100" s="1497"/>
      <c r="H100" s="98">
        <f>H98+H99</f>
        <v>62138916</v>
      </c>
    </row>
    <row r="101" spans="1:8" ht="15.75">
      <c r="A101" s="54"/>
      <c r="B101" s="37"/>
      <c r="C101" s="38"/>
      <c r="D101" s="39"/>
      <c r="E101" s="437"/>
      <c r="F101" s="374"/>
      <c r="G101" s="106"/>
      <c r="H101" s="711"/>
    </row>
    <row r="102" spans="1:8" ht="15.75">
      <c r="A102" s="54"/>
      <c r="B102" s="373" t="s">
        <v>399</v>
      </c>
      <c r="C102" s="40"/>
      <c r="D102" s="39"/>
      <c r="E102" s="412"/>
      <c r="F102" s="687"/>
      <c r="G102" s="106"/>
      <c r="H102" s="711"/>
    </row>
    <row r="103" spans="1:8" ht="15.75">
      <c r="A103" s="54">
        <f>+A100+1</f>
        <v>50</v>
      </c>
      <c r="B103" s="37"/>
      <c r="C103" s="38" t="s">
        <v>296</v>
      </c>
      <c r="D103" s="47"/>
      <c r="E103" s="264"/>
      <c r="F103" s="688" t="str">
        <f>"(Line "&amp;A$154&amp;" - Line "&amp;A$152&amp;")"</f>
        <v>(Line 85 - Line 84)</v>
      </c>
      <c r="G103" s="106"/>
      <c r="H103" s="715">
        <f>H154-H152</f>
        <v>201999135.72330371</v>
      </c>
    </row>
    <row r="104" spans="1:8">
      <c r="A104" s="54">
        <f>+A103+1</f>
        <v>51</v>
      </c>
      <c r="B104" s="37"/>
      <c r="C104" s="47" t="s">
        <v>460</v>
      </c>
      <c r="D104" s="47"/>
      <c r="E104" s="264"/>
      <c r="F104" s="689" t="s">
        <v>563</v>
      </c>
      <c r="H104" s="1442">
        <f>1/8</f>
        <v>0.125</v>
      </c>
    </row>
    <row r="105" spans="1:8" s="51" customFormat="1" ht="15.75">
      <c r="A105" s="54">
        <f>+A104+1</f>
        <v>52</v>
      </c>
      <c r="B105" s="367"/>
      <c r="C105" s="376" t="s">
        <v>377</v>
      </c>
      <c r="D105" s="50"/>
      <c r="E105" s="438"/>
      <c r="F105" s="688" t="str">
        <f>"(Line "&amp;A103&amp;" * Line "&amp;A104&amp;")"</f>
        <v>(Line 50 * Line 51)</v>
      </c>
      <c r="G105" s="352"/>
      <c r="H105" s="377">
        <f>H103*H104</f>
        <v>25249891.965412963</v>
      </c>
    </row>
    <row r="106" spans="1:8" s="51" customFormat="1" ht="15.75">
      <c r="A106" s="54"/>
      <c r="B106" s="367"/>
      <c r="C106" s="151"/>
      <c r="D106" s="152"/>
      <c r="E106" s="439"/>
      <c r="F106" s="688"/>
      <c r="G106" s="100"/>
      <c r="H106" s="716"/>
    </row>
    <row r="107" spans="1:8" s="51" customFormat="1" ht="15.75">
      <c r="B107" s="151" t="s">
        <v>107</v>
      </c>
      <c r="D107" s="152"/>
      <c r="E107" s="277"/>
      <c r="F107" s="688"/>
      <c r="G107" s="100"/>
      <c r="H107" s="716"/>
    </row>
    <row r="108" spans="1:8">
      <c r="A108" s="54">
        <f>+A105+1</f>
        <v>53</v>
      </c>
      <c r="B108" s="35"/>
      <c r="C108" s="35" t="s">
        <v>109</v>
      </c>
      <c r="D108" s="35"/>
      <c r="E108" s="611" t="str">
        <f>"(Note "&amp;B$330&amp;")"</f>
        <v>(Note N)</v>
      </c>
      <c r="F108" s="403" t="s">
        <v>282</v>
      </c>
      <c r="H108" s="715">
        <f>'5 - Cost Support'!G128</f>
        <v>0</v>
      </c>
    </row>
    <row r="109" spans="1:8">
      <c r="A109" s="65"/>
      <c r="B109" s="35"/>
      <c r="C109" s="35"/>
      <c r="D109" s="35"/>
      <c r="E109" s="418"/>
      <c r="F109" s="403"/>
      <c r="H109" s="711"/>
    </row>
    <row r="110" spans="1:8" ht="16.5" thickBot="1">
      <c r="A110" s="65">
        <f>A108+1</f>
        <v>54</v>
      </c>
      <c r="B110" s="364" t="s">
        <v>556</v>
      </c>
      <c r="C110" s="364"/>
      <c r="D110" s="364"/>
      <c r="E110" s="429"/>
      <c r="F110" s="690" t="str">
        <f>"(Lines "&amp;A87&amp;" + "&amp;A90&amp;" + "&amp;A93&amp;" + "&amp;A100&amp;" + "&amp;A105&amp;" - "&amp;A108&amp;")"</f>
        <v>(Lines 42j + 43 + 44 + 49 + 52 - 53)</v>
      </c>
      <c r="G110" s="370"/>
      <c r="H110" s="378">
        <f>H87+H90+H93+H100+H105-H108</f>
        <v>-1073505043.9530927</v>
      </c>
    </row>
    <row r="111" spans="1:8" ht="15.75" thickTop="1">
      <c r="A111" s="65"/>
      <c r="B111" s="35"/>
      <c r="C111" s="35"/>
      <c r="D111" s="35"/>
      <c r="E111" s="412"/>
      <c r="F111" s="403"/>
      <c r="H111" s="711"/>
    </row>
    <row r="112" spans="1:8" ht="16.5" thickBot="1">
      <c r="A112" s="22">
        <f>+A110+1</f>
        <v>55</v>
      </c>
      <c r="B112" s="364" t="s">
        <v>455</v>
      </c>
      <c r="C112" s="364"/>
      <c r="D112" s="364"/>
      <c r="E112" s="429"/>
      <c r="F112" s="690" t="str">
        <f>"(Line "&amp;A70&amp;" + Line "&amp;A110&amp;")"</f>
        <v>(Line 41 + Line 54)</v>
      </c>
      <c r="G112" s="370"/>
      <c r="H112" s="714">
        <f>H70+H110</f>
        <v>4287500232.7526302</v>
      </c>
    </row>
    <row r="113" spans="1:8" ht="15.75" thickTop="1">
      <c r="B113" s="35"/>
      <c r="C113" s="35"/>
      <c r="D113" s="35"/>
      <c r="E113" s="412"/>
      <c r="F113" s="404"/>
      <c r="H113" s="711"/>
    </row>
    <row r="114" spans="1:8" s="40" customFormat="1" ht="15.75">
      <c r="A114" s="1507" t="s">
        <v>568</v>
      </c>
      <c r="B114" s="1507"/>
      <c r="C114" s="1507"/>
      <c r="D114" s="90"/>
      <c r="E114" s="440"/>
      <c r="F114" s="691"/>
      <c r="G114" s="403"/>
      <c r="H114" s="1280"/>
    </row>
    <row r="115" spans="1:8" s="40" customFormat="1">
      <c r="A115" s="39"/>
      <c r="B115" s="39"/>
      <c r="C115" s="39"/>
      <c r="D115" s="39"/>
      <c r="E115" s="441"/>
      <c r="F115" s="403"/>
      <c r="G115" s="403"/>
      <c r="H115" s="1126"/>
    </row>
    <row r="116" spans="1:8" ht="15.75">
      <c r="A116" s="22"/>
      <c r="B116" s="355" t="s">
        <v>446</v>
      </c>
      <c r="D116" s="357"/>
      <c r="E116" s="411"/>
      <c r="F116" s="404"/>
      <c r="G116" s="692"/>
      <c r="H116" s="702"/>
    </row>
    <row r="117" spans="1:8" ht="15.75">
      <c r="A117" s="54">
        <f>+A112+1</f>
        <v>56</v>
      </c>
      <c r="B117" s="54"/>
      <c r="C117" s="365" t="s">
        <v>446</v>
      </c>
      <c r="D117" s="39"/>
      <c r="E117" s="264"/>
      <c r="F117" s="692" t="s">
        <v>282</v>
      </c>
      <c r="G117" s="354"/>
      <c r="H117" s="715">
        <f>'5 - Cost Support'!I135</f>
        <v>135258126.30000001</v>
      </c>
    </row>
    <row r="118" spans="1:8">
      <c r="A118" s="54">
        <f>A117+1</f>
        <v>57</v>
      </c>
      <c r="B118" s="54"/>
      <c r="C118" s="365" t="s">
        <v>489</v>
      </c>
      <c r="D118" s="39"/>
      <c r="E118" s="264"/>
      <c r="F118" s="692" t="s">
        <v>282</v>
      </c>
      <c r="G118" s="694"/>
      <c r="H118" s="715">
        <f>'5 - Cost Support'!I138</f>
        <v>10659454</v>
      </c>
    </row>
    <row r="119" spans="1:8">
      <c r="A119" s="54">
        <f>+A118+1</f>
        <v>58</v>
      </c>
      <c r="B119" s="54"/>
      <c r="C119" s="365" t="s">
        <v>574</v>
      </c>
      <c r="D119" s="39"/>
      <c r="E119" s="264"/>
      <c r="F119" s="692" t="str">
        <f>+F118</f>
        <v>Attachment 5</v>
      </c>
      <c r="G119" s="694"/>
      <c r="H119" s="715">
        <f>+'5 - Cost Support'!G138</f>
        <v>10659454</v>
      </c>
    </row>
    <row r="120" spans="1:8">
      <c r="A120" s="54">
        <f>+A119+1</f>
        <v>59</v>
      </c>
      <c r="B120" s="54"/>
      <c r="C120" s="365" t="s">
        <v>173</v>
      </c>
      <c r="D120" s="39"/>
      <c r="E120" s="611" t="str">
        <f>"(Note "&amp;B$333&amp;")"</f>
        <v>(Note O)</v>
      </c>
      <c r="F120" s="692" t="s">
        <v>111</v>
      </c>
      <c r="G120" s="694"/>
      <c r="H120" s="715"/>
    </row>
    <row r="121" spans="1:8">
      <c r="A121" s="22">
        <f>+A120+1</f>
        <v>60</v>
      </c>
      <c r="B121" s="22"/>
      <c r="C121" s="365" t="s">
        <v>447</v>
      </c>
      <c r="D121" s="356"/>
      <c r="E121" s="408" t="str">
        <f>"(Note "&amp;B$309&amp;")"</f>
        <v>(Note A)</v>
      </c>
      <c r="F121" s="693" t="s">
        <v>415</v>
      </c>
      <c r="G121" s="694"/>
      <c r="H121" s="862">
        <v>0</v>
      </c>
    </row>
    <row r="122" spans="1:8" ht="15.75">
      <c r="A122" s="54">
        <f>+A121+1</f>
        <v>61</v>
      </c>
      <c r="B122" s="39"/>
      <c r="C122" s="369" t="s">
        <v>446</v>
      </c>
      <c r="D122" s="41"/>
      <c r="E122" s="422"/>
      <c r="F122" s="688" t="str">
        <f>"(Lines "&amp;A117&amp;"  - "&amp;A118&amp;" + "&amp;A119&amp;" + "&amp;A120&amp;" + "&amp;A121&amp;")"</f>
        <v>(Lines 56  - 57 + 58 + 59 + 60)</v>
      </c>
      <c r="G122" s="43"/>
      <c r="H122" s="379">
        <f>H117-H118+H119+H120+H121</f>
        <v>135258126.30000001</v>
      </c>
    </row>
    <row r="123" spans="1:8" ht="15.75">
      <c r="A123" s="54"/>
      <c r="B123" s="54"/>
      <c r="C123" s="355"/>
      <c r="D123" s="39"/>
      <c r="E123" s="421"/>
      <c r="F123" s="694"/>
      <c r="G123" s="694"/>
      <c r="H123" s="1281"/>
    </row>
    <row r="124" spans="1:8" ht="15.75">
      <c r="A124" s="54"/>
      <c r="B124" s="355" t="s">
        <v>70</v>
      </c>
      <c r="C124" s="39"/>
      <c r="D124" s="39"/>
      <c r="E124" s="421"/>
      <c r="F124" s="694"/>
      <c r="G124" s="694"/>
      <c r="H124" s="1281"/>
    </row>
    <row r="125" spans="1:8">
      <c r="A125" s="54">
        <f>A122+1</f>
        <v>62</v>
      </c>
      <c r="B125" s="54"/>
      <c r="C125" s="365" t="s">
        <v>450</v>
      </c>
      <c r="D125" s="39"/>
      <c r="E125" s="263"/>
      <c r="F125" s="692" t="str">
        <f>F118</f>
        <v>Attachment 5</v>
      </c>
      <c r="G125" s="694"/>
      <c r="H125" s="692">
        <f>'5 - Cost Support'!I61</f>
        <v>440511488</v>
      </c>
    </row>
    <row r="126" spans="1:8">
      <c r="A126" s="54">
        <f t="shared" ref="A126:A136" si="0">+A125+1</f>
        <v>63</v>
      </c>
      <c r="B126" s="54"/>
      <c r="C126" s="365" t="s">
        <v>544</v>
      </c>
      <c r="D126" s="39"/>
      <c r="E126" s="611" t="str">
        <f>"(Note "&amp;B$322&amp;")"</f>
        <v>(Note J)</v>
      </c>
      <c r="F126" s="692" t="s">
        <v>551</v>
      </c>
      <c r="G126" s="694"/>
      <c r="H126" s="692">
        <f>+'5 - Cost Support'!G63</f>
        <v>7818071</v>
      </c>
    </row>
    <row r="127" spans="1:8">
      <c r="A127" s="54">
        <f t="shared" si="0"/>
        <v>64</v>
      </c>
      <c r="B127" s="54"/>
      <c r="C127" s="365" t="s">
        <v>231</v>
      </c>
      <c r="D127" s="39"/>
      <c r="E127" s="417"/>
      <c r="F127" s="692" t="s">
        <v>282</v>
      </c>
      <c r="G127" s="694"/>
      <c r="H127" s="692">
        <f>'5 - Cost Support'!G64</f>
        <v>5587089.2492997181</v>
      </c>
    </row>
    <row r="128" spans="1:8">
      <c r="A128" s="54">
        <f t="shared" si="0"/>
        <v>65</v>
      </c>
      <c r="B128" s="54"/>
      <c r="C128" s="365" t="s">
        <v>329</v>
      </c>
      <c r="D128" s="356"/>
      <c r="E128" s="417"/>
      <c r="F128" s="692" t="str">
        <f>F119</f>
        <v>Attachment 5</v>
      </c>
      <c r="G128" s="694"/>
      <c r="H128" s="692">
        <f>'5 - Cost Support'!G65</f>
        <v>7179780</v>
      </c>
    </row>
    <row r="129" spans="1:8">
      <c r="A129" s="54">
        <f t="shared" si="0"/>
        <v>66</v>
      </c>
      <c r="B129" s="54"/>
      <c r="C129" s="40" t="s">
        <v>549</v>
      </c>
      <c r="D129" s="356"/>
      <c r="E129" s="417"/>
      <c r="F129" s="692" t="s">
        <v>282</v>
      </c>
      <c r="G129" s="694"/>
      <c r="H129" s="692">
        <f>'5 - Cost Support'!G66</f>
        <v>295182</v>
      </c>
    </row>
    <row r="130" spans="1:8">
      <c r="A130" s="54">
        <f t="shared" si="0"/>
        <v>67</v>
      </c>
      <c r="B130" s="54"/>
      <c r="C130" s="365" t="s">
        <v>491</v>
      </c>
      <c r="D130" s="356"/>
      <c r="E130" s="263"/>
      <c r="F130" s="695" t="s">
        <v>385</v>
      </c>
      <c r="G130" s="694"/>
      <c r="H130" s="855">
        <v>2272568</v>
      </c>
    </row>
    <row r="131" spans="1:8">
      <c r="A131" s="54">
        <f t="shared" si="0"/>
        <v>68</v>
      </c>
      <c r="B131" s="54"/>
      <c r="C131" s="365" t="s">
        <v>492</v>
      </c>
      <c r="D131" s="356"/>
      <c r="E131" s="611" t="str">
        <f>"(Note "&amp;B$315&amp;")"</f>
        <v>(Note E)</v>
      </c>
      <c r="F131" s="695" t="s">
        <v>386</v>
      </c>
      <c r="G131" s="694"/>
      <c r="H131" s="855">
        <v>9224259</v>
      </c>
    </row>
    <row r="132" spans="1:8">
      <c r="A132" s="54">
        <f t="shared" si="0"/>
        <v>69</v>
      </c>
      <c r="B132" s="54"/>
      <c r="C132" s="365" t="s">
        <v>493</v>
      </c>
      <c r="D132" s="356"/>
      <c r="E132" s="263"/>
      <c r="F132" s="695" t="s">
        <v>387</v>
      </c>
      <c r="G132" s="694"/>
      <c r="H132" s="855">
        <v>8455675</v>
      </c>
    </row>
    <row r="133" spans="1:8">
      <c r="A133" s="54">
        <f t="shared" si="0"/>
        <v>70</v>
      </c>
      <c r="B133" s="54"/>
      <c r="C133" s="365" t="s">
        <v>480</v>
      </c>
      <c r="D133" s="40"/>
      <c r="E133" s="611" t="str">
        <f>"(Note "&amp;B$314&amp;")"</f>
        <v>(Note D)</v>
      </c>
      <c r="F133" s="693" t="s">
        <v>564</v>
      </c>
      <c r="G133" s="694"/>
      <c r="H133" s="688">
        <f>'5 - Cost Support'!H54</f>
        <v>0</v>
      </c>
    </row>
    <row r="134" spans="1:8" ht="15.75">
      <c r="A134" s="54">
        <f t="shared" si="0"/>
        <v>71</v>
      </c>
      <c r="B134" s="54"/>
      <c r="C134" s="369" t="s">
        <v>71</v>
      </c>
      <c r="D134" s="41"/>
      <c r="E134" s="425"/>
      <c r="F134" s="688" t="str">
        <f>"Sum (Lines "&amp;A125&amp;" to "&amp;A126&amp;") -  Sum (Lines "&amp;A127&amp;" to "&amp;A133&amp;")"</f>
        <v>Sum (Lines 62 to 63) -  Sum (Lines 64 to 70)</v>
      </c>
      <c r="G134" s="226"/>
      <c r="H134" s="710">
        <f>SUM(H125:H126)-SUM(H127:H133)</f>
        <v>415315005.75070029</v>
      </c>
    </row>
    <row r="135" spans="1:8" ht="15.75">
      <c r="A135" s="54">
        <f t="shared" si="0"/>
        <v>72</v>
      </c>
      <c r="B135" s="54"/>
      <c r="C135" s="107" t="s">
        <v>560</v>
      </c>
      <c r="D135" s="47"/>
      <c r="E135" s="418"/>
      <c r="F135" s="696" t="str">
        <f>"(Line "&amp;A$15&amp;")"</f>
        <v>(Line 5)</v>
      </c>
      <c r="G135" s="106"/>
      <c r="H135" s="1443">
        <f>H15</f>
        <v>0.15784878490374143</v>
      </c>
    </row>
    <row r="136" spans="1:8" ht="15.75">
      <c r="A136" s="54">
        <f t="shared" si="0"/>
        <v>73</v>
      </c>
      <c r="B136" s="54"/>
      <c r="C136" s="369" t="s">
        <v>72</v>
      </c>
      <c r="D136" s="41"/>
      <c r="E136" s="442"/>
      <c r="F136" s="688" t="str">
        <f>"(Line "&amp;A134&amp;" * Line "&amp;A135&amp;")"</f>
        <v>(Line 71 * Line 72)</v>
      </c>
      <c r="G136" s="226"/>
      <c r="H136" s="717">
        <f>H134*H135</f>
        <v>65556969.010038428</v>
      </c>
    </row>
    <row r="137" spans="1:8" ht="15.75">
      <c r="A137" s="54"/>
      <c r="B137" s="54"/>
      <c r="C137" s="342"/>
      <c r="D137" s="57"/>
      <c r="E137" s="443"/>
      <c r="F137" s="697"/>
      <c r="G137" s="706"/>
      <c r="H137" s="699"/>
    </row>
    <row r="138" spans="1:8" ht="15.75">
      <c r="A138" s="54"/>
      <c r="B138" s="355" t="s">
        <v>379</v>
      </c>
      <c r="C138" s="40"/>
      <c r="D138" s="57"/>
      <c r="E138" s="443"/>
      <c r="F138" s="697"/>
      <c r="G138" s="706"/>
      <c r="H138" s="699"/>
    </row>
    <row r="139" spans="1:8">
      <c r="A139" s="54">
        <f>+A136+1</f>
        <v>74</v>
      </c>
      <c r="B139" s="37"/>
      <c r="C139" s="38" t="s">
        <v>494</v>
      </c>
      <c r="D139" s="115"/>
      <c r="E139" s="611" t="str">
        <f>"(Note "&amp;B$317&amp;")"</f>
        <v>(Note G)</v>
      </c>
      <c r="F139" s="692" t="s">
        <v>282</v>
      </c>
      <c r="H139" s="715">
        <f>'5 - Cost Support'!H73</f>
        <v>714777</v>
      </c>
    </row>
    <row r="140" spans="1:8">
      <c r="A140" s="22">
        <f>+A139+1</f>
        <v>75</v>
      </c>
      <c r="B140" s="37"/>
      <c r="C140" s="107" t="s">
        <v>495</v>
      </c>
      <c r="D140" s="122"/>
      <c r="E140" s="408" t="str">
        <f>"(Note "&amp;B$327&amp;")"</f>
        <v>(Note K)</v>
      </c>
      <c r="F140" s="693" t="s">
        <v>282</v>
      </c>
      <c r="G140" s="273"/>
      <c r="H140" s="860">
        <f>'5 - Cost Support'!H92</f>
        <v>0</v>
      </c>
    </row>
    <row r="141" spans="1:8" ht="15.75">
      <c r="A141" s="22">
        <f>+A140+1</f>
        <v>76</v>
      </c>
      <c r="B141" s="37"/>
      <c r="C141" s="38" t="s">
        <v>565</v>
      </c>
      <c r="D141" s="39"/>
      <c r="E141" s="444"/>
      <c r="F141" s="688" t="str">
        <f>"(Line "&amp;A139&amp;" + Line "&amp;A140&amp;")"</f>
        <v>(Line 74 + Line 75)</v>
      </c>
      <c r="H141" s="380">
        <f>SUM(H139:H140)</f>
        <v>714777</v>
      </c>
    </row>
    <row r="142" spans="1:8" ht="15.75">
      <c r="A142" s="54"/>
      <c r="B142" s="37"/>
      <c r="C142" s="38"/>
      <c r="D142" s="39"/>
      <c r="E142" s="444"/>
      <c r="F142" s="698"/>
      <c r="H142" s="687"/>
    </row>
    <row r="143" spans="1:8">
      <c r="A143" s="22">
        <f>+A141+1</f>
        <v>77</v>
      </c>
      <c r="B143" s="37"/>
      <c r="C143" s="38" t="s">
        <v>496</v>
      </c>
      <c r="D143" s="39"/>
      <c r="E143" s="418"/>
      <c r="F143" s="698" t="str">
        <f>"(Line "&amp;A130&amp;")"</f>
        <v>(Line 67)</v>
      </c>
      <c r="H143" s="715">
        <f>H130</f>
        <v>2272568</v>
      </c>
    </row>
    <row r="144" spans="1:8">
      <c r="A144" s="22">
        <f>+A143+1</f>
        <v>78</v>
      </c>
      <c r="B144" s="37"/>
      <c r="C144" s="38" t="s">
        <v>495</v>
      </c>
      <c r="D144" s="39"/>
      <c r="E144" s="611" t="str">
        <f>"(Note "&amp;B$316&amp;")"</f>
        <v>(Note F)</v>
      </c>
      <c r="F144" s="693" t="s">
        <v>282</v>
      </c>
      <c r="H144" s="860">
        <f>'5 - Cost Support'!H79</f>
        <v>0</v>
      </c>
    </row>
    <row r="145" spans="1:8">
      <c r="A145" s="54">
        <f>+A144+1</f>
        <v>79</v>
      </c>
      <c r="B145" s="37"/>
      <c r="C145" s="274" t="s">
        <v>566</v>
      </c>
      <c r="D145" s="41"/>
      <c r="E145" s="419"/>
      <c r="F145" s="688" t="str">
        <f>"(Line "&amp;A143&amp;" + Line "&amp;A144&amp;")"</f>
        <v>(Line 77 + Line 78)</v>
      </c>
      <c r="G145" s="43"/>
      <c r="H145" s="704">
        <f>SUM(H143:H144)</f>
        <v>2272568</v>
      </c>
    </row>
    <row r="146" spans="1:8" ht="15.75">
      <c r="A146" s="22">
        <f>+A145+1</f>
        <v>80</v>
      </c>
      <c r="B146" s="54"/>
      <c r="C146" s="311" t="s">
        <v>454</v>
      </c>
      <c r="D146" s="47"/>
      <c r="E146" s="432"/>
      <c r="F146" s="693" t="str">
        <f>"(Line "&amp;A$30&amp;")"</f>
        <v>(Line 14)</v>
      </c>
      <c r="G146" s="106"/>
      <c r="H146" s="1443">
        <f>H30</f>
        <v>0.20649037268203158</v>
      </c>
    </row>
    <row r="147" spans="1:8" ht="15.75">
      <c r="A147" s="54">
        <f>+A146+1</f>
        <v>81</v>
      </c>
      <c r="B147" s="54"/>
      <c r="C147" s="369" t="s">
        <v>381</v>
      </c>
      <c r="D147" s="41"/>
      <c r="E147" s="442"/>
      <c r="F147" s="699" t="str">
        <f>"(Line "&amp;A145&amp;" * Line "&amp;A146&amp;")"</f>
        <v>(Line 79 * Line 80)</v>
      </c>
      <c r="G147" s="226"/>
      <c r="H147" s="718">
        <f>H145*H146</f>
        <v>469263.41326525912</v>
      </c>
    </row>
    <row r="148" spans="1:8" ht="15.75">
      <c r="A148" s="54"/>
      <c r="B148" s="54"/>
      <c r="C148" s="342"/>
      <c r="D148" s="57"/>
      <c r="E148" s="443"/>
      <c r="F148" s="699"/>
      <c r="G148" s="706"/>
      <c r="H148" s="719"/>
    </row>
    <row r="149" spans="1:8" ht="15.75">
      <c r="A149" s="54"/>
      <c r="B149" s="355" t="s">
        <v>304</v>
      </c>
      <c r="C149" s="342"/>
      <c r="D149" s="57"/>
      <c r="E149" s="427"/>
      <c r="F149" s="688"/>
      <c r="G149" s="706"/>
      <c r="H149" s="719"/>
    </row>
    <row r="150" spans="1:8">
      <c r="A150" s="54">
        <f>A147+1</f>
        <v>82</v>
      </c>
      <c r="B150" s="54"/>
      <c r="C150" s="38" t="s">
        <v>189</v>
      </c>
      <c r="D150" s="57"/>
      <c r="E150" s="427"/>
      <c r="F150" s="692" t="s">
        <v>282</v>
      </c>
      <c r="G150" s="706"/>
      <c r="H150" s="692">
        <f>'5 - Cost Support'!F120</f>
        <v>145115384.62993079</v>
      </c>
    </row>
    <row r="151" spans="1:8">
      <c r="A151" s="54">
        <f>A150+1</f>
        <v>83</v>
      </c>
      <c r="B151" s="54"/>
      <c r="C151" s="348" t="s">
        <v>303</v>
      </c>
      <c r="D151" s="119"/>
      <c r="E151" s="426"/>
      <c r="F151" s="693" t="str">
        <f>"(Line "&amp;A$211&amp;")"</f>
        <v>(Line 120)</v>
      </c>
      <c r="G151" s="696"/>
      <c r="H151" s="1444">
        <f>H211</f>
        <v>4.0602657764985658E-2</v>
      </c>
    </row>
    <row r="152" spans="1:8" ht="15.75">
      <c r="A152" s="54">
        <f>A151+1</f>
        <v>84</v>
      </c>
      <c r="B152" s="54"/>
      <c r="C152" s="355" t="s">
        <v>304</v>
      </c>
      <c r="D152" s="39"/>
      <c r="E152" s="421"/>
      <c r="F152" s="688" t="str">
        <f>"(Line "&amp;A150&amp;" * Line "&amp;A151&amp;")"</f>
        <v>(Line 82 * Line 83)</v>
      </c>
      <c r="G152" s="694"/>
      <c r="H152" s="718">
        <f>H150*H151</f>
        <v>5892070.2985633397</v>
      </c>
    </row>
    <row r="153" spans="1:8" ht="15.75">
      <c r="A153" s="54"/>
      <c r="B153" s="54"/>
      <c r="C153" s="355"/>
      <c r="D153" s="39"/>
      <c r="E153" s="421"/>
      <c r="F153" s="694"/>
      <c r="G153" s="694"/>
      <c r="H153" s="688"/>
    </row>
    <row r="154" spans="1:8" ht="16.5" thickBot="1">
      <c r="A154" s="54">
        <f>A152+1</f>
        <v>85</v>
      </c>
      <c r="B154" s="54"/>
      <c r="C154" s="362" t="s">
        <v>180</v>
      </c>
      <c r="D154" s="84"/>
      <c r="E154" s="445"/>
      <c r="F154" s="700" t="str">
        <f>"(Lines "&amp;A122&amp;" + "&amp;A136&amp;" + "&amp;A141&amp;" + "&amp;A147&amp;" + "&amp;A152&amp;")"</f>
        <v>(Lines 61 + 73 + 76 + 81 + 84)</v>
      </c>
      <c r="G154" s="84"/>
      <c r="H154" s="700">
        <f>H122+H136+H141+H147+H152</f>
        <v>207891206.02186704</v>
      </c>
    </row>
    <row r="155" spans="1:8" ht="16.5" thickTop="1">
      <c r="A155" s="36"/>
      <c r="B155" s="22"/>
      <c r="C155" s="355"/>
      <c r="D155" s="39"/>
      <c r="E155" s="446"/>
      <c r="F155" s="23"/>
      <c r="G155" s="694"/>
      <c r="H155" s="1281"/>
    </row>
    <row r="156" spans="1:8" ht="15.75">
      <c r="A156" s="1507" t="s">
        <v>442</v>
      </c>
      <c r="B156" s="1507"/>
      <c r="C156" s="1507"/>
      <c r="D156" s="90"/>
      <c r="E156" s="440"/>
      <c r="F156" s="91"/>
      <c r="H156" s="1280"/>
    </row>
    <row r="157" spans="1:8" ht="15.75">
      <c r="A157" s="355"/>
      <c r="B157" s="22"/>
      <c r="C157" s="355"/>
      <c r="D157" s="39"/>
      <c r="E157" s="411"/>
      <c r="F157" s="23"/>
      <c r="G157" s="694"/>
      <c r="H157" s="1281"/>
    </row>
    <row r="158" spans="1:8" ht="15.75">
      <c r="A158" s="65"/>
      <c r="B158" s="338" t="s">
        <v>361</v>
      </c>
      <c r="C158" s="35"/>
      <c r="E158" s="412"/>
      <c r="F158" s="73"/>
      <c r="G158" s="73"/>
      <c r="H158" s="1279"/>
    </row>
    <row r="159" spans="1:8">
      <c r="A159" s="54">
        <f>+A154+1</f>
        <v>86</v>
      </c>
      <c r="B159" s="37"/>
      <c r="C159" s="38" t="s">
        <v>144</v>
      </c>
      <c r="D159" s="39"/>
      <c r="E159" s="611" t="str">
        <f>"(Note "&amp;B$322&amp;")"</f>
        <v>(Note J)</v>
      </c>
      <c r="F159" s="38" t="s">
        <v>576</v>
      </c>
      <c r="H159" s="859">
        <v>163971839</v>
      </c>
    </row>
    <row r="160" spans="1:8" ht="15.75">
      <c r="A160" s="54"/>
      <c r="B160" s="37"/>
      <c r="C160" s="38"/>
      <c r="D160" s="39"/>
      <c r="E160" s="435"/>
      <c r="F160" s="38"/>
      <c r="G160" s="106"/>
      <c r="H160" s="1279"/>
    </row>
    <row r="161" spans="1:9">
      <c r="A161" s="54">
        <f>+A159+1</f>
        <v>87</v>
      </c>
      <c r="B161" s="37"/>
      <c r="C161" s="311" t="s">
        <v>145</v>
      </c>
      <c r="D161" s="57"/>
      <c r="E161" s="611" t="str">
        <f>"(Note "&amp;B$322&amp;")"</f>
        <v>(Note J)</v>
      </c>
      <c r="F161" s="311" t="s">
        <v>48</v>
      </c>
      <c r="G161" s="707"/>
      <c r="H161" s="881">
        <f>123103044-15423</f>
        <v>123087621</v>
      </c>
      <c r="I161" s="404"/>
    </row>
    <row r="162" spans="1:9">
      <c r="A162" s="54">
        <f>A161+1</f>
        <v>88</v>
      </c>
      <c r="B162" s="37"/>
      <c r="C162" s="348" t="s">
        <v>599</v>
      </c>
      <c r="D162" s="119"/>
      <c r="E162" s="408" t="str">
        <f>"(Note "&amp;B$322&amp;")"</f>
        <v>(Note J)</v>
      </c>
      <c r="F162" s="350" t="str">
        <f>F139</f>
        <v>Attachment 5</v>
      </c>
      <c r="G162" s="696"/>
      <c r="H162" s="693">
        <f>'5 - Cost Support'!H23</f>
        <v>57606472.210000001</v>
      </c>
    </row>
    <row r="163" spans="1:9">
      <c r="A163" s="54">
        <f>A162+1</f>
        <v>89</v>
      </c>
      <c r="B163" s="37"/>
      <c r="C163" s="365" t="s">
        <v>598</v>
      </c>
      <c r="D163" s="39"/>
      <c r="E163" s="263"/>
      <c r="F163" s="340" t="str">
        <f>"(Line "&amp;A161&amp;" - Line "&amp;A162&amp;")"</f>
        <v>(Line 87 - Line 88)</v>
      </c>
      <c r="G163" s="694"/>
      <c r="H163" s="692">
        <f>H161-H162</f>
        <v>65481148.789999999</v>
      </c>
    </row>
    <row r="164" spans="1:9">
      <c r="A164" s="54">
        <f>A163+1</f>
        <v>90</v>
      </c>
      <c r="B164" s="37"/>
      <c r="C164" s="107" t="s">
        <v>409</v>
      </c>
      <c r="D164" s="119"/>
      <c r="E164" s="408" t="str">
        <f>"(Note "&amp;B$309&amp;")"</f>
        <v>(Note A)</v>
      </c>
      <c r="F164" s="107" t="s">
        <v>416</v>
      </c>
      <c r="G164" s="273"/>
      <c r="H164" s="882">
        <f>99413564-487481</f>
        <v>98926083</v>
      </c>
      <c r="I164" s="404"/>
    </row>
    <row r="165" spans="1:9">
      <c r="A165" s="54">
        <f>+A164+1</f>
        <v>91</v>
      </c>
      <c r="B165" s="37"/>
      <c r="C165" s="311" t="s">
        <v>461</v>
      </c>
      <c r="D165" s="57"/>
      <c r="E165" s="447"/>
      <c r="F165" s="340" t="str">
        <f>"(Line "&amp;A163&amp;" + Line "&amp;A164&amp;")"</f>
        <v>(Line 89 + Line 90)</v>
      </c>
      <c r="H165" s="715">
        <f>SUM(H163:H164)</f>
        <v>164407231.78999999</v>
      </c>
    </row>
    <row r="166" spans="1:9" ht="15.75">
      <c r="A166" s="54">
        <f>+A165+1</f>
        <v>92</v>
      </c>
      <c r="B166" s="37"/>
      <c r="C166" s="107" t="s">
        <v>560</v>
      </c>
      <c r="D166" s="67"/>
      <c r="E166" s="423"/>
      <c r="F166" s="119" t="str">
        <f>"(Line "&amp;A$15&amp;")"</f>
        <v>(Line 5)</v>
      </c>
      <c r="G166" s="1496"/>
      <c r="H166" s="1436">
        <f>H15</f>
        <v>0.15784878490374143</v>
      </c>
    </row>
    <row r="167" spans="1:9" ht="15.75">
      <c r="A167" s="54">
        <f>+A166+1</f>
        <v>93</v>
      </c>
      <c r="B167" s="37"/>
      <c r="C167" s="38" t="s">
        <v>142</v>
      </c>
      <c r="D167" s="39"/>
      <c r="E167" s="435"/>
      <c r="F167" s="340" t="str">
        <f>"(Line "&amp;A165&amp;" * Line "&amp;A166&amp;")"</f>
        <v>(Line 91 * Line 92)</v>
      </c>
      <c r="G167" s="106"/>
      <c r="H167" s="720">
        <f>H165*H166</f>
        <v>25951481.767439269</v>
      </c>
    </row>
    <row r="168" spans="1:9" ht="15.75">
      <c r="A168" s="54">
        <f>A167+1</f>
        <v>94</v>
      </c>
      <c r="B168" s="37"/>
      <c r="C168" s="107" t="s">
        <v>148</v>
      </c>
      <c r="D168" s="119"/>
      <c r="E168" s="434"/>
      <c r="F168" s="350" t="str">
        <f>"(Line "&amp;A162&amp;" * Line "&amp;A65&amp;")"</f>
        <v>(Line 88 * Line 38)</v>
      </c>
      <c r="G168" s="1496"/>
      <c r="H168" s="721">
        <f>H162*H65</f>
        <v>16452408.463175999</v>
      </c>
    </row>
    <row r="169" spans="1:9" ht="15.75">
      <c r="A169" s="54">
        <f>A168+1</f>
        <v>95</v>
      </c>
      <c r="B169" s="37"/>
      <c r="C169" s="373" t="s">
        <v>143</v>
      </c>
      <c r="D169" s="39"/>
      <c r="E169" s="435"/>
      <c r="F169" s="340" t="str">
        <f>"(Line "&amp;A167&amp;" + Line "&amp;A168&amp;")"</f>
        <v>(Line 93 + Line 94)</v>
      </c>
      <c r="G169" s="106"/>
      <c r="H169" s="380">
        <f>H167+H168</f>
        <v>42403890.230615266</v>
      </c>
    </row>
    <row r="170" spans="1:9" ht="15.75">
      <c r="A170" s="54"/>
      <c r="B170" s="37"/>
      <c r="C170" s="38"/>
      <c r="D170" s="39"/>
      <c r="E170" s="435"/>
      <c r="F170" s="340"/>
      <c r="G170" s="106"/>
      <c r="H170" s="715"/>
    </row>
    <row r="171" spans="1:9" ht="15.75">
      <c r="A171" s="72"/>
      <c r="B171" s="25"/>
      <c r="C171" s="38"/>
      <c r="D171" s="39"/>
      <c r="E171" s="435"/>
      <c r="F171" s="38"/>
      <c r="G171" s="106"/>
      <c r="H171" s="1279"/>
    </row>
    <row r="172" spans="1:9" s="51" customFormat="1" ht="16.5" thickBot="1">
      <c r="A172" s="22">
        <f>A169+1</f>
        <v>96</v>
      </c>
      <c r="B172" s="381" t="s">
        <v>443</v>
      </c>
      <c r="C172" s="381"/>
      <c r="D172" s="382"/>
      <c r="E172" s="448"/>
      <c r="F172" s="383" t="str">
        <f>"(Lines "&amp;A159&amp;" + "&amp;A169&amp;")"</f>
        <v>(Lines 86 + 95)</v>
      </c>
      <c r="G172" s="1498"/>
      <c r="H172" s="384">
        <f>H159+H169</f>
        <v>206375729.23061526</v>
      </c>
    </row>
    <row r="173" spans="1:9" ht="15.75" thickTop="1">
      <c r="E173" s="412"/>
      <c r="F173" s="404"/>
      <c r="H173" s="1270"/>
    </row>
    <row r="174" spans="1:9" ht="15.75">
      <c r="A174" s="1507" t="s">
        <v>570</v>
      </c>
      <c r="B174" s="1507"/>
      <c r="C174" s="1507"/>
      <c r="D174" s="90"/>
      <c r="E174" s="449"/>
      <c r="F174" s="691"/>
      <c r="H174" s="1271"/>
    </row>
    <row r="175" spans="1:9" ht="15.75">
      <c r="A175" s="131"/>
      <c r="B175" s="22"/>
      <c r="C175" s="355"/>
      <c r="D175" s="39"/>
      <c r="E175" s="411"/>
      <c r="F175" s="701"/>
      <c r="G175" s="694"/>
      <c r="H175" s="1272"/>
    </row>
    <row r="176" spans="1:9" ht="15.75">
      <c r="A176" s="54">
        <f>+A172+1</f>
        <v>97</v>
      </c>
      <c r="B176" s="373" t="s">
        <v>571</v>
      </c>
      <c r="C176" s="255"/>
      <c r="E176" s="417"/>
      <c r="F176" s="403" t="s">
        <v>319</v>
      </c>
      <c r="H176" s="1282">
        <f>'2 - Other Taxes'!G36</f>
        <v>12153657.749874694</v>
      </c>
    </row>
    <row r="177" spans="1:8">
      <c r="A177" s="66"/>
      <c r="B177" s="39"/>
      <c r="E177" s="432"/>
      <c r="F177" s="698"/>
      <c r="H177" s="711"/>
    </row>
    <row r="178" spans="1:8" ht="16.5" thickBot="1">
      <c r="A178" s="54">
        <f>+A176+1</f>
        <v>98</v>
      </c>
      <c r="B178" s="362" t="s">
        <v>572</v>
      </c>
      <c r="C178" s="362"/>
      <c r="D178" s="382"/>
      <c r="E178" s="429"/>
      <c r="F178" s="700" t="str">
        <f>"(Line "&amp;A176&amp;")"</f>
        <v>(Line 97)</v>
      </c>
      <c r="G178" s="370"/>
      <c r="H178" s="714">
        <f>H176</f>
        <v>12153657.749874694</v>
      </c>
    </row>
    <row r="179" spans="1:8" ht="15.75" thickTop="1">
      <c r="A179" s="65"/>
      <c r="E179" s="412"/>
      <c r="F179" s="40"/>
      <c r="H179" s="711"/>
    </row>
    <row r="180" spans="1:8" ht="15.75">
      <c r="A180" s="1507" t="s">
        <v>573</v>
      </c>
      <c r="B180" s="1507"/>
      <c r="C180" s="1507"/>
      <c r="D180" s="90"/>
      <c r="E180" s="440"/>
      <c r="F180" s="91"/>
      <c r="H180" s="1280"/>
    </row>
    <row r="181" spans="1:8" ht="15.75">
      <c r="A181" s="36"/>
      <c r="B181" s="22"/>
      <c r="C181" s="355"/>
      <c r="D181" s="39"/>
      <c r="E181" s="411"/>
      <c r="F181" s="23"/>
      <c r="G181" s="694"/>
      <c r="H181" s="1281"/>
    </row>
    <row r="182" spans="1:8" ht="15.75">
      <c r="A182" s="54"/>
      <c r="B182" s="343" t="s">
        <v>358</v>
      </c>
      <c r="D182" s="46"/>
      <c r="E182" s="450"/>
      <c r="G182" s="688"/>
      <c r="H182" s="711"/>
    </row>
    <row r="183" spans="1:8" ht="15.75">
      <c r="A183" s="54">
        <f>+A178+1</f>
        <v>99</v>
      </c>
      <c r="B183" s="343"/>
      <c r="C183" s="23" t="s">
        <v>358</v>
      </c>
      <c r="D183" s="46"/>
      <c r="E183" s="450"/>
      <c r="F183" s="340" t="s">
        <v>282</v>
      </c>
      <c r="G183" s="688"/>
      <c r="H183" s="1283">
        <f>'5 - Cost Support'!I146</f>
        <v>479031929</v>
      </c>
    </row>
    <row r="184" spans="1:8">
      <c r="A184" s="54">
        <f>+A183+1</f>
        <v>100</v>
      </c>
      <c r="B184" s="54"/>
      <c r="C184" s="385" t="s">
        <v>360</v>
      </c>
      <c r="D184" s="119"/>
      <c r="E184" s="408" t="str">
        <f>"(Note "&amp;B$335&amp;")"</f>
        <v>(Note P)</v>
      </c>
      <c r="F184" s="350" t="s">
        <v>281</v>
      </c>
      <c r="G184" s="693"/>
      <c r="H184" s="860">
        <v>0</v>
      </c>
    </row>
    <row r="185" spans="1:8" ht="15.75">
      <c r="A185" s="22">
        <f>+A184+1</f>
        <v>101</v>
      </c>
      <c r="B185" s="22"/>
      <c r="C185" s="343" t="s">
        <v>358</v>
      </c>
      <c r="D185" s="46"/>
      <c r="E185" s="451"/>
      <c r="F185" s="340" t="str">
        <f>"(Line "&amp;A183&amp;" - Line "&amp;A184&amp;")"</f>
        <v>(Line 99 - Line 100)</v>
      </c>
      <c r="G185" s="688"/>
      <c r="H185" s="699">
        <f>H183-H184</f>
        <v>479031929</v>
      </c>
    </row>
    <row r="186" spans="1:8">
      <c r="A186" s="22"/>
      <c r="B186" s="22"/>
      <c r="C186" s="357"/>
      <c r="E186" s="418"/>
      <c r="F186" s="39"/>
      <c r="G186" s="692"/>
      <c r="H186" s="702"/>
    </row>
    <row r="187" spans="1:8" ht="15.75">
      <c r="A187" s="22">
        <f>+A185+1</f>
        <v>102</v>
      </c>
      <c r="B187" s="387" t="s">
        <v>439</v>
      </c>
      <c r="E187" s="446" t="s">
        <v>457</v>
      </c>
      <c r="F187" s="356" t="s">
        <v>421</v>
      </c>
      <c r="G187" s="692"/>
      <c r="H187" s="855">
        <v>0</v>
      </c>
    </row>
    <row r="188" spans="1:8">
      <c r="A188" s="22"/>
      <c r="B188" s="22"/>
      <c r="C188" s="361"/>
      <c r="E188" s="446"/>
      <c r="F188" s="356"/>
      <c r="G188" s="692"/>
      <c r="H188" s="702"/>
    </row>
    <row r="189" spans="1:8" ht="15.75">
      <c r="A189" s="22"/>
      <c r="B189" s="388" t="s">
        <v>350</v>
      </c>
      <c r="E189" s="446"/>
      <c r="F189" s="356"/>
      <c r="G189" s="692"/>
      <c r="H189" s="702"/>
    </row>
    <row r="190" spans="1:8">
      <c r="A190" s="22">
        <f>+A187+1</f>
        <v>103</v>
      </c>
      <c r="B190" s="22"/>
      <c r="C190" s="357" t="s">
        <v>463</v>
      </c>
      <c r="D190" s="357"/>
      <c r="E190" s="417"/>
      <c r="F190" s="356" t="s">
        <v>422</v>
      </c>
      <c r="G190" s="694"/>
      <c r="H190" s="855">
        <v>14368247721</v>
      </c>
    </row>
    <row r="191" spans="1:8">
      <c r="A191" s="54">
        <f>A190+1</f>
        <v>104</v>
      </c>
      <c r="B191" s="54"/>
      <c r="C191" s="356" t="s">
        <v>553</v>
      </c>
      <c r="D191" s="356"/>
      <c r="E191" s="421"/>
      <c r="F191" s="356" t="s">
        <v>554</v>
      </c>
      <c r="G191" s="692"/>
      <c r="H191" s="855">
        <v>0</v>
      </c>
    </row>
    <row r="192" spans="1:8">
      <c r="A192" s="54">
        <f>A191+1</f>
        <v>105</v>
      </c>
      <c r="B192" s="54"/>
      <c r="C192" s="356" t="s">
        <v>411</v>
      </c>
      <c r="D192" s="356"/>
      <c r="E192" s="421"/>
      <c r="F192" s="57" t="str">
        <f>"(Line "&amp;A203&amp;")"</f>
        <v>(Line 114)</v>
      </c>
      <c r="G192" s="692"/>
      <c r="H192" s="692">
        <f>H203</f>
        <v>0</v>
      </c>
    </row>
    <row r="193" spans="1:8">
      <c r="A193" s="54">
        <f>+A192+1</f>
        <v>106</v>
      </c>
      <c r="B193" s="54"/>
      <c r="C193" s="350" t="s">
        <v>410</v>
      </c>
      <c r="D193" s="350"/>
      <c r="E193" s="426"/>
      <c r="F193" s="350" t="s">
        <v>423</v>
      </c>
      <c r="G193" s="693"/>
      <c r="H193" s="860">
        <v>51743312</v>
      </c>
    </row>
    <row r="194" spans="1:8" ht="15.75">
      <c r="A194" s="54">
        <f>+A193+1</f>
        <v>107</v>
      </c>
      <c r="B194" s="54"/>
      <c r="C194" s="368" t="s">
        <v>350</v>
      </c>
      <c r="D194" s="340"/>
      <c r="E194" s="424"/>
      <c r="F194" s="39" t="str">
        <f>"(Line "&amp;A190&amp;" - "&amp;A191&amp;" - "&amp;A192&amp;" - "&amp;A193&amp;")"</f>
        <v>(Line 103 - 104 - 105 - 106)</v>
      </c>
      <c r="G194" s="1453"/>
      <c r="H194" s="702">
        <f>H190-H191-H192-H193</f>
        <v>14316504409</v>
      </c>
    </row>
    <row r="195" spans="1:8">
      <c r="A195" s="54"/>
      <c r="B195" s="54"/>
      <c r="C195" s="365"/>
      <c r="D195" s="39"/>
      <c r="E195" s="421"/>
      <c r="F195" s="356"/>
      <c r="G195" s="694"/>
      <c r="H195" s="702"/>
    </row>
    <row r="196" spans="1:8" ht="15.75">
      <c r="A196" s="22"/>
      <c r="B196" s="388" t="s">
        <v>412</v>
      </c>
      <c r="E196" s="446"/>
      <c r="F196" s="356"/>
      <c r="G196" s="694"/>
      <c r="H196" s="702"/>
    </row>
    <row r="197" spans="1:8">
      <c r="A197" s="22">
        <f>+A194+1</f>
        <v>108</v>
      </c>
      <c r="B197" s="22"/>
      <c r="C197" s="361" t="s">
        <v>359</v>
      </c>
      <c r="E197" s="432"/>
      <c r="F197" s="365" t="s">
        <v>87</v>
      </c>
      <c r="G197" s="694"/>
      <c r="H197" s="855">
        <f>11603600000+206186000</f>
        <v>11809786000</v>
      </c>
    </row>
    <row r="198" spans="1:8">
      <c r="A198" s="54">
        <f t="shared" ref="A198:A205" si="1">+A197+1</f>
        <v>109</v>
      </c>
      <c r="B198" s="22"/>
      <c r="C198" s="361" t="s">
        <v>45</v>
      </c>
      <c r="E198" s="421"/>
      <c r="F198" s="365" t="s">
        <v>424</v>
      </c>
      <c r="G198" s="694"/>
      <c r="H198" s="855">
        <v>16424002</v>
      </c>
    </row>
    <row r="199" spans="1:8">
      <c r="A199" s="54">
        <f t="shared" si="1"/>
        <v>110</v>
      </c>
      <c r="B199" s="22"/>
      <c r="C199" s="361" t="s">
        <v>54</v>
      </c>
      <c r="E199" s="432"/>
      <c r="F199" s="346" t="s">
        <v>425</v>
      </c>
      <c r="G199" s="694"/>
      <c r="H199" s="855">
        <v>0</v>
      </c>
    </row>
    <row r="200" spans="1:8">
      <c r="A200" s="54">
        <f>+A199+1</f>
        <v>111</v>
      </c>
      <c r="B200" s="54"/>
      <c r="C200" s="365" t="s">
        <v>327</v>
      </c>
      <c r="D200" s="238"/>
      <c r="E200" s="421"/>
      <c r="F200" s="346" t="s">
        <v>951</v>
      </c>
      <c r="G200" s="694"/>
      <c r="H200" s="692">
        <f>'1A - ADIT'!E20</f>
        <v>-4681661.4251894997</v>
      </c>
    </row>
    <row r="201" spans="1:8">
      <c r="A201" s="54">
        <f>+A200+1</f>
        <v>112</v>
      </c>
      <c r="B201" s="54"/>
      <c r="C201" s="40" t="s">
        <v>105</v>
      </c>
      <c r="E201" s="611" t="str">
        <f>"(Note "&amp;B$335&amp;")"</f>
        <v>(Note P)</v>
      </c>
      <c r="F201" s="350" t="str">
        <f>+F184</f>
        <v>Attachment 8</v>
      </c>
      <c r="G201" s="694"/>
      <c r="H201" s="860">
        <f>'8 - Securitization'!E18</f>
        <v>0</v>
      </c>
    </row>
    <row r="202" spans="1:8">
      <c r="A202" s="54">
        <f>+A201+1</f>
        <v>113</v>
      </c>
      <c r="B202" s="54"/>
      <c r="C202" s="358" t="s">
        <v>355</v>
      </c>
      <c r="D202" s="41"/>
      <c r="E202" s="422"/>
      <c r="F202" s="39" t="str">
        <f>"(Line "&amp;A197&amp;" - "&amp;A198&amp;" + "&amp;A199&amp;" - "&amp;A200&amp;" - "&amp;A201&amp;")"</f>
        <v>(Line 108 - 109 + 110 - 111 - 112)</v>
      </c>
      <c r="G202" s="226"/>
      <c r="H202" s="360">
        <f>H197-H198+H199-H200-H201</f>
        <v>11798043659.42519</v>
      </c>
    </row>
    <row r="203" spans="1:8">
      <c r="A203" s="22">
        <f t="shared" si="1"/>
        <v>114</v>
      </c>
      <c r="B203" s="22"/>
      <c r="C203" s="361" t="s">
        <v>371</v>
      </c>
      <c r="E203" s="432"/>
      <c r="F203" s="365" t="s">
        <v>426</v>
      </c>
      <c r="G203" s="694"/>
      <c r="H203" s="855">
        <v>0</v>
      </c>
    </row>
    <row r="204" spans="1:8">
      <c r="A204" s="22">
        <f t="shared" si="1"/>
        <v>115</v>
      </c>
      <c r="B204" s="22"/>
      <c r="C204" s="361" t="s">
        <v>350</v>
      </c>
      <c r="E204" s="418"/>
      <c r="F204" s="350" t="str">
        <f>"(Line "&amp;A194&amp;")"</f>
        <v>(Line 107)</v>
      </c>
      <c r="G204" s="694"/>
      <c r="H204" s="699">
        <f>H194</f>
        <v>14316504409</v>
      </c>
    </row>
    <row r="205" spans="1:8" ht="15.75">
      <c r="A205" s="22">
        <f t="shared" si="1"/>
        <v>116</v>
      </c>
      <c r="B205" s="22"/>
      <c r="C205" s="369" t="s">
        <v>354</v>
      </c>
      <c r="D205" s="45"/>
      <c r="E205" s="419"/>
      <c r="F205" s="340" t="str">
        <f>"(Sum Lines "&amp;A202&amp;" to "&amp;A204&amp;")"</f>
        <v>(Sum Lines 113 to 115)</v>
      </c>
      <c r="G205" s="360"/>
      <c r="H205" s="710">
        <f>SUM(H202:H204)</f>
        <v>26114548068.42519</v>
      </c>
    </row>
    <row r="206" spans="1:8">
      <c r="A206" s="22"/>
      <c r="B206" s="22"/>
      <c r="C206" s="361"/>
      <c r="E206" s="418"/>
      <c r="F206" s="40"/>
      <c r="G206" s="692"/>
      <c r="H206" s="203"/>
    </row>
    <row r="207" spans="1:8">
      <c r="A207" s="54">
        <f>+A205+1</f>
        <v>117</v>
      </c>
      <c r="B207" s="22"/>
      <c r="C207" s="56" t="s">
        <v>499</v>
      </c>
      <c r="D207" s="346" t="s">
        <v>355</v>
      </c>
      <c r="E207" s="611" t="str">
        <f>"(Note "&amp;B$336&amp;")"</f>
        <v>(Note Q)</v>
      </c>
      <c r="F207" s="340" t="str">
        <f>"(Line "&amp;A202&amp;" / Line "&amp;A205&amp;")"</f>
        <v>(Line 113 / Line 116)</v>
      </c>
      <c r="G207" s="692"/>
      <c r="H207" s="1445">
        <f>1-H208-H209</f>
        <v>0.45178050290252092</v>
      </c>
    </row>
    <row r="208" spans="1:8">
      <c r="A208" s="54">
        <f>+A207+1</f>
        <v>118</v>
      </c>
      <c r="B208" s="22"/>
      <c r="C208" s="56" t="s">
        <v>506</v>
      </c>
      <c r="D208" s="361" t="s">
        <v>371</v>
      </c>
      <c r="E208" s="417"/>
      <c r="F208" s="340" t="str">
        <f>"(Line "&amp;A203&amp;" / Line "&amp;A205&amp;")"</f>
        <v>(Line 114 / Line 116)</v>
      </c>
      <c r="G208" s="692"/>
      <c r="H208" s="1446">
        <f>H203/H205</f>
        <v>0</v>
      </c>
    </row>
    <row r="209" spans="1:8">
      <c r="A209" s="54">
        <f>+A208+1</f>
        <v>119</v>
      </c>
      <c r="B209" s="22"/>
      <c r="C209" s="56" t="s">
        <v>500</v>
      </c>
      <c r="D209" s="361" t="s">
        <v>350</v>
      </c>
      <c r="E209" s="611" t="str">
        <f>"(Note "&amp;B$336&amp;")"</f>
        <v>(Note Q)</v>
      </c>
      <c r="F209" s="340" t="str">
        <f>"(Line "&amp;A204&amp;" / Line "&amp;A205&amp;")"</f>
        <v>(Line 115 / Line 116)</v>
      </c>
      <c r="G209" s="692"/>
      <c r="H209" s="1447">
        <f>IF(H204/H205&gt;55%,55%,H204/H205)</f>
        <v>0.54821949709747908</v>
      </c>
    </row>
    <row r="210" spans="1:8">
      <c r="A210" s="54"/>
      <c r="B210" s="22"/>
      <c r="C210" s="390"/>
      <c r="E210" s="418"/>
      <c r="F210" s="356"/>
      <c r="G210" s="692"/>
      <c r="H210" s="1448"/>
    </row>
    <row r="211" spans="1:8">
      <c r="A211" s="54">
        <f>+A209+1</f>
        <v>120</v>
      </c>
      <c r="B211" s="22"/>
      <c r="C211" s="390" t="s">
        <v>501</v>
      </c>
      <c r="D211" s="346" t="s">
        <v>355</v>
      </c>
      <c r="E211" s="418"/>
      <c r="F211" s="340" t="str">
        <f>"(Line "&amp;A185&amp;" / Line "&amp;A202&amp;")"</f>
        <v>(Line 101 / Line 113)</v>
      </c>
      <c r="G211" s="692"/>
      <c r="H211" s="1449">
        <f>H185/H202</f>
        <v>4.0602657764985658E-2</v>
      </c>
    </row>
    <row r="212" spans="1:8">
      <c r="A212" s="54">
        <f>+A211+1</f>
        <v>121</v>
      </c>
      <c r="B212" s="22"/>
      <c r="C212" s="390" t="s">
        <v>507</v>
      </c>
      <c r="D212" s="361" t="s">
        <v>371</v>
      </c>
      <c r="E212" s="418"/>
      <c r="F212" s="340" t="str">
        <f>"(Line "&amp;A187&amp;" / Line "&amp;A203&amp;")"</f>
        <v>(Line 102 / Line 114)</v>
      </c>
      <c r="G212" s="692"/>
      <c r="H212" s="1449">
        <v>0</v>
      </c>
    </row>
    <row r="213" spans="1:8">
      <c r="A213" s="54">
        <f>+A212+1</f>
        <v>122</v>
      </c>
      <c r="B213" s="22"/>
      <c r="C213" s="390" t="s">
        <v>502</v>
      </c>
      <c r="D213" s="361" t="s">
        <v>350</v>
      </c>
      <c r="E213" s="611" t="str">
        <f>"(Note "&amp;B$322&amp;")"</f>
        <v>(Note J)</v>
      </c>
      <c r="F213" s="356" t="s">
        <v>486</v>
      </c>
      <c r="G213" s="692"/>
      <c r="H213" s="1449">
        <f>0.11+0.005</f>
        <v>0.115</v>
      </c>
    </row>
    <row r="214" spans="1:8">
      <c r="A214" s="54"/>
      <c r="B214" s="22"/>
      <c r="C214" s="390"/>
      <c r="E214" s="418"/>
      <c r="F214" s="356"/>
      <c r="G214" s="692"/>
      <c r="H214" s="405"/>
    </row>
    <row r="215" spans="1:8">
      <c r="A215" s="54">
        <f>+A213+1</f>
        <v>123</v>
      </c>
      <c r="B215" s="22"/>
      <c r="C215" s="56" t="s">
        <v>503</v>
      </c>
      <c r="D215" s="346" t="s">
        <v>356</v>
      </c>
      <c r="E215" s="418"/>
      <c r="F215" s="340" t="str">
        <f>"(Line "&amp;A207&amp;" * Line "&amp;A211&amp;")"</f>
        <v>(Line 117 * Line 120)</v>
      </c>
      <c r="G215" s="1499"/>
      <c r="H215" s="1440">
        <f>H207*H211</f>
        <v>1.8343489144244166E-2</v>
      </c>
    </row>
    <row r="216" spans="1:8">
      <c r="A216" s="54">
        <f>+A215+1</f>
        <v>124</v>
      </c>
      <c r="B216" s="22"/>
      <c r="C216" s="56" t="s">
        <v>22</v>
      </c>
      <c r="D216" s="361" t="s">
        <v>371</v>
      </c>
      <c r="E216" s="418"/>
      <c r="F216" s="340" t="str">
        <f>"(Line "&amp;A208&amp;" * Line "&amp;A212&amp;")"</f>
        <v>(Line 118 * Line 121)</v>
      </c>
      <c r="G216" s="73"/>
      <c r="H216" s="1440">
        <f>H208*H212</f>
        <v>0</v>
      </c>
    </row>
    <row r="217" spans="1:8">
      <c r="A217" s="54">
        <f>+A216+1</f>
        <v>125</v>
      </c>
      <c r="B217" s="112"/>
      <c r="C217" s="68" t="s">
        <v>504</v>
      </c>
      <c r="D217" s="391" t="s">
        <v>350</v>
      </c>
      <c r="E217" s="472"/>
      <c r="F217" s="350" t="str">
        <f>"(Line "&amp;A209&amp;" * Line "&amp;A213&amp;")"</f>
        <v>(Line 119 * Line 122)</v>
      </c>
      <c r="G217" s="721"/>
      <c r="H217" s="1450">
        <f>H209*H213</f>
        <v>6.3045242166210103E-2</v>
      </c>
    </row>
    <row r="218" spans="1:8" s="51" customFormat="1" ht="15.75">
      <c r="A218" s="22">
        <f>+A217+1</f>
        <v>126</v>
      </c>
      <c r="B218" s="392" t="s">
        <v>519</v>
      </c>
      <c r="C218" s="392"/>
      <c r="D218" s="393"/>
      <c r="E218" s="439"/>
      <c r="F218" s="340" t="str">
        <f>"(Sum Lines "&amp;A215&amp;" to "&amp;A217&amp;")"</f>
        <v>(Sum Lines 123 to 125)</v>
      </c>
      <c r="G218" s="1259"/>
      <c r="H218" s="29">
        <f>SUM(H215:H217)</f>
        <v>8.1388731310454265E-2</v>
      </c>
    </row>
    <row r="219" spans="1:8" s="51" customFormat="1" ht="15.75">
      <c r="A219" s="395"/>
      <c r="B219" s="395"/>
      <c r="C219" s="392"/>
      <c r="D219" s="393"/>
      <c r="E219" s="439"/>
      <c r="F219" s="368"/>
      <c r="G219" s="1259"/>
      <c r="H219" s="394"/>
    </row>
    <row r="220" spans="1:8" ht="16.5" thickBot="1">
      <c r="A220" s="22">
        <f>+A218+1</f>
        <v>127</v>
      </c>
      <c r="B220" s="396" t="s">
        <v>437</v>
      </c>
      <c r="C220" s="76"/>
      <c r="D220" s="382"/>
      <c r="E220" s="452"/>
      <c r="F220" s="371" t="str">
        <f>"(Line "&amp;A112&amp;" * Line "&amp;A218&amp;")"</f>
        <v>(Line 55 * Line 126)</v>
      </c>
      <c r="G220" s="1500"/>
      <c r="H220" s="383">
        <f>H112*H218</f>
        <v>348954204.43701392</v>
      </c>
    </row>
    <row r="221" spans="1:8" ht="15.75" thickTop="1">
      <c r="A221" s="22"/>
      <c r="B221" s="22"/>
      <c r="C221" s="361"/>
      <c r="E221" s="412"/>
      <c r="F221" s="702"/>
      <c r="G221" s="692"/>
      <c r="H221" s="702"/>
    </row>
    <row r="222" spans="1:8" ht="15.75">
      <c r="A222" s="1507" t="s">
        <v>200</v>
      </c>
      <c r="B222" s="1507"/>
      <c r="C222" s="1507"/>
      <c r="D222" s="90"/>
      <c r="E222" s="449"/>
      <c r="F222" s="691"/>
      <c r="H222" s="1280"/>
    </row>
    <row r="223" spans="1:8" ht="15.75">
      <c r="A223" s="38"/>
      <c r="B223" s="22"/>
      <c r="C223" s="355"/>
      <c r="D223" s="39"/>
      <c r="E223" s="411"/>
      <c r="F223" s="701"/>
      <c r="G223" s="694"/>
      <c r="H223" s="1281"/>
    </row>
    <row r="224" spans="1:8" ht="15.75">
      <c r="A224" s="22" t="s">
        <v>366</v>
      </c>
      <c r="B224" s="397" t="s">
        <v>438</v>
      </c>
      <c r="E224" s="411"/>
      <c r="F224" s="702"/>
      <c r="G224" s="406"/>
      <c r="H224" s="702"/>
    </row>
    <row r="225" spans="1:8">
      <c r="A225" s="22">
        <f>+A220+1</f>
        <v>128</v>
      </c>
      <c r="B225" s="22"/>
      <c r="C225" s="23" t="s">
        <v>436</v>
      </c>
      <c r="E225" s="611" t="str">
        <f>"(Note "&amp;B$319&amp;")"</f>
        <v>(Note I)</v>
      </c>
      <c r="F225" s="701"/>
      <c r="G225" s="24"/>
      <c r="H225" s="1451">
        <v>0.21</v>
      </c>
    </row>
    <row r="226" spans="1:8">
      <c r="A226" s="54">
        <f>+A225+1</f>
        <v>129</v>
      </c>
      <c r="B226" s="22"/>
      <c r="C226" s="399" t="s">
        <v>435</v>
      </c>
      <c r="D226" s="400"/>
      <c r="E226" s="611" t="str">
        <f>"(Note "&amp;B$319&amp;")"</f>
        <v>(Note I)</v>
      </c>
      <c r="F226" s="701"/>
      <c r="G226" s="24"/>
      <c r="H226" s="1451">
        <v>9.5000000000000001E-2</v>
      </c>
    </row>
    <row r="227" spans="1:8">
      <c r="A227" s="22">
        <f>+A226+1</f>
        <v>130</v>
      </c>
      <c r="B227" s="22"/>
      <c r="C227" s="399" t="s">
        <v>481</v>
      </c>
      <c r="D227" s="24" t="s">
        <v>482</v>
      </c>
      <c r="E227" s="418"/>
      <c r="F227" s="701" t="s">
        <v>106</v>
      </c>
      <c r="G227" s="24"/>
      <c r="H227" s="1451">
        <v>0</v>
      </c>
    </row>
    <row r="228" spans="1:8">
      <c r="A228" s="54">
        <f>+A227+1</f>
        <v>131</v>
      </c>
      <c r="B228" s="54"/>
      <c r="C228" s="399" t="s">
        <v>487</v>
      </c>
      <c r="D228" s="401" t="s">
        <v>497</v>
      </c>
      <c r="E228" s="263"/>
      <c r="F228" s="694"/>
      <c r="G228" s="24"/>
      <c r="H228" s="1350">
        <f>1-(((1-H226)*(1-H225))/(1-H226*H225*H227))</f>
        <v>0.28504999999999991</v>
      </c>
    </row>
    <row r="229" spans="1:8" s="404" customFormat="1">
      <c r="A229" s="402" t="s">
        <v>745</v>
      </c>
      <c r="B229" s="403"/>
      <c r="C229" s="399" t="s">
        <v>464</v>
      </c>
      <c r="D229" s="403"/>
      <c r="E229" s="453"/>
      <c r="F229" s="403"/>
      <c r="G229" s="403"/>
      <c r="H229" s="1452">
        <f>H228/(1-H228)</f>
        <v>0.39869920973494632</v>
      </c>
    </row>
    <row r="230" spans="1:8" s="404" customFormat="1">
      <c r="A230" s="402" t="s">
        <v>746</v>
      </c>
      <c r="B230" s="403"/>
      <c r="C230" s="399" t="s">
        <v>747</v>
      </c>
      <c r="D230" s="403" t="s">
        <v>748</v>
      </c>
      <c r="E230" s="883"/>
      <c r="F230" s="403"/>
      <c r="G230" s="403"/>
      <c r="H230" s="938">
        <f>1*1/(1-H228)</f>
        <v>1.3986992097349464</v>
      </c>
    </row>
    <row r="231" spans="1:8">
      <c r="A231" s="22"/>
      <c r="B231" s="22"/>
      <c r="E231" s="454"/>
      <c r="F231" s="701"/>
      <c r="G231" s="406"/>
      <c r="H231" s="375"/>
    </row>
    <row r="232" spans="1:8" ht="15.75">
      <c r="A232" s="22"/>
      <c r="B232" s="397" t="s">
        <v>413</v>
      </c>
      <c r="C232" s="361"/>
      <c r="E232" s="611" t="str">
        <f>"(Note "&amp;B$351&amp;")"</f>
        <v>(Note U)</v>
      </c>
      <c r="F232" s="701"/>
      <c r="G232" s="406"/>
      <c r="H232" s="405"/>
    </row>
    <row r="233" spans="1:8">
      <c r="A233" s="22">
        <v>133</v>
      </c>
      <c r="B233" s="22"/>
      <c r="C233" s="365" t="s">
        <v>952</v>
      </c>
      <c r="E233" s="421" t="s">
        <v>485</v>
      </c>
      <c r="F233" s="701" t="s">
        <v>949</v>
      </c>
      <c r="G233" s="406"/>
      <c r="H233" s="855">
        <f>-'1A - ADIT'!G187</f>
        <v>-1218203</v>
      </c>
    </row>
    <row r="234" spans="1:8">
      <c r="A234" s="54">
        <f>+A233+1</f>
        <v>134</v>
      </c>
      <c r="B234" s="54"/>
      <c r="C234" s="365" t="s">
        <v>747</v>
      </c>
      <c r="D234" s="39"/>
      <c r="E234" s="435"/>
      <c r="F234" s="688" t="str">
        <f>"(Line "&amp;A$230&amp;")"</f>
        <v>(Line 132b)</v>
      </c>
      <c r="G234" s="406"/>
      <c r="H234" s="938">
        <f>1/(1-H228)</f>
        <v>1.3986992097349464</v>
      </c>
    </row>
    <row r="235" spans="1:8" s="59" customFormat="1" ht="15.75">
      <c r="A235" s="22">
        <f>+A234+1</f>
        <v>135</v>
      </c>
      <c r="B235" s="55"/>
      <c r="C235" s="107" t="s">
        <v>408</v>
      </c>
      <c r="D235" s="67"/>
      <c r="E235" s="455"/>
      <c r="F235" s="693" t="str">
        <f>"(Line "&amp;A$30&amp;")"</f>
        <v>(Line 14)</v>
      </c>
      <c r="G235" s="924"/>
      <c r="H235" s="1437">
        <f>H30</f>
        <v>0.20649037268203158</v>
      </c>
    </row>
    <row r="236" spans="1:8" ht="15.75">
      <c r="A236" s="22">
        <f>+A235+1</f>
        <v>136</v>
      </c>
      <c r="B236" s="22"/>
      <c r="C236" s="407" t="s">
        <v>434</v>
      </c>
      <c r="D236" s="41"/>
      <c r="E236" s="417"/>
      <c r="F236" s="688" t="str">
        <f>"(Line "&amp;A233&amp;" * "&amp;A234&amp;" *  "&amp;A235&amp;")"</f>
        <v>(Line 133 * 134 *  135)</v>
      </c>
      <c r="G236" s="1501"/>
      <c r="H236" s="1274">
        <f>(H233*H234*H235)</f>
        <v>-351838.85792344768</v>
      </c>
    </row>
    <row r="237" spans="1:8" ht="15.75">
      <c r="A237" s="22"/>
      <c r="B237" s="22"/>
      <c r="C237" s="345"/>
      <c r="D237" s="57"/>
      <c r="E237" s="456"/>
      <c r="F237" s="688"/>
      <c r="G237" s="924"/>
      <c r="H237" s="1273"/>
    </row>
    <row r="238" spans="1:8" s="404" customFormat="1" ht="15.75">
      <c r="A238" s="22"/>
      <c r="B238" s="338" t="s">
        <v>717</v>
      </c>
      <c r="C238" s="109"/>
      <c r="D238" s="706"/>
      <c r="E238" s="125"/>
      <c r="F238" s="939"/>
      <c r="G238" s="1260"/>
      <c r="H238" s="1275"/>
    </row>
    <row r="239" spans="1:8" s="404" customFormat="1" ht="15.75">
      <c r="A239" s="54" t="s">
        <v>718</v>
      </c>
      <c r="B239" s="36"/>
      <c r="C239" s="109" t="s">
        <v>704</v>
      </c>
      <c r="D239" s="706"/>
      <c r="E239" s="1072" t="str">
        <f>"(Note "&amp;B$345&amp;")"</f>
        <v>(Note R)</v>
      </c>
      <c r="F239" s="931" t="s">
        <v>749</v>
      </c>
      <c r="G239" s="1260"/>
      <c r="H239" s="942">
        <f>'5 - Cost Support'!L186</f>
        <v>446539.37649999984</v>
      </c>
    </row>
    <row r="240" spans="1:8" s="404" customFormat="1" ht="15.75">
      <c r="A240" s="54" t="s">
        <v>719</v>
      </c>
      <c r="B240" s="36"/>
      <c r="C240" s="109" t="s">
        <v>1003</v>
      </c>
      <c r="D240" s="706"/>
      <c r="E240" s="1072" t="str">
        <f>"(Note "&amp;B$345&amp;")"</f>
        <v>(Note R)</v>
      </c>
      <c r="F240" s="931" t="s">
        <v>750</v>
      </c>
      <c r="G240" s="1260"/>
      <c r="H240" s="942">
        <f>'5 - Cost Support'!L188</f>
        <v>-5196661</v>
      </c>
    </row>
    <row r="241" spans="1:8" s="404" customFormat="1" ht="15.75">
      <c r="A241" s="54" t="s">
        <v>720</v>
      </c>
      <c r="B241" s="36"/>
      <c r="C241" s="109" t="s">
        <v>1004</v>
      </c>
      <c r="D241" s="706"/>
      <c r="E241" s="1072" t="str">
        <f>"(Note "&amp;B$345&amp;")"</f>
        <v>(Note R)</v>
      </c>
      <c r="F241" s="931" t="s">
        <v>751</v>
      </c>
      <c r="G241" s="1260"/>
      <c r="H241" s="942">
        <f>'5 - Cost Support'!L189</f>
        <v>1019963</v>
      </c>
    </row>
    <row r="242" spans="1:8" s="404" customFormat="1" ht="15.75">
      <c r="A242" s="54" t="s">
        <v>752</v>
      </c>
      <c r="B242" s="36"/>
      <c r="C242" s="113" t="s">
        <v>707</v>
      </c>
      <c r="D242" s="696"/>
      <c r="E242" s="1073" t="str">
        <f>"(Note "&amp;B$345&amp;")"</f>
        <v>(Note R)</v>
      </c>
      <c r="F242" s="140" t="s">
        <v>753</v>
      </c>
      <c r="G242" s="1502"/>
      <c r="H242" s="867">
        <f>'5 - Cost Support'!L190</f>
        <v>0</v>
      </c>
    </row>
    <row r="243" spans="1:8" s="404" customFormat="1">
      <c r="A243" s="54" t="s">
        <v>754</v>
      </c>
      <c r="B243" s="36"/>
      <c r="C243" s="109" t="s">
        <v>755</v>
      </c>
      <c r="D243" s="706"/>
      <c r="E243" s="120"/>
      <c r="F243" s="688" t="str">
        <f>"(Line "&amp;A239&amp;" + "&amp;A240&amp;" + "&amp;A241&amp;" + "&amp;A242&amp;")"</f>
        <v>(Line 136a + 136b + 136c + 136d)</v>
      </c>
      <c r="G243" s="1260"/>
      <c r="H243" s="711">
        <f>H239+H240+H241+H242</f>
        <v>-3730158.6234999998</v>
      </c>
    </row>
    <row r="244" spans="1:8" s="404" customFormat="1">
      <c r="A244" s="54" t="s">
        <v>756</v>
      </c>
      <c r="B244" s="22"/>
      <c r="C244" s="348" t="s">
        <v>747</v>
      </c>
      <c r="D244" s="696"/>
      <c r="E244" s="944"/>
      <c r="F244" s="386" t="str">
        <f>"(Line "&amp;A230&amp;")"</f>
        <v>(Line 132b)</v>
      </c>
      <c r="G244" s="1502"/>
      <c r="H244" s="1292">
        <f>1/(1-H228)</f>
        <v>1.3986992097349464</v>
      </c>
    </row>
    <row r="245" spans="1:8" s="404" customFormat="1">
      <c r="A245" s="54" t="s">
        <v>757</v>
      </c>
      <c r="B245" s="22"/>
      <c r="C245" s="109" t="s">
        <v>717</v>
      </c>
      <c r="D245" s="706"/>
      <c r="E245" s="125" t="s">
        <v>366</v>
      </c>
      <c r="F245" s="688" t="str">
        <f>"(Line "&amp;A243&amp;" * "&amp;A244&amp;")"</f>
        <v>(Line 136e * 136f)</v>
      </c>
      <c r="G245" s="1260"/>
      <c r="H245" s="49">
        <f>H243*H244</f>
        <v>-5217369.9188754456</v>
      </c>
    </row>
    <row r="246" spans="1:8" s="404" customFormat="1" ht="15.75">
      <c r="A246" s="54"/>
      <c r="B246" s="54"/>
      <c r="C246" s="694"/>
      <c r="D246" s="694"/>
      <c r="E246" s="930"/>
      <c r="F246" s="703"/>
      <c r="G246" s="406"/>
      <c r="H246" s="380"/>
    </row>
    <row r="247" spans="1:8" ht="15.75">
      <c r="A247" s="54">
        <f>+A236+1</f>
        <v>137</v>
      </c>
      <c r="B247" s="782" t="s">
        <v>456</v>
      </c>
      <c r="C247" s="403"/>
      <c r="D247" s="1080" t="s">
        <v>953</v>
      </c>
      <c r="E247" s="421"/>
      <c r="F247" s="1081" t="s">
        <v>968</v>
      </c>
      <c r="G247" s="694"/>
      <c r="H247" s="1284">
        <f>((H229*H220*(1-(H215/H218))))</f>
        <v>107770984.13325545</v>
      </c>
    </row>
    <row r="248" spans="1:8" ht="15.75">
      <c r="A248" s="54"/>
      <c r="B248" s="54"/>
      <c r="C248" s="311"/>
      <c r="D248" s="706"/>
      <c r="E248" s="517"/>
      <c r="F248" s="704"/>
      <c r="G248" s="924"/>
      <c r="H248" s="704"/>
    </row>
    <row r="249" spans="1:8" ht="16.5" thickBot="1">
      <c r="A249" s="54">
        <f>+A247+1</f>
        <v>138</v>
      </c>
      <c r="B249" s="925" t="s">
        <v>346</v>
      </c>
      <c r="C249" s="925"/>
      <c r="D249" s="926"/>
      <c r="E249" s="428"/>
      <c r="F249" s="700" t="str">
        <f>"(Line "&amp;A236&amp;" + Line "&amp;A245&amp;" + Line "&amp;A247&amp;")"</f>
        <v>(Line 136 + Line 136g + Line 137)</v>
      </c>
      <c r="G249" s="928"/>
      <c r="H249" s="1285">
        <f>H236+H245+H247</f>
        <v>102201775.35645656</v>
      </c>
    </row>
    <row r="250" spans="1:8" ht="17.25" thickTop="1" thickBot="1">
      <c r="A250" s="54"/>
      <c r="B250" s="54"/>
      <c r="C250" s="703"/>
      <c r="D250" s="694"/>
      <c r="E250" s="802"/>
      <c r="F250" s="715"/>
      <c r="G250" s="929"/>
      <c r="H250" s="1285"/>
    </row>
    <row r="251" spans="1:8" ht="16.5" thickTop="1">
      <c r="A251" s="1507" t="s">
        <v>569</v>
      </c>
      <c r="B251" s="1507"/>
      <c r="C251" s="1507"/>
      <c r="D251" s="90"/>
      <c r="E251" s="440"/>
      <c r="F251" s="91"/>
      <c r="H251" s="1280"/>
    </row>
    <row r="252" spans="1:8">
      <c r="A252" s="65"/>
      <c r="B252" s="35"/>
      <c r="C252" s="35"/>
      <c r="D252" s="35"/>
      <c r="E252" s="412"/>
      <c r="H252" s="711"/>
    </row>
    <row r="253" spans="1:8" ht="15.75">
      <c r="A253" s="65"/>
      <c r="B253" s="51" t="s">
        <v>347</v>
      </c>
      <c r="C253" s="74"/>
      <c r="D253" s="59"/>
      <c r="E253" s="412"/>
      <c r="H253" s="711"/>
    </row>
    <row r="254" spans="1:8">
      <c r="A254" s="65">
        <f>+A249+1</f>
        <v>139</v>
      </c>
      <c r="B254" s="35"/>
      <c r="C254" s="74" t="s">
        <v>348</v>
      </c>
      <c r="D254" s="59"/>
      <c r="E254" s="412"/>
      <c r="F254" s="340" t="str">
        <f>"(Line "&amp;A70&amp;")"</f>
        <v>(Line 41)</v>
      </c>
      <c r="H254" s="711">
        <f>H70</f>
        <v>5361005276.7057228</v>
      </c>
    </row>
    <row r="255" spans="1:8">
      <c r="A255" s="22">
        <f>+A254+1</f>
        <v>140</v>
      </c>
      <c r="B255" s="35"/>
      <c r="C255" s="74" t="s">
        <v>556</v>
      </c>
      <c r="D255" s="59"/>
      <c r="E255" s="412"/>
      <c r="F255" s="350" t="str">
        <f>"(Line "&amp;A110&amp;")"</f>
        <v>(Line 54)</v>
      </c>
      <c r="H255" s="711">
        <f>H110</f>
        <v>-1073505043.9530927</v>
      </c>
    </row>
    <row r="256" spans="1:8" ht="15.75">
      <c r="A256" s="22">
        <f>+A255+1</f>
        <v>141</v>
      </c>
      <c r="B256" s="22"/>
      <c r="C256" s="352" t="s">
        <v>455</v>
      </c>
      <c r="D256" s="272"/>
      <c r="E256" s="457"/>
      <c r="F256" s="340" t="str">
        <f>"(Line "&amp;A112&amp;")"</f>
        <v>(Line 55)</v>
      </c>
      <c r="G256" s="272"/>
      <c r="H256" s="98">
        <f>SUM(H254:H255)</f>
        <v>4287500232.7526302</v>
      </c>
    </row>
    <row r="257" spans="1:8">
      <c r="A257" s="22"/>
      <c r="B257" s="22"/>
      <c r="C257" s="346"/>
      <c r="D257" s="57"/>
      <c r="E257" s="411"/>
      <c r="F257" s="39"/>
      <c r="G257" s="694"/>
      <c r="H257" s="711"/>
    </row>
    <row r="258" spans="1:8">
      <c r="A258" s="22">
        <f>+A256+1</f>
        <v>142</v>
      </c>
      <c r="C258" s="346" t="s">
        <v>449</v>
      </c>
      <c r="D258" s="46"/>
      <c r="E258" s="412"/>
      <c r="F258" s="340" t="str">
        <f>"(Line "&amp;A154&amp;")"</f>
        <v>(Line 85)</v>
      </c>
      <c r="H258" s="711">
        <f>H154</f>
        <v>207891206.02186704</v>
      </c>
    </row>
    <row r="259" spans="1:8">
      <c r="A259" s="22">
        <f>+A258+1</f>
        <v>143</v>
      </c>
      <c r="C259" s="311" t="s">
        <v>443</v>
      </c>
      <c r="D259" s="46"/>
      <c r="E259" s="412"/>
      <c r="F259" s="340" t="str">
        <f>"(Line "&amp;A172&amp;")"</f>
        <v>(Line 96)</v>
      </c>
      <c r="H259" s="711">
        <f>H172</f>
        <v>206375729.23061526</v>
      </c>
    </row>
    <row r="260" spans="1:8" s="404" customFormat="1">
      <c r="A260" s="22" t="s">
        <v>973</v>
      </c>
      <c r="B260" s="1102"/>
      <c r="C260" s="137" t="s">
        <v>974</v>
      </c>
      <c r="E260" s="1103" t="str">
        <f>"(Note "&amp;B$346&amp;")"</f>
        <v>(Note S)</v>
      </c>
      <c r="F260" s="711"/>
      <c r="G260" s="403"/>
      <c r="H260" s="942">
        <v>0</v>
      </c>
    </row>
    <row r="261" spans="1:8">
      <c r="A261" s="22">
        <f>+A259+1</f>
        <v>144</v>
      </c>
      <c r="B261" s="22"/>
      <c r="C261" s="346" t="s">
        <v>349</v>
      </c>
      <c r="D261" s="57"/>
      <c r="E261" s="411"/>
      <c r="F261" s="340" t="str">
        <f>"(Line "&amp;A178&amp;")"</f>
        <v>(Line 98)</v>
      </c>
      <c r="G261" s="694"/>
      <c r="H261" s="711">
        <f>H178</f>
        <v>12153657.749874694</v>
      </c>
    </row>
    <row r="262" spans="1:8">
      <c r="A262" s="22">
        <f>+A261+1</f>
        <v>145</v>
      </c>
      <c r="B262" s="22"/>
      <c r="C262" s="353" t="s">
        <v>467</v>
      </c>
      <c r="D262" s="57"/>
      <c r="E262" s="411"/>
      <c r="F262" s="340" t="str">
        <f>"(Line "&amp;A220&amp;")"</f>
        <v>(Line 127)</v>
      </c>
      <c r="G262" s="694"/>
      <c r="H262" s="711">
        <f>H220</f>
        <v>348954204.43701392</v>
      </c>
    </row>
    <row r="263" spans="1:8">
      <c r="A263" s="22">
        <f>+A262+1</f>
        <v>146</v>
      </c>
      <c r="B263" s="22"/>
      <c r="C263" s="353" t="s">
        <v>468</v>
      </c>
      <c r="D263" s="57"/>
      <c r="E263" s="411"/>
      <c r="F263" s="340" t="str">
        <f>"(Line "&amp;A249&amp;")"</f>
        <v>(Line 138)</v>
      </c>
      <c r="G263" s="694"/>
      <c r="H263" s="711">
        <f>H249</f>
        <v>102201775.35645656</v>
      </c>
    </row>
    <row r="264" spans="1:8" ht="15.75" thickBot="1">
      <c r="A264" s="22"/>
      <c r="B264" s="22"/>
      <c r="C264" s="353"/>
      <c r="D264" s="57"/>
      <c r="E264" s="411"/>
      <c r="F264" s="39"/>
      <c r="G264" s="694"/>
      <c r="H264" s="711"/>
    </row>
    <row r="265" spans="1:8" ht="18.75" thickBot="1">
      <c r="A265" s="104">
        <f>+A263+1</f>
        <v>147</v>
      </c>
      <c r="B265" s="102"/>
      <c r="C265" s="271" t="s">
        <v>479</v>
      </c>
      <c r="D265" s="103"/>
      <c r="E265" s="458"/>
      <c r="F265" s="243" t="str">
        <f>"(Sum Lines "&amp;A258&amp;" to "&amp;A263&amp;")"</f>
        <v>(Sum Lines 142 to 146)</v>
      </c>
      <c r="G265" s="1414"/>
      <c r="H265" s="723">
        <f>SUM(H258:H263)</f>
        <v>877576572.79582739</v>
      </c>
    </row>
    <row r="266" spans="1:8" ht="15.75">
      <c r="A266" s="341"/>
      <c r="B266" s="55"/>
      <c r="C266" s="342"/>
      <c r="D266" s="141"/>
      <c r="E266" s="459"/>
      <c r="F266" s="62"/>
      <c r="G266" s="706"/>
      <c r="H266" s="724"/>
    </row>
    <row r="267" spans="1:8" ht="15.75">
      <c r="A267" s="344"/>
      <c r="B267" s="345" t="s">
        <v>382</v>
      </c>
      <c r="C267" s="342"/>
      <c r="D267" s="141"/>
      <c r="E267" s="459"/>
      <c r="F267" s="62"/>
      <c r="G267" s="706"/>
      <c r="H267" s="724"/>
    </row>
    <row r="268" spans="1:8" ht="15.75">
      <c r="A268" s="117">
        <f>+A265+1</f>
        <v>148</v>
      </c>
      <c r="B268" s="117"/>
      <c r="C268" s="346" t="str">
        <f>+C35</f>
        <v>Transmission Plant In Service</v>
      </c>
      <c r="D268" s="141"/>
      <c r="E268" s="459"/>
      <c r="F268" s="340" t="str">
        <f>"(Line "&amp;A35&amp;")"</f>
        <v>(Line 15)</v>
      </c>
      <c r="G268" s="706"/>
      <c r="H268" s="347">
        <f>H35</f>
        <v>6902244473</v>
      </c>
    </row>
    <row r="269" spans="1:8" ht="15.75">
      <c r="A269" s="117">
        <f>+A268+1</f>
        <v>149</v>
      </c>
      <c r="B269" s="117"/>
      <c r="C269" s="348" t="s">
        <v>389</v>
      </c>
      <c r="D269" s="349"/>
      <c r="E269" s="408" t="str">
        <f>"(Note "&amp;B$329&amp;")"</f>
        <v>(Note M)</v>
      </c>
      <c r="F269" s="350" t="s">
        <v>282</v>
      </c>
      <c r="G269" s="696"/>
      <c r="H269" s="867">
        <f>'5 - Cost Support'!G101</f>
        <v>0</v>
      </c>
    </row>
    <row r="270" spans="1:8" ht="15.75">
      <c r="A270" s="117">
        <f>+A269+1</f>
        <v>150</v>
      </c>
      <c r="B270" s="117"/>
      <c r="C270" s="346" t="s">
        <v>390</v>
      </c>
      <c r="D270" s="141"/>
      <c r="E270" s="460"/>
      <c r="F270" s="340" t="str">
        <f>"(Line "&amp;A268&amp;" - Line "&amp;A269&amp;")"</f>
        <v>(Line 148 - Line 149)</v>
      </c>
      <c r="G270" s="706"/>
      <c r="H270" s="347">
        <f>H268-H269</f>
        <v>6902244473</v>
      </c>
    </row>
    <row r="271" spans="1:8" ht="15.75">
      <c r="A271" s="117">
        <f>+A270+1</f>
        <v>151</v>
      </c>
      <c r="B271" s="117"/>
      <c r="C271" s="346" t="s">
        <v>391</v>
      </c>
      <c r="D271" s="141"/>
      <c r="E271" s="459"/>
      <c r="F271" s="340" t="str">
        <f>"(Line "&amp;A270&amp;" / Line "&amp;A268&amp;")"</f>
        <v>(Line 150 / Line 148)</v>
      </c>
      <c r="G271" s="706"/>
      <c r="H271" s="316">
        <f>H270/H268</f>
        <v>1</v>
      </c>
    </row>
    <row r="272" spans="1:8" ht="15.75">
      <c r="A272" s="117">
        <f>+A271+1</f>
        <v>152</v>
      </c>
      <c r="B272" s="117"/>
      <c r="C272" s="348" t="s">
        <v>479</v>
      </c>
      <c r="D272" s="349"/>
      <c r="E272" s="461"/>
      <c r="F272" s="350" t="str">
        <f>"(Line "&amp;A265&amp;")"</f>
        <v>(Line 147)</v>
      </c>
      <c r="G272" s="696"/>
      <c r="H272" s="351">
        <f>H265</f>
        <v>877576572.79582739</v>
      </c>
    </row>
    <row r="273" spans="1:8" ht="15.75">
      <c r="A273" s="117">
        <f>+A272+1</f>
        <v>153</v>
      </c>
      <c r="B273" s="117"/>
      <c r="C273" s="342" t="s">
        <v>392</v>
      </c>
      <c r="D273" s="141"/>
      <c r="E273" s="459"/>
      <c r="F273" s="340" t="str">
        <f>"(Line "&amp;A271&amp;" * Line "&amp;A272&amp;")"</f>
        <v>(Line 151 * Line 152)</v>
      </c>
      <c r="G273" s="706"/>
      <c r="H273" s="337">
        <f>H271*H272</f>
        <v>877576572.79582739</v>
      </c>
    </row>
    <row r="274" spans="1:8" ht="15.75">
      <c r="A274" s="131"/>
      <c r="B274" s="22"/>
      <c r="C274" s="346"/>
      <c r="D274" s="57"/>
      <c r="E274" s="411"/>
      <c r="F274" s="39"/>
      <c r="G274" s="694"/>
      <c r="H274" s="1281"/>
    </row>
    <row r="275" spans="1:8" ht="15.75">
      <c r="A275" s="131"/>
      <c r="B275" s="71" t="s">
        <v>112</v>
      </c>
      <c r="C275" s="346"/>
      <c r="D275" s="57"/>
      <c r="E275" s="411"/>
      <c r="F275" s="39"/>
      <c r="G275" s="694"/>
      <c r="H275" s="1281"/>
    </row>
    <row r="276" spans="1:8" ht="15.75">
      <c r="A276" s="54">
        <f>+A273+1</f>
        <v>154</v>
      </c>
      <c r="B276" s="35"/>
      <c r="C276" s="338" t="s">
        <v>351</v>
      </c>
      <c r="D276" s="239"/>
      <c r="E276" s="411"/>
      <c r="F276" s="39" t="s">
        <v>283</v>
      </c>
      <c r="G276" s="694"/>
      <c r="H276" s="692">
        <f>'3 - Revenue Credits'!D24</f>
        <v>45119591.25</v>
      </c>
    </row>
    <row r="277" spans="1:8" ht="15.75">
      <c r="A277" s="54">
        <f>+A276+1</f>
        <v>155</v>
      </c>
      <c r="B277" s="35"/>
      <c r="C277" s="338" t="s">
        <v>110</v>
      </c>
      <c r="D277" s="57"/>
      <c r="E277" s="611" t="str">
        <f>"(Note "&amp;B$330&amp;")"</f>
        <v>(Note N)</v>
      </c>
      <c r="F277" s="23" t="s">
        <v>282</v>
      </c>
      <c r="G277" s="694"/>
      <c r="H277" s="347">
        <f>'5 - Cost Support'!G154</f>
        <v>0</v>
      </c>
    </row>
    <row r="278" spans="1:8" ht="16.5" thickBot="1">
      <c r="A278" s="22"/>
      <c r="B278" s="22"/>
      <c r="C278" s="74"/>
      <c r="D278" s="74"/>
      <c r="E278" s="418"/>
      <c r="F278" s="23"/>
      <c r="G278" s="694"/>
      <c r="H278" s="1281"/>
    </row>
    <row r="279" spans="1:8" s="51" customFormat="1" ht="16.5" thickBot="1">
      <c r="A279" s="466">
        <f>+A277+1</f>
        <v>156</v>
      </c>
      <c r="B279" s="467"/>
      <c r="C279" s="468" t="s">
        <v>488</v>
      </c>
      <c r="D279" s="469"/>
      <c r="E279" s="462"/>
      <c r="F279" s="470" t="str">
        <f>"(Line "&amp;A273&amp;" - Line "&amp;A276&amp;" + Line "&amp;A277&amp;")"</f>
        <v>(Line 153 - Line 154 + Line 155)</v>
      </c>
      <c r="G279" s="1503"/>
      <c r="H279" s="725">
        <f>H273-H276+H277</f>
        <v>832456981.54582739</v>
      </c>
    </row>
    <row r="280" spans="1:8" ht="15.75">
      <c r="A280" s="131"/>
      <c r="B280" s="22"/>
      <c r="C280" s="74"/>
      <c r="D280" s="74"/>
      <c r="E280" s="412"/>
      <c r="F280" s="701"/>
      <c r="G280" s="694"/>
      <c r="H280" s="1281"/>
    </row>
    <row r="281" spans="1:8" ht="15.75">
      <c r="A281" s="54"/>
      <c r="B281" s="100" t="s">
        <v>14</v>
      </c>
      <c r="C281" s="40"/>
      <c r="D281" s="74"/>
      <c r="E281" s="412"/>
      <c r="F281" s="694"/>
      <c r="G281" s="694"/>
      <c r="H281" s="1281"/>
    </row>
    <row r="282" spans="1:8" ht="15.75">
      <c r="A282" s="54">
        <f>+A279+1</f>
        <v>157</v>
      </c>
      <c r="B282" s="54"/>
      <c r="C282" s="74" t="str">
        <f>+C272</f>
        <v>Gross Revenue Requirement</v>
      </c>
      <c r="D282" s="74"/>
      <c r="E282" s="412"/>
      <c r="F282" s="694" t="str">
        <f>"(Line "&amp;A272&amp;")"</f>
        <v>(Line 152)</v>
      </c>
      <c r="G282" s="694"/>
      <c r="H282" s="1286">
        <f>H272</f>
        <v>877576572.79582739</v>
      </c>
    </row>
    <row r="283" spans="1:8" ht="15.75">
      <c r="A283" s="54">
        <f>+A282+1</f>
        <v>158</v>
      </c>
      <c r="B283" s="54"/>
      <c r="C283" s="74" t="s">
        <v>428</v>
      </c>
      <c r="D283" s="74"/>
      <c r="E283" s="412"/>
      <c r="F283" s="694" t="str">
        <f>"(Line "&amp;A35&amp;" - Line "&amp;A56&amp;")"</f>
        <v>(Line 15 - Line 30)</v>
      </c>
      <c r="G283" s="694"/>
      <c r="H283" s="1286">
        <f>(H35-H56)</f>
        <v>5163256395</v>
      </c>
    </row>
    <row r="284" spans="1:8" ht="15.75">
      <c r="A284" s="54">
        <f>+A283+1</f>
        <v>159</v>
      </c>
      <c r="B284" s="54"/>
      <c r="C284" s="74" t="s">
        <v>19</v>
      </c>
      <c r="D284" s="74"/>
      <c r="E284" s="412"/>
      <c r="F284" s="694" t="str">
        <f>"(Line "&amp;A282&amp;" / Line "&amp;A283&amp;")"</f>
        <v>(Line 157 / Line 158)</v>
      </c>
      <c r="G284" s="694"/>
      <c r="H284" s="29">
        <f>H282/H283</f>
        <v>0.16996571652836298</v>
      </c>
    </row>
    <row r="285" spans="1:8" ht="15.75">
      <c r="A285" s="54">
        <f>+A284+1</f>
        <v>160</v>
      </c>
      <c r="B285" s="54"/>
      <c r="C285" s="74" t="s">
        <v>20</v>
      </c>
      <c r="D285" s="74"/>
      <c r="E285" s="412"/>
      <c r="F285" s="694" t="str">
        <f>"(Line "&amp;A282&amp;" - Line "&amp;A159&amp;") / Line "&amp;A283</f>
        <v>(Line 157 - Line 86) / Line 158</v>
      </c>
      <c r="G285" s="694"/>
      <c r="H285" s="29">
        <f>(H282-H159)/H283</f>
        <v>0.1382082699760695</v>
      </c>
    </row>
    <row r="286" spans="1:8" ht="15.75">
      <c r="A286" s="54">
        <f>+A285+1</f>
        <v>161</v>
      </c>
      <c r="B286" s="54"/>
      <c r="C286" s="74" t="s">
        <v>21</v>
      </c>
      <c r="D286" s="74"/>
      <c r="E286" s="264"/>
      <c r="F286" s="694" t="str">
        <f>"(Line "&amp;A282&amp;" - Line "&amp;A159&amp;" - Line "&amp;A220&amp;" - Line "&amp;A249&amp;") / Line "&amp;A283</f>
        <v>(Line 157 - Line 86 - Line 127 - Line 138) / Line 158</v>
      </c>
      <c r="G286" s="694"/>
      <c r="H286" s="29">
        <f>(H282-H159-H220-H249)/H283</f>
        <v>5.0830083560542784E-2</v>
      </c>
    </row>
    <row r="287" spans="1:8" ht="15.75">
      <c r="A287" s="54"/>
      <c r="B287" s="54"/>
      <c r="C287" s="74"/>
      <c r="D287" s="74"/>
      <c r="E287" s="412"/>
      <c r="F287" s="694"/>
      <c r="G287" s="694"/>
      <c r="H287" s="29"/>
    </row>
    <row r="288" spans="1:8" ht="15.75">
      <c r="A288" s="54"/>
      <c r="B288" s="100" t="s">
        <v>15</v>
      </c>
      <c r="C288" s="74"/>
      <c r="D288" s="74"/>
      <c r="E288" s="412"/>
      <c r="F288" s="694"/>
      <c r="G288" s="694"/>
      <c r="H288" s="29"/>
    </row>
    <row r="289" spans="1:8" ht="15.75">
      <c r="A289" s="54">
        <f>+A286+1</f>
        <v>162</v>
      </c>
      <c r="B289" s="54"/>
      <c r="C289" s="74" t="s">
        <v>429</v>
      </c>
      <c r="D289" s="74"/>
      <c r="E289" s="412"/>
      <c r="F289" s="694" t="str">
        <f>"(Line "&amp;A272&amp;" - Line "&amp;A262&amp;" - Line "&amp;A263&amp;")"</f>
        <v>(Line 152 - Line 145 - Line 146)</v>
      </c>
      <c r="G289" s="694"/>
      <c r="H289" s="1286">
        <f>H272-H262-H263</f>
        <v>426420593.00235689</v>
      </c>
    </row>
    <row r="290" spans="1:8" ht="15.75">
      <c r="A290" s="54">
        <f>+A289+1</f>
        <v>163</v>
      </c>
      <c r="B290" s="54"/>
      <c r="C290" s="74" t="s">
        <v>174</v>
      </c>
      <c r="D290" s="74"/>
      <c r="E290" s="412"/>
      <c r="F290" s="694" t="s">
        <v>284</v>
      </c>
      <c r="G290" s="694"/>
      <c r="H290" s="1286">
        <f>'4 - 100 Basis Pt ROE'!I7</f>
        <v>484032281.93215108</v>
      </c>
    </row>
    <row r="291" spans="1:8" ht="15.75">
      <c r="A291" s="54">
        <f>+A290+1</f>
        <v>164</v>
      </c>
      <c r="B291" s="54"/>
      <c r="C291" s="74" t="s">
        <v>16</v>
      </c>
      <c r="D291" s="74"/>
      <c r="E291" s="412"/>
      <c r="F291" s="694" t="str">
        <f>"(Line "&amp;A289&amp;" + Line "&amp;A290&amp;")"</f>
        <v>(Line 162 + Line 163)</v>
      </c>
      <c r="G291" s="694"/>
      <c r="H291" s="1286">
        <f>H289+H290</f>
        <v>910452874.93450797</v>
      </c>
    </row>
    <row r="292" spans="1:8" ht="15.75">
      <c r="A292" s="54">
        <f>+A291+1</f>
        <v>165</v>
      </c>
      <c r="B292" s="54"/>
      <c r="C292" s="74" t="str">
        <f>+C283</f>
        <v xml:space="preserve">Net Transmission Plant </v>
      </c>
      <c r="D292" s="74"/>
      <c r="E292" s="412"/>
      <c r="F292" s="694" t="str">
        <f>"(Line "&amp;A35&amp;" - Line "&amp;A56&amp;")"</f>
        <v>(Line 15 - Line 30)</v>
      </c>
      <c r="G292" s="694"/>
      <c r="H292" s="1286">
        <f>H35-H56</f>
        <v>5163256395</v>
      </c>
    </row>
    <row r="293" spans="1:8" ht="15.75">
      <c r="A293" s="54">
        <f>+A292+1</f>
        <v>166</v>
      </c>
      <c r="B293" s="54"/>
      <c r="C293" s="74" t="s">
        <v>17</v>
      </c>
      <c r="D293" s="74"/>
      <c r="E293" s="412"/>
      <c r="F293" s="694" t="str">
        <f>"(Line "&amp;A291&amp;" / Line "&amp;A292&amp;")"</f>
        <v>(Line 164 / Line 165)</v>
      </c>
      <c r="G293" s="694"/>
      <c r="H293" s="29">
        <f>H291/H292</f>
        <v>0.17633307457211952</v>
      </c>
    </row>
    <row r="294" spans="1:8" ht="15.75">
      <c r="A294" s="54">
        <f>+A293+1</f>
        <v>167</v>
      </c>
      <c r="B294" s="54"/>
      <c r="C294" s="74" t="s">
        <v>18</v>
      </c>
      <c r="D294" s="74"/>
      <c r="E294" s="412"/>
      <c r="F294" s="694" t="str">
        <f>"(Line "&amp;A291&amp;" - Line "&amp;A159&amp;") /  Line "&amp;A292</f>
        <v>(Line 164 - Line 86) /  Line 165</v>
      </c>
      <c r="G294" s="694"/>
      <c r="H294" s="29">
        <f>(H291-H159)/H292</f>
        <v>0.14457562801982604</v>
      </c>
    </row>
    <row r="295" spans="1:8" ht="15.75">
      <c r="A295" s="54"/>
      <c r="B295" s="54"/>
      <c r="C295" s="74"/>
      <c r="D295" s="74"/>
      <c r="E295" s="412"/>
      <c r="F295" s="694"/>
      <c r="G295" s="694"/>
      <c r="H295" s="29"/>
    </row>
    <row r="296" spans="1:8" ht="15.75">
      <c r="A296" s="54">
        <f>+A294+1</f>
        <v>168</v>
      </c>
      <c r="B296" s="54"/>
      <c r="C296" s="100" t="s">
        <v>488</v>
      </c>
      <c r="D296" s="74"/>
      <c r="E296" s="264"/>
      <c r="F296" s="694" t="str">
        <f>"(Line "&amp;A279&amp;")"</f>
        <v>(Line 156)</v>
      </c>
      <c r="G296" s="694"/>
      <c r="H296" s="1286">
        <f>H279</f>
        <v>832456981.54582739</v>
      </c>
    </row>
    <row r="297" spans="1:8" ht="15.75">
      <c r="A297" s="54">
        <f>+A296+1</f>
        <v>169</v>
      </c>
      <c r="B297" s="54"/>
      <c r="C297" s="707" t="s">
        <v>175</v>
      </c>
      <c r="D297" s="707"/>
      <c r="E297" s="421"/>
      <c r="F297" s="705" t="s">
        <v>280</v>
      </c>
      <c r="G297" s="694"/>
      <c r="H297" s="1284">
        <f>'6 - Est &amp; Reconcile WS'!K163</f>
        <v>0</v>
      </c>
    </row>
    <row r="298" spans="1:8" ht="15.75">
      <c r="A298" s="54">
        <f>+A297+1</f>
        <v>170</v>
      </c>
      <c r="B298" s="54"/>
      <c r="C298" s="74" t="s">
        <v>521</v>
      </c>
      <c r="D298" s="74"/>
      <c r="E298" s="411"/>
      <c r="F298" s="705" t="s">
        <v>166</v>
      </c>
      <c r="G298" s="694"/>
      <c r="H298" s="1284">
        <f>'7 - Cap Add WS'!AP65-'7 - Cap Add WS'!AQ64</f>
        <v>1616037.5716914833</v>
      </c>
    </row>
    <row r="299" spans="1:8" ht="15.75">
      <c r="A299" s="54">
        <f>+A298+1</f>
        <v>171</v>
      </c>
      <c r="B299" s="54"/>
      <c r="C299" s="706" t="s">
        <v>325</v>
      </c>
      <c r="D299" s="225"/>
      <c r="E299" s="417"/>
      <c r="F299" s="706" t="s">
        <v>328</v>
      </c>
      <c r="G299" s="694"/>
      <c r="H299" s="1287">
        <f>+'5 - Cost Support'!G164</f>
        <v>0</v>
      </c>
    </row>
    <row r="300" spans="1:8" ht="15.75">
      <c r="A300" s="54">
        <f>+A299+1</f>
        <v>172</v>
      </c>
      <c r="B300" s="54"/>
      <c r="C300" s="100" t="s">
        <v>116</v>
      </c>
      <c r="D300" s="707"/>
      <c r="E300" s="802"/>
      <c r="F300" s="694" t="str">
        <f>"(Line "&amp;A296&amp;" + "&amp;A297&amp;" + "&amp;A298&amp;" + "&amp;A299&amp;")"</f>
        <v>(Line 168 + 169 + 170 + 171)</v>
      </c>
      <c r="G300" s="694"/>
      <c r="H300" s="1284">
        <f>(H296+H297+H298+H299)</f>
        <v>834073019.1175189</v>
      </c>
    </row>
    <row r="301" spans="1:8" ht="15.75">
      <c r="A301" s="54"/>
      <c r="B301" s="22"/>
      <c r="C301" s="74"/>
      <c r="D301" s="74"/>
      <c r="E301" s="418"/>
      <c r="F301" s="694"/>
      <c r="G301" s="694"/>
      <c r="H301" s="1284"/>
    </row>
    <row r="302" spans="1:8" ht="15.75">
      <c r="A302" s="54"/>
      <c r="B302" s="338" t="s">
        <v>115</v>
      </c>
      <c r="C302" s="74"/>
      <c r="D302" s="74"/>
      <c r="E302" s="418"/>
      <c r="F302" s="694"/>
      <c r="G302" s="694"/>
      <c r="H302" s="1284"/>
    </row>
    <row r="303" spans="1:8" ht="15.75">
      <c r="A303" s="54">
        <f>+A300+1</f>
        <v>173</v>
      </c>
      <c r="B303" s="22"/>
      <c r="C303" s="23" t="s">
        <v>441</v>
      </c>
      <c r="D303" s="95"/>
      <c r="E303" s="611" t="str">
        <f>"(Note "&amp;B$328&amp;")"</f>
        <v>(Note L)</v>
      </c>
      <c r="F303" s="707" t="s">
        <v>111</v>
      </c>
      <c r="G303" s="707"/>
      <c r="H303" s="1288">
        <v>22467</v>
      </c>
    </row>
    <row r="304" spans="1:8" ht="15.75">
      <c r="A304" s="54">
        <f>+A303+1</f>
        <v>174</v>
      </c>
      <c r="B304" s="22"/>
      <c r="C304" s="23" t="s">
        <v>440</v>
      </c>
      <c r="D304" s="339"/>
      <c r="E304" s="463"/>
      <c r="F304" s="688" t="str">
        <f>"(Line "&amp;A300&amp;" / "&amp;A303&amp;")"</f>
        <v>(Line 172 / 173)</v>
      </c>
      <c r="G304" s="197"/>
      <c r="H304" s="1289">
        <f>+H300/H303</f>
        <v>37124.361023613252</v>
      </c>
    </row>
    <row r="305" spans="1:8" ht="16.5" thickBot="1">
      <c r="A305" s="22"/>
      <c r="B305" s="22"/>
      <c r="C305" s="95"/>
      <c r="D305" s="95"/>
      <c r="E305" s="464"/>
      <c r="F305" s="197"/>
      <c r="G305" s="197"/>
      <c r="H305" s="716"/>
    </row>
    <row r="306" spans="1:8" s="59" customFormat="1" ht="16.5" thickBot="1">
      <c r="A306" s="466">
        <f>+A304+1</f>
        <v>175</v>
      </c>
      <c r="B306" s="471"/>
      <c r="C306" s="468" t="s">
        <v>498</v>
      </c>
      <c r="D306" s="471"/>
      <c r="E306" s="465"/>
      <c r="F306" s="468" t="str">
        <f>"(Line "&amp;A304&amp;")"</f>
        <v>(Line 174)</v>
      </c>
      <c r="G306" s="1454"/>
      <c r="H306" s="1290">
        <f>H304</f>
        <v>37124.361023613252</v>
      </c>
    </row>
    <row r="307" spans="1:8" s="59" customFormat="1" ht="15.75">
      <c r="A307" s="131"/>
      <c r="B307" s="55"/>
      <c r="C307" s="46"/>
      <c r="D307" s="46"/>
      <c r="E307" s="118"/>
      <c r="F307" s="99"/>
      <c r="G307" s="197"/>
      <c r="H307" s="257"/>
    </row>
    <row r="308" spans="1:8" s="59" customFormat="1" ht="20.25">
      <c r="A308" s="289"/>
      <c r="B308" s="290" t="s">
        <v>483</v>
      </c>
      <c r="C308" s="291"/>
      <c r="D308" s="291"/>
      <c r="E308" s="292"/>
      <c r="F308" s="293"/>
      <c r="G308" s="197"/>
      <c r="H308" s="153"/>
    </row>
    <row r="309" spans="1:8" s="59" customFormat="1" ht="20.25">
      <c r="A309" s="294"/>
      <c r="B309" s="244" t="s">
        <v>368</v>
      </c>
      <c r="C309" s="335" t="s">
        <v>490</v>
      </c>
      <c r="D309" s="335"/>
      <c r="E309" s="336"/>
      <c r="F309" s="303"/>
      <c r="G309" s="303"/>
      <c r="H309" s="301"/>
    </row>
    <row r="310" spans="1:8" s="59" customFormat="1" ht="20.25">
      <c r="A310" s="294"/>
      <c r="B310" s="244" t="s">
        <v>462</v>
      </c>
      <c r="C310" s="335" t="str">
        <f>"Line "&amp;A36&amp;", for the Reconciliation, includes New Transmission Plant that was actually placed in service weighted by the number of months it was actually in service"</f>
        <v>Line 16, for the Reconciliation, includes New Transmission Plant that was actually placed in service weighted by the number of months it was actually in service</v>
      </c>
      <c r="D310" s="331"/>
      <c r="E310" s="332"/>
      <c r="F310" s="303"/>
      <c r="G310" s="303"/>
      <c r="H310" s="301"/>
    </row>
    <row r="311" spans="1:8" s="59" customFormat="1" ht="20.25">
      <c r="A311" s="294"/>
      <c r="B311" s="244"/>
      <c r="C311" s="335" t="str">
        <f>"Line "&amp;A37&amp;" includes New Transmission Plant to be placed in servcie in the current calendar year that is not included in the PJM regional Transmission Plan (RTEP)"</f>
        <v>Line 17 includes New Transmission Plant to be placed in servcie in the current calendar year that is not included in the PJM regional Transmission Plan (RTEP)</v>
      </c>
      <c r="D311" s="331"/>
      <c r="E311" s="332"/>
      <c r="F311" s="303"/>
      <c r="G311" s="303"/>
      <c r="H311" s="301"/>
    </row>
    <row r="312" spans="1:8" s="59" customFormat="1" ht="20.25">
      <c r="A312" s="294"/>
      <c r="B312" s="244"/>
      <c r="C312" s="335" t="s">
        <v>140</v>
      </c>
      <c r="D312" s="331"/>
      <c r="E312" s="332"/>
      <c r="F312" s="303"/>
      <c r="G312" s="303"/>
      <c r="H312" s="301"/>
    </row>
    <row r="313" spans="1:8" s="59" customFormat="1" ht="20.25">
      <c r="A313" s="294"/>
      <c r="B313" s="244" t="s">
        <v>352</v>
      </c>
      <c r="C313" s="335" t="s">
        <v>550</v>
      </c>
      <c r="D313" s="331"/>
      <c r="E313" s="332"/>
      <c r="F313" s="303"/>
      <c r="G313" s="303"/>
      <c r="H313" s="301"/>
    </row>
    <row r="314" spans="1:8" s="59" customFormat="1" ht="20.25">
      <c r="A314" s="294"/>
      <c r="B314" s="244" t="s">
        <v>369</v>
      </c>
      <c r="C314" s="335" t="s">
        <v>77</v>
      </c>
      <c r="D314" s="331"/>
      <c r="E314" s="332"/>
      <c r="F314" s="303"/>
      <c r="G314" s="303"/>
      <c r="H314" s="301"/>
    </row>
    <row r="315" spans="1:8" s="59" customFormat="1" ht="20.25">
      <c r="A315" s="294"/>
      <c r="B315" s="244" t="s">
        <v>367</v>
      </c>
      <c r="C315" s="335" t="s">
        <v>524</v>
      </c>
      <c r="D315" s="331"/>
      <c r="E315" s="332"/>
      <c r="F315" s="303"/>
      <c r="G315" s="303"/>
      <c r="H315" s="301"/>
    </row>
    <row r="316" spans="1:8" s="59" customFormat="1" ht="20.25">
      <c r="A316" s="294"/>
      <c r="B316" s="244" t="s">
        <v>154</v>
      </c>
      <c r="C316" s="335" t="s">
        <v>523</v>
      </c>
      <c r="D316" s="331"/>
      <c r="E316" s="332"/>
      <c r="F316" s="303"/>
      <c r="G316" s="303"/>
      <c r="H316" s="301"/>
    </row>
    <row r="317" spans="1:8" s="59" customFormat="1" ht="20.25">
      <c r="A317" s="294"/>
      <c r="B317" s="244" t="s">
        <v>370</v>
      </c>
      <c r="C317" s="335" t="s">
        <v>522</v>
      </c>
      <c r="D317" s="331"/>
      <c r="E317" s="332"/>
      <c r="F317" s="303"/>
      <c r="G317" s="303"/>
      <c r="H317" s="301"/>
    </row>
    <row r="318" spans="1:8" s="59" customFormat="1" ht="20.25">
      <c r="A318" s="294"/>
      <c r="B318" s="244" t="s">
        <v>578</v>
      </c>
      <c r="C318" s="335" t="s">
        <v>108</v>
      </c>
      <c r="D318" s="331"/>
      <c r="E318" s="332"/>
      <c r="F318" s="303"/>
      <c r="G318" s="303"/>
      <c r="H318" s="301"/>
    </row>
    <row r="319" spans="1:8" s="59" customFormat="1" ht="20.25">
      <c r="A319" s="294"/>
      <c r="B319" s="244" t="s">
        <v>601</v>
      </c>
      <c r="C319" s="1506" t="s">
        <v>1005</v>
      </c>
      <c r="D319" s="1506"/>
      <c r="E319" s="1506"/>
      <c r="F319" s="1506"/>
      <c r="G319" s="303"/>
      <c r="H319" s="301"/>
    </row>
    <row r="320" spans="1:8" s="59" customFormat="1" ht="20.25">
      <c r="A320" s="294"/>
      <c r="B320" s="244"/>
      <c r="C320" s="1506"/>
      <c r="D320" s="1506"/>
      <c r="E320" s="1506"/>
      <c r="F320" s="1506"/>
      <c r="G320" s="303"/>
      <c r="H320" s="301"/>
    </row>
    <row r="321" spans="1:8" s="59" customFormat="1" ht="20.25">
      <c r="A321" s="294"/>
      <c r="B321" s="244"/>
      <c r="C321" s="1506"/>
      <c r="D321" s="1506"/>
      <c r="E321" s="1506"/>
      <c r="F321" s="1506"/>
      <c r="G321" s="303"/>
      <c r="H321" s="301"/>
    </row>
    <row r="322" spans="1:8" s="59" customFormat="1" ht="20.25" customHeight="1">
      <c r="A322" s="294"/>
      <c r="B322" s="244" t="s">
        <v>357</v>
      </c>
      <c r="C322" s="335" t="s">
        <v>545</v>
      </c>
      <c r="D322" s="331"/>
      <c r="E322" s="332"/>
      <c r="F322" s="303"/>
      <c r="G322" s="303"/>
      <c r="H322" s="301"/>
    </row>
    <row r="323" spans="1:8" s="59" customFormat="1" ht="20.25" customHeight="1">
      <c r="A323" s="294"/>
      <c r="B323" s="244"/>
      <c r="C323" s="335" t="s">
        <v>181</v>
      </c>
      <c r="D323" s="331"/>
      <c r="E323" s="332"/>
      <c r="F323" s="303"/>
      <c r="G323" s="303"/>
      <c r="H323" s="301"/>
    </row>
    <row r="324" spans="1:8" s="59" customFormat="1" ht="20.25" customHeight="1">
      <c r="A324" s="294"/>
      <c r="B324" s="244"/>
      <c r="C324" s="335" t="s">
        <v>78</v>
      </c>
      <c r="D324" s="331"/>
      <c r="E324" s="332"/>
      <c r="F324" s="303"/>
      <c r="G324" s="303"/>
      <c r="H324" s="301"/>
    </row>
    <row r="325" spans="1:8" s="59" customFormat="1" ht="20.25" customHeight="1">
      <c r="A325" s="294"/>
      <c r="B325" s="244"/>
      <c r="C325" s="335" t="s">
        <v>79</v>
      </c>
      <c r="D325" s="331"/>
      <c r="E325" s="332"/>
      <c r="F325" s="303"/>
      <c r="G325" s="303"/>
      <c r="H325" s="301"/>
    </row>
    <row r="326" spans="1:8" s="59" customFormat="1" ht="20.25" customHeight="1">
      <c r="A326" s="294"/>
      <c r="B326" s="244"/>
      <c r="C326" s="335" t="s">
        <v>89</v>
      </c>
      <c r="D326" s="331"/>
      <c r="E326" s="332"/>
      <c r="F326" s="303"/>
      <c r="G326" s="303"/>
      <c r="H326" s="301"/>
    </row>
    <row r="327" spans="1:8" s="59" customFormat="1" ht="18.75" customHeight="1">
      <c r="A327" s="294"/>
      <c r="B327" s="244" t="s">
        <v>372</v>
      </c>
      <c r="C327" s="335" t="s">
        <v>27</v>
      </c>
      <c r="D327" s="331"/>
      <c r="E327" s="332"/>
      <c r="F327" s="303"/>
      <c r="G327" s="303"/>
      <c r="H327" s="301"/>
    </row>
    <row r="328" spans="1:8" s="59" customFormat="1" ht="20.25">
      <c r="A328" s="294"/>
      <c r="B328" s="244" t="s">
        <v>444</v>
      </c>
      <c r="C328" s="335" t="s">
        <v>552</v>
      </c>
      <c r="D328" s="331"/>
      <c r="E328" s="332"/>
      <c r="F328" s="303"/>
      <c r="G328" s="303"/>
      <c r="H328" s="301"/>
    </row>
    <row r="329" spans="1:8" ht="20.25">
      <c r="A329" s="295"/>
      <c r="B329" s="244" t="s">
        <v>445</v>
      </c>
      <c r="C329" s="335" t="s">
        <v>512</v>
      </c>
      <c r="D329" s="331"/>
      <c r="E329" s="332"/>
      <c r="F329" s="303"/>
      <c r="G329" s="303"/>
      <c r="H329" s="301"/>
    </row>
    <row r="330" spans="1:8" ht="20.25">
      <c r="A330" s="295"/>
      <c r="B330" s="244" t="s">
        <v>155</v>
      </c>
      <c r="C330" s="335" t="s">
        <v>113</v>
      </c>
      <c r="D330" s="331"/>
      <c r="E330" s="332"/>
      <c r="F330" s="303"/>
      <c r="G330" s="303"/>
      <c r="H330" s="301"/>
    </row>
    <row r="331" spans="1:8" ht="20.25">
      <c r="A331" s="295"/>
      <c r="B331" s="244"/>
      <c r="C331" s="335" t="s">
        <v>589</v>
      </c>
      <c r="D331" s="331"/>
      <c r="E331" s="332"/>
      <c r="F331" s="303"/>
      <c r="G331" s="303"/>
      <c r="H331" s="301"/>
    </row>
    <row r="332" spans="1:8" ht="20.25">
      <c r="A332" s="295"/>
      <c r="B332" s="244"/>
      <c r="C332" s="335" t="str">
        <f>"  Interest on the Network Credits as booked each year is added to the revenue requirement to make the Transmisison Owner whole on Line 155."</f>
        <v xml:space="preserve">  Interest on the Network Credits as booked each year is added to the revenue requirement to make the Transmisison Owner whole on Line 155.</v>
      </c>
      <c r="D332" s="333"/>
      <c r="E332" s="332"/>
      <c r="F332" s="303"/>
      <c r="G332" s="303"/>
      <c r="H332" s="301"/>
    </row>
    <row r="333" spans="1:8" ht="20.25">
      <c r="A333" s="295"/>
      <c r="B333" s="244" t="s">
        <v>267</v>
      </c>
      <c r="C333" s="335" t="s">
        <v>88</v>
      </c>
      <c r="D333" s="333"/>
      <c r="E333" s="332"/>
      <c r="F333" s="303"/>
      <c r="G333" s="303"/>
      <c r="H333" s="301"/>
    </row>
    <row r="334" spans="1:8" ht="20.25">
      <c r="A334" s="295"/>
      <c r="B334" s="244"/>
      <c r="C334" s="335" t="str">
        <f>"in Transmission O&amp;M on Line "&amp;A117&amp;".    If they are booked to Acct 565, they are included on Line "&amp;A120&amp;"."</f>
        <v>in Transmission O&amp;M on Line 56.    If they are booked to Acct 565, they are included on Line 59.</v>
      </c>
      <c r="D334" s="497"/>
      <c r="E334" s="335"/>
      <c r="F334" s="303"/>
      <c r="G334" s="303"/>
      <c r="H334" s="301"/>
    </row>
    <row r="335" spans="1:8" s="59" customFormat="1" ht="20.25">
      <c r="A335" s="296"/>
      <c r="B335" s="244" t="s">
        <v>396</v>
      </c>
      <c r="C335" s="335" t="s">
        <v>432</v>
      </c>
      <c r="D335" s="334"/>
      <c r="E335" s="334"/>
      <c r="F335" s="202"/>
      <c r="G335" s="244"/>
      <c r="H335" s="244"/>
    </row>
    <row r="336" spans="1:8" ht="20.25">
      <c r="A336" s="297"/>
      <c r="B336" s="244" t="s">
        <v>600</v>
      </c>
      <c r="C336" s="335" t="s">
        <v>431</v>
      </c>
      <c r="D336" s="331"/>
      <c r="E336" s="823"/>
      <c r="F336" s="304"/>
      <c r="G336" s="303"/>
      <c r="H336" s="301"/>
    </row>
    <row r="337" spans="1:8" ht="20.25">
      <c r="A337" s="297"/>
      <c r="B337" s="244"/>
      <c r="C337" s="335" t="str">
        <f>"period May 1, 2007 through May 31, 2009 the formula produces an equity ratio exceeding 58.0%, the formulaic value at Line "&amp;A209&amp;" shall be manually set to 58.0%"</f>
        <v>period May 1, 2007 through May 31, 2009 the formula produces an equity ratio exceeding 58.0%, the formulaic value at Line 119 shall be manually set to 58.0%</v>
      </c>
      <c r="D337" s="331"/>
      <c r="E337" s="823"/>
      <c r="F337" s="304"/>
      <c r="G337" s="303"/>
      <c r="H337" s="301"/>
    </row>
    <row r="338" spans="1:8" ht="20.25">
      <c r="A338" s="297"/>
      <c r="B338" s="244"/>
      <c r="C338" s="335" t="str">
        <f>"and the formulaic value at Line "&amp;A207&amp;" shall be manually set to 42.0% less the percentage shown at Line "&amp;A208&amp;"."</f>
        <v>and the formulaic value at Line 117 shall be manually set to 42.0% less the percentage shown at Line 118.</v>
      </c>
      <c r="D338" s="331"/>
      <c r="E338" s="823"/>
      <c r="F338" s="304"/>
      <c r="G338" s="303"/>
      <c r="H338" s="301"/>
    </row>
    <row r="339" spans="1:8" ht="20.25">
      <c r="A339" s="298"/>
      <c r="B339" s="244"/>
      <c r="C339" s="335" t="str">
        <f>"If, during the period June 1, 2009 through May 31, 2010, the formula produces an equity ratio exceeding 57.0%, the formulaic value at Line "&amp;A209&amp;" shall be manually"</f>
        <v>If, during the period June 1, 2009 through May 31, 2010, the formula produces an equity ratio exceeding 57.0%, the formulaic value at Line 119 shall be manually</v>
      </c>
      <c r="D339" s="333"/>
      <c r="E339" s="824"/>
      <c r="F339" s="304"/>
      <c r="G339" s="302"/>
      <c r="H339" s="825"/>
    </row>
    <row r="340" spans="1:8" ht="18">
      <c r="A340" s="40"/>
      <c r="B340" s="244"/>
      <c r="C340" s="335" t="str">
        <f>"set to 57% and the value at Line "&amp;A207&amp;" shall be manually set to 43.0% less the percentage shown at Line "&amp;A208&amp;"."</f>
        <v>set to 57% and the value at Line 117 shall be manually set to 43.0% less the percentage shown at Line 118.</v>
      </c>
      <c r="D340" s="333"/>
      <c r="E340" s="823"/>
      <c r="F340" s="304"/>
      <c r="G340" s="302"/>
      <c r="H340" s="726"/>
    </row>
    <row r="341" spans="1:8" ht="20.25">
      <c r="A341" s="298"/>
      <c r="B341" s="244"/>
      <c r="C341" s="335" t="str">
        <f>"If, during the period June 1, 2010 through May 31, 2011, the formula produces an equity ratio exceeding 56.0%, the formulaic value at Line "&amp;A209&amp;" shall be manually "</f>
        <v xml:space="preserve">If, during the period June 1, 2010 through May 31, 2011, the formula produces an equity ratio exceeding 56.0%, the formulaic value at Line 119 shall be manually </v>
      </c>
      <c r="D341" s="826"/>
      <c r="E341" s="823"/>
      <c r="F341" s="304"/>
      <c r="G341" s="726"/>
      <c r="H341" s="726"/>
    </row>
    <row r="342" spans="1:8" ht="20.25">
      <c r="A342" s="300"/>
      <c r="B342" s="244"/>
      <c r="C342" s="335" t="str">
        <f>"set to 56% and the value at Line "&amp;A207&amp;" shall be manually set to 44.0% less the percentage shown at Line "&amp;A208&amp;"."</f>
        <v>set to 56% and the value at Line 117 shall be manually set to 44.0% less the percentage shown at Line 118.</v>
      </c>
      <c r="D342" s="333"/>
      <c r="E342" s="823"/>
      <c r="F342" s="304"/>
      <c r="G342" s="726"/>
      <c r="H342" s="827"/>
    </row>
    <row r="343" spans="1:8" ht="20.25">
      <c r="A343" s="300"/>
      <c r="B343" s="244"/>
      <c r="C343" s="335" t="str">
        <f>"If, during any period following May 31, 2011, the formula produces an equity ratio exceeding 55.0%, the formulaic value at Line "&amp;A209&amp;" shall be manually set to 55.0% "</f>
        <v xml:space="preserve">If, during any period following May 31, 2011, the formula produces an equity ratio exceeding 55.0%, the formulaic value at Line 119 shall be manually set to 55.0% </v>
      </c>
      <c r="D343" s="333"/>
      <c r="E343" s="823"/>
      <c r="F343" s="304"/>
      <c r="G343" s="726"/>
      <c r="H343" s="828"/>
    </row>
    <row r="344" spans="1:8" ht="20.25">
      <c r="A344" s="299"/>
      <c r="B344" s="244"/>
      <c r="C344" s="335" t="str">
        <f>"and the formulaic value at Line "&amp;A207&amp;" shall be manually set to 45.0% less the percentage shown at Line "&amp;A208&amp;"."</f>
        <v>and the formulaic value at Line 117 shall be manually set to 45.0% less the percentage shown at Line 118.</v>
      </c>
      <c r="D344" s="333"/>
      <c r="E344" s="823"/>
      <c r="F344" s="304"/>
      <c r="G344" s="726"/>
      <c r="H344" s="829"/>
    </row>
    <row r="345" spans="1:8" ht="18">
      <c r="A345" s="705"/>
      <c r="B345" s="244" t="s">
        <v>715</v>
      </c>
      <c r="C345" s="335" t="s">
        <v>716</v>
      </c>
      <c r="D345" s="694"/>
      <c r="E345" s="402"/>
      <c r="F345" s="403"/>
      <c r="H345" s="403"/>
    </row>
    <row r="346" spans="1:8" s="404" customFormat="1" ht="18">
      <c r="A346" s="705"/>
      <c r="B346" s="1101" t="s">
        <v>796</v>
      </c>
      <c r="C346" s="1506" t="s">
        <v>983</v>
      </c>
      <c r="D346" s="1506"/>
      <c r="E346" s="1506"/>
      <c r="F346" s="1506"/>
      <c r="G346" s="403"/>
      <c r="H346" s="403"/>
    </row>
    <row r="347" spans="1:8" s="404" customFormat="1" ht="18">
      <c r="A347" s="705"/>
      <c r="B347" s="1104"/>
      <c r="C347" s="1506"/>
      <c r="D347" s="1506"/>
      <c r="E347" s="1506"/>
      <c r="F347" s="1506"/>
      <c r="G347" s="403"/>
      <c r="H347" s="403"/>
    </row>
    <row r="348" spans="1:8" s="404" customFormat="1" ht="18">
      <c r="A348" s="705"/>
      <c r="B348" s="1104"/>
      <c r="C348" s="1506"/>
      <c r="D348" s="1506"/>
      <c r="E348" s="1506"/>
      <c r="F348" s="1506"/>
      <c r="G348" s="403"/>
      <c r="H348" s="403"/>
    </row>
    <row r="349" spans="1:8" s="404" customFormat="1" ht="18">
      <c r="A349" s="705"/>
      <c r="B349" s="1101" t="s">
        <v>487</v>
      </c>
      <c r="C349" s="1508" t="s">
        <v>984</v>
      </c>
      <c r="D349" s="1508"/>
      <c r="E349" s="1508"/>
      <c r="F349" s="1508"/>
      <c r="G349" s="403"/>
      <c r="H349" s="403"/>
    </row>
    <row r="350" spans="1:8" s="404" customFormat="1" ht="18">
      <c r="A350" s="705"/>
      <c r="B350" s="1104"/>
      <c r="C350" s="1508"/>
      <c r="D350" s="1508"/>
      <c r="E350" s="1508"/>
      <c r="F350" s="1508"/>
      <c r="G350" s="403"/>
      <c r="H350" s="403"/>
    </row>
    <row r="351" spans="1:8" ht="18">
      <c r="A351" s="705"/>
      <c r="B351" s="244" t="s">
        <v>798</v>
      </c>
      <c r="C351" s="1506" t="s">
        <v>797</v>
      </c>
      <c r="D351" s="1506"/>
      <c r="E351" s="1506"/>
      <c r="F351" s="1506"/>
      <c r="H351" s="403"/>
    </row>
    <row r="352" spans="1:8" s="404" customFormat="1" ht="18">
      <c r="A352" s="705"/>
      <c r="B352" s="244"/>
      <c r="C352" s="1506"/>
      <c r="D352" s="1506"/>
      <c r="E352" s="1506"/>
      <c r="F352" s="1506"/>
      <c r="G352" s="403"/>
      <c r="H352" s="403"/>
    </row>
    <row r="353" spans="1:6">
      <c r="A353" s="705"/>
      <c r="C353" s="1506"/>
      <c r="D353" s="1506"/>
      <c r="E353" s="1506"/>
      <c r="F353" s="1506"/>
    </row>
    <row r="354" spans="1:6">
      <c r="A354" s="705"/>
      <c r="C354" s="1506"/>
      <c r="D354" s="1506"/>
      <c r="E354" s="1506"/>
      <c r="F354" s="1506"/>
    </row>
    <row r="355" spans="1:6" ht="18">
      <c r="A355" s="705"/>
      <c r="B355" s="244" t="s">
        <v>975</v>
      </c>
      <c r="C355" s="1506" t="s">
        <v>969</v>
      </c>
      <c r="D355" s="1506"/>
      <c r="E355" s="1506"/>
      <c r="F355" s="1506"/>
    </row>
    <row r="356" spans="1:6" ht="7.5" customHeight="1">
      <c r="A356" s="705"/>
      <c r="C356" s="1506"/>
      <c r="D356" s="1506"/>
      <c r="E356" s="1506"/>
      <c r="F356" s="1506"/>
    </row>
    <row r="357" spans="1:6" ht="7.5" customHeight="1">
      <c r="A357" s="705"/>
      <c r="C357" s="1506"/>
      <c r="D357" s="1506"/>
      <c r="E357" s="1506"/>
      <c r="F357" s="1506"/>
    </row>
    <row r="358" spans="1:6" ht="7.5" customHeight="1">
      <c r="A358" s="705"/>
      <c r="C358" s="1506"/>
      <c r="D358" s="1506"/>
      <c r="E358" s="1506"/>
      <c r="F358" s="1506"/>
    </row>
    <row r="359" spans="1:6" ht="18">
      <c r="A359" s="705"/>
      <c r="B359" s="244" t="s">
        <v>976</v>
      </c>
      <c r="C359" s="1506" t="s">
        <v>970</v>
      </c>
      <c r="D359" s="1506"/>
      <c r="E359" s="1506"/>
      <c r="F359" s="1506"/>
    </row>
    <row r="360" spans="1:6" ht="12" customHeight="1">
      <c r="A360" s="705"/>
      <c r="C360" s="1506"/>
      <c r="D360" s="1506"/>
      <c r="E360" s="1506"/>
      <c r="F360" s="1506"/>
    </row>
    <row r="361" spans="1:6">
      <c r="A361" s="705"/>
      <c r="C361" s="1506"/>
      <c r="D361" s="1506"/>
      <c r="E361" s="1506"/>
      <c r="F361" s="1506"/>
    </row>
    <row r="362" spans="1:6">
      <c r="A362" s="705"/>
    </row>
    <row r="363" spans="1:6">
      <c r="A363" s="705"/>
    </row>
    <row r="364" spans="1:6">
      <c r="A364" s="705"/>
    </row>
    <row r="365" spans="1:6">
      <c r="A365" s="705"/>
    </row>
    <row r="366" spans="1:6">
      <c r="A366" s="705"/>
    </row>
  </sheetData>
  <mergeCells count="16">
    <mergeCell ref="D2:F2"/>
    <mergeCell ref="C319:F321"/>
    <mergeCell ref="C351:F354"/>
    <mergeCell ref="C355:F358"/>
    <mergeCell ref="C359:F361"/>
    <mergeCell ref="A6:C6"/>
    <mergeCell ref="A222:C222"/>
    <mergeCell ref="A251:C251"/>
    <mergeCell ref="A32:C32"/>
    <mergeCell ref="A72:C72"/>
    <mergeCell ref="A114:C114"/>
    <mergeCell ref="A156:C156"/>
    <mergeCell ref="A174:C174"/>
    <mergeCell ref="A180:C180"/>
    <mergeCell ref="C346:F348"/>
    <mergeCell ref="C349:F350"/>
  </mergeCells>
  <pageMargins left="0.5" right="0.5" top="0.95" bottom="0.5" header="0.5" footer="0.5"/>
  <pageSetup scale="43" fitToHeight="0" orientation="portrait" r:id="rId1"/>
  <headerFooter alignWithMargins="0">
    <oddHeader>&amp;R&amp;14ATTACHMENT H-13A
Page &amp;P of &amp;N</oddHeader>
  </headerFooter>
  <rowBreaks count="4" manualBreakCount="4">
    <brk id="71" max="7" man="1"/>
    <brk id="155" max="7" man="1"/>
    <brk id="221" max="7" man="1"/>
    <brk id="307"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2:BD348"/>
  <sheetViews>
    <sheetView tabSelected="1" view="pageBreakPreview" topLeftCell="A63" zoomScale="70" zoomScaleNormal="85" zoomScaleSheetLayoutView="70" workbookViewId="0">
      <selection activeCell="L51" sqref="L51"/>
    </sheetView>
  </sheetViews>
  <sheetFormatPr defaultColWidth="8.7109375" defaultRowHeight="12.75"/>
  <cols>
    <col min="1" max="1" width="9.140625" style="128" customWidth="1"/>
    <col min="2" max="2" width="47.7109375" style="211" customWidth="1"/>
    <col min="3" max="3" width="17" customWidth="1"/>
    <col min="4" max="4" width="13" style="128" customWidth="1"/>
    <col min="5" max="5" width="13" style="128" hidden="1" customWidth="1"/>
    <col min="6" max="6" width="12.140625" hidden="1" customWidth="1"/>
    <col min="7" max="7" width="10.7109375" hidden="1" customWidth="1"/>
    <col min="8" max="8" width="9.85546875" hidden="1" customWidth="1"/>
    <col min="9" max="9" width="14" bestFit="1" customWidth="1"/>
    <col min="10" max="10" width="11.7109375" customWidth="1"/>
    <col min="11" max="11" width="11.28515625" customWidth="1"/>
    <col min="12" max="12" width="10.85546875" style="215" customWidth="1"/>
    <col min="13" max="13" width="10.7109375" bestFit="1" customWidth="1"/>
    <col min="14" max="14" width="11.28515625" customWidth="1"/>
    <col min="15" max="15" width="10.7109375" bestFit="1" customWidth="1"/>
    <col min="16" max="16" width="9.85546875" bestFit="1" customWidth="1"/>
    <col min="17" max="17" width="12.140625" bestFit="1" customWidth="1"/>
    <col min="18" max="18" width="10.85546875" bestFit="1" customWidth="1"/>
    <col min="19" max="19" width="12.140625" bestFit="1" customWidth="1"/>
    <col min="20" max="20" width="11.5703125" bestFit="1" customWidth="1"/>
    <col min="21" max="21" width="12" customWidth="1"/>
    <col min="22" max="22" width="12.5703125" customWidth="1"/>
    <col min="23" max="23" width="11.28515625" customWidth="1"/>
    <col min="24" max="24" width="10.28515625" customWidth="1"/>
    <col min="25" max="25" width="12" customWidth="1"/>
    <col min="26" max="26" width="12.5703125" customWidth="1"/>
    <col min="27" max="27" width="11.28515625" customWidth="1"/>
    <col min="28" max="28" width="10.28515625" customWidth="1"/>
    <col min="29" max="29" width="12" hidden="1" customWidth="1"/>
    <col min="30" max="30" width="12.5703125" hidden="1" customWidth="1"/>
    <col min="31" max="31" width="11.28515625" hidden="1" customWidth="1"/>
    <col min="32" max="32" width="10.28515625" hidden="1" customWidth="1"/>
    <col min="33" max="33" width="12" hidden="1" customWidth="1"/>
    <col min="34" max="34" width="12.5703125" hidden="1" customWidth="1"/>
    <col min="35" max="35" width="11.28515625" hidden="1" customWidth="1"/>
    <col min="36" max="36" width="10.28515625" hidden="1" customWidth="1"/>
    <col min="37" max="37" width="12" hidden="1" customWidth="1"/>
    <col min="38" max="38" width="12.5703125" hidden="1" customWidth="1"/>
    <col min="39" max="39" width="11.28515625" hidden="1" customWidth="1"/>
    <col min="40" max="40" width="10.28515625" hidden="1" customWidth="1"/>
    <col min="41" max="41" width="13.7109375" bestFit="1" customWidth="1"/>
    <col min="42" max="42" width="14.140625" customWidth="1"/>
    <col min="43" max="43" width="13.5703125" customWidth="1"/>
    <col min="44" max="44" width="11.5703125" bestFit="1" customWidth="1"/>
    <col min="45" max="45" width="12.42578125" bestFit="1" customWidth="1"/>
  </cols>
  <sheetData>
    <row r="2" spans="1:43" ht="18">
      <c r="C2" s="1238" t="s">
        <v>278</v>
      </c>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row>
    <row r="5" spans="1:43">
      <c r="A5" s="128">
        <v>1</v>
      </c>
      <c r="C5" t="s">
        <v>104</v>
      </c>
    </row>
    <row r="7" spans="1:43">
      <c r="A7" s="128">
        <v>2</v>
      </c>
      <c r="C7" s="150" t="s">
        <v>285</v>
      </c>
    </row>
    <row r="8" spans="1:43">
      <c r="C8" s="150"/>
      <c r="D8" s="128" t="s">
        <v>103</v>
      </c>
    </row>
    <row r="9" spans="1:43">
      <c r="A9" s="128">
        <v>3</v>
      </c>
      <c r="C9" s="128" t="s">
        <v>368</v>
      </c>
      <c r="D9" s="128">
        <f>+'Appendix A'!A285</f>
        <v>160</v>
      </c>
      <c r="F9" s="211" t="str">
        <f>'Appendix A'!C285</f>
        <v>Net Plant Carrying Charge without Depreciation</v>
      </c>
      <c r="N9" s="216">
        <f>+'Appendix A'!H285</f>
        <v>0.1382082699760695</v>
      </c>
    </row>
    <row r="10" spans="1:43">
      <c r="A10" s="128">
        <v>4</v>
      </c>
      <c r="C10" s="128" t="s">
        <v>462</v>
      </c>
      <c r="D10" s="128">
        <f>+'Appendix A'!A294</f>
        <v>167</v>
      </c>
      <c r="F10" s="211" t="str">
        <f>+'Appendix A'!C294</f>
        <v>Net Plant Carrying Charge per 100 Basis Point in ROE without Depreciation</v>
      </c>
      <c r="N10" s="216">
        <f>+'Appendix A'!H294</f>
        <v>0.14457562801982604</v>
      </c>
    </row>
    <row r="11" spans="1:43">
      <c r="A11" s="128">
        <v>5</v>
      </c>
      <c r="B11" s="128"/>
      <c r="C11" s="128" t="s">
        <v>352</v>
      </c>
      <c r="F11" t="s">
        <v>63</v>
      </c>
      <c r="N11" s="216">
        <f>+N10-N9</f>
        <v>6.3673580437565436E-3</v>
      </c>
    </row>
    <row r="12" spans="1:43">
      <c r="A12"/>
      <c r="B12" s="128"/>
      <c r="N12" s="216"/>
    </row>
    <row r="13" spans="1:43">
      <c r="A13" s="128">
        <v>6</v>
      </c>
      <c r="B13" s="128"/>
      <c r="C13" s="150" t="s">
        <v>61</v>
      </c>
      <c r="N13" s="216"/>
    </row>
    <row r="14" spans="1:43">
      <c r="A14" s="150"/>
      <c r="B14" s="128"/>
      <c r="C14" s="150"/>
      <c r="N14" s="216"/>
    </row>
    <row r="15" spans="1:43">
      <c r="A15" s="128">
        <v>7</v>
      </c>
      <c r="C15" s="128" t="s">
        <v>369</v>
      </c>
      <c r="D15" s="128">
        <f>+'Appendix A'!A286</f>
        <v>161</v>
      </c>
      <c r="F15" s="211" t="str">
        <f>+'Appendix A'!C286</f>
        <v>Net Plant Carrying Charge without Depreciation, Return, nor Income Taxes</v>
      </c>
      <c r="N15" s="216">
        <f>+'Appendix A'!H286</f>
        <v>5.0830083560542784E-2</v>
      </c>
    </row>
    <row r="16" spans="1:43">
      <c r="C16" s="128"/>
      <c r="F16" s="211"/>
      <c r="N16" s="216"/>
    </row>
    <row r="17" spans="1:56" ht="15.75">
      <c r="C17" s="233"/>
    </row>
    <row r="18" spans="1:56">
      <c r="A18" s="128">
        <v>8</v>
      </c>
      <c r="C18" s="139" t="s">
        <v>320</v>
      </c>
    </row>
    <row r="19" spans="1:56">
      <c r="A19" s="128">
        <v>9</v>
      </c>
      <c r="C19" s="139" t="s">
        <v>268</v>
      </c>
    </row>
    <row r="20" spans="1:56" ht="25.5" customHeight="1" thickBot="1">
      <c r="C20" s="234"/>
      <c r="D20" s="224"/>
      <c r="E20" s="224"/>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
      <c r="AS20" s="2"/>
      <c r="AT20" s="2"/>
      <c r="AU20" s="2"/>
      <c r="AV20" s="2"/>
      <c r="AW20" s="2"/>
      <c r="AX20" s="2"/>
      <c r="AY20" s="2"/>
      <c r="AZ20" s="2"/>
      <c r="BA20" s="2"/>
      <c r="BB20" s="2"/>
      <c r="BC20" s="2"/>
      <c r="BD20" s="2"/>
    </row>
    <row r="21" spans="1:56" ht="13.5" thickBot="1">
      <c r="A21" s="128">
        <v>10</v>
      </c>
      <c r="C21" s="235" t="s">
        <v>59</v>
      </c>
      <c r="D21" s="169"/>
      <c r="E21" s="1614" t="s">
        <v>527</v>
      </c>
      <c r="F21" s="1617"/>
      <c r="G21" s="1617"/>
      <c r="H21" s="1617"/>
      <c r="I21" s="1614" t="s">
        <v>526</v>
      </c>
      <c r="J21" s="1617"/>
      <c r="K21" s="1617"/>
      <c r="L21" s="1617"/>
      <c r="M21" s="1614" t="s">
        <v>698</v>
      </c>
      <c r="N21" s="1615"/>
      <c r="O21" s="1615"/>
      <c r="P21" s="1616"/>
      <c r="Q21" s="1614" t="s">
        <v>1054</v>
      </c>
      <c r="R21" s="1615"/>
      <c r="S21" s="1615"/>
      <c r="T21" s="1616"/>
      <c r="U21" s="1614" t="s">
        <v>1053</v>
      </c>
      <c r="V21" s="1615"/>
      <c r="W21" s="1615"/>
      <c r="X21" s="1616"/>
      <c r="Y21" s="1614" t="s">
        <v>1047</v>
      </c>
      <c r="Z21" s="1615"/>
      <c r="AA21" s="1615"/>
      <c r="AB21" s="1616"/>
      <c r="AC21" s="170" t="s">
        <v>96</v>
      </c>
      <c r="AD21" s="171" t="str">
        <f>+AC21</f>
        <v>Project G</v>
      </c>
      <c r="AE21" s="171" t="str">
        <f>+AD21</f>
        <v>Project G</v>
      </c>
      <c r="AF21" s="172" t="str">
        <f>+AE21</f>
        <v>Project G</v>
      </c>
      <c r="AG21" s="170" t="s">
        <v>97</v>
      </c>
      <c r="AH21" s="171" t="str">
        <f>+AG21</f>
        <v>Project H</v>
      </c>
      <c r="AI21" s="171" t="str">
        <f>+AH21</f>
        <v>Project H</v>
      </c>
      <c r="AJ21" s="172" t="str">
        <f>+AI21</f>
        <v>Project H</v>
      </c>
      <c r="AK21" s="170" t="s">
        <v>98</v>
      </c>
      <c r="AL21" s="171" t="str">
        <f>+AK21</f>
        <v>Project I</v>
      </c>
      <c r="AM21" s="171" t="str">
        <f>+AL21</f>
        <v>Project I</v>
      </c>
      <c r="AN21" s="172" t="str">
        <f>+AM21</f>
        <v>Project I</v>
      </c>
      <c r="AO21" s="222"/>
      <c r="AP21" s="168"/>
      <c r="AQ21" s="200"/>
    </row>
    <row r="22" spans="1:56" ht="25.5">
      <c r="A22" s="128">
        <f t="shared" ref="A22:A52" si="0">+A21+1</f>
        <v>11</v>
      </c>
      <c r="B22" s="129" t="s">
        <v>241</v>
      </c>
      <c r="C22" s="194" t="s">
        <v>167</v>
      </c>
      <c r="D22" s="173" t="s">
        <v>363</v>
      </c>
      <c r="E22" s="911" t="s">
        <v>594</v>
      </c>
      <c r="F22" s="280"/>
      <c r="G22" s="279"/>
      <c r="H22" s="281"/>
      <c r="I22" s="218" t="s">
        <v>594</v>
      </c>
      <c r="J22" s="227"/>
      <c r="K22" s="227"/>
      <c r="L22" s="228"/>
      <c r="M22" s="218" t="s">
        <v>690</v>
      </c>
      <c r="N22" s="227"/>
      <c r="O22" s="227"/>
      <c r="P22" s="228"/>
      <c r="Q22" s="218" t="s">
        <v>690</v>
      </c>
      <c r="R22" s="227"/>
      <c r="S22" s="227"/>
      <c r="T22" s="228"/>
      <c r="U22" s="218" t="s">
        <v>690</v>
      </c>
      <c r="V22" s="227"/>
      <c r="W22" s="227"/>
      <c r="X22" s="228"/>
      <c r="Y22" s="218" t="s">
        <v>690</v>
      </c>
      <c r="Z22" s="128"/>
      <c r="AA22" s="128"/>
      <c r="AB22" s="228"/>
      <c r="AC22" s="218"/>
      <c r="AD22" s="227"/>
      <c r="AE22" s="227"/>
      <c r="AF22" s="228"/>
      <c r="AG22" s="218"/>
      <c r="AH22" s="227"/>
      <c r="AI22" s="227"/>
      <c r="AJ22" s="228"/>
      <c r="AK22" s="218"/>
      <c r="AL22" s="227"/>
      <c r="AM22" s="227"/>
      <c r="AN22" s="228"/>
      <c r="AO22" s="134"/>
      <c r="AP22" s="157"/>
      <c r="AQ22" s="156"/>
    </row>
    <row r="23" spans="1:56">
      <c r="A23" s="128">
        <f t="shared" si="0"/>
        <v>12</v>
      </c>
      <c r="B23" s="129" t="s">
        <v>242</v>
      </c>
      <c r="C23" s="194" t="s">
        <v>57</v>
      </c>
      <c r="D23" s="173"/>
      <c r="E23" s="838"/>
      <c r="F23" s="245"/>
      <c r="G23" s="173"/>
      <c r="H23" s="175"/>
      <c r="I23" s="838">
        <f>100/'9 - Depr Rates'!D9</f>
        <v>39.525691699604749</v>
      </c>
      <c r="J23" s="245"/>
      <c r="K23" s="173"/>
      <c r="L23" s="174"/>
      <c r="M23" s="286">
        <f>100/'9 - Depr Rates'!D9</f>
        <v>39.525691699604749</v>
      </c>
      <c r="N23" s="178"/>
      <c r="O23" s="173"/>
      <c r="P23" s="175"/>
      <c r="Q23" s="286">
        <f>100/'9 - Depr Rates'!$D$9</f>
        <v>39.525691699604749</v>
      </c>
      <c r="R23" s="178"/>
      <c r="S23" s="173"/>
      <c r="T23" s="175"/>
      <c r="U23" s="286">
        <f>100/'9 - Depr Rates'!$D$9</f>
        <v>39.525691699604749</v>
      </c>
      <c r="V23" s="765"/>
      <c r="W23" s="173"/>
      <c r="X23" s="175"/>
      <c r="Y23" s="286">
        <f>100/'9 - Depr Rates'!$D$9</f>
        <v>39.525691699604749</v>
      </c>
      <c r="Z23" s="190"/>
      <c r="AA23" s="189"/>
      <c r="AB23" s="175"/>
      <c r="AC23" s="286"/>
      <c r="AD23" s="178"/>
      <c r="AE23" s="173"/>
      <c r="AF23" s="175"/>
      <c r="AG23" s="286"/>
      <c r="AH23" s="178"/>
      <c r="AI23" s="173"/>
      <c r="AJ23" s="175"/>
      <c r="AK23" s="286"/>
      <c r="AL23" s="178"/>
      <c r="AM23" s="173"/>
      <c r="AN23" s="175"/>
      <c r="AO23" s="134"/>
      <c r="AP23" s="157"/>
      <c r="AQ23" s="156"/>
    </row>
    <row r="24" spans="1:56" ht="38.25">
      <c r="A24" s="128">
        <f t="shared" si="0"/>
        <v>13</v>
      </c>
      <c r="B24" s="129" t="s">
        <v>243</v>
      </c>
      <c r="C24" s="194" t="s">
        <v>58</v>
      </c>
      <c r="D24" s="173" t="s">
        <v>363</v>
      </c>
      <c r="E24" s="839" t="s">
        <v>594</v>
      </c>
      <c r="F24" s="149"/>
      <c r="G24" s="173"/>
      <c r="H24" s="175"/>
      <c r="I24" s="218" t="s">
        <v>594</v>
      </c>
      <c r="J24" s="173"/>
      <c r="K24" s="173"/>
      <c r="L24" s="174"/>
      <c r="M24" s="218" t="s">
        <v>594</v>
      </c>
      <c r="N24" s="173"/>
      <c r="O24" s="173"/>
      <c r="P24" s="175"/>
      <c r="Q24" s="218" t="s">
        <v>594</v>
      </c>
      <c r="R24" s="173"/>
      <c r="S24" s="173"/>
      <c r="T24" s="175"/>
      <c r="U24" s="218" t="s">
        <v>594</v>
      </c>
      <c r="V24" s="173"/>
      <c r="W24" s="173"/>
      <c r="X24" s="175"/>
      <c r="Y24" s="218" t="s">
        <v>594</v>
      </c>
      <c r="Z24" s="189"/>
      <c r="AA24" s="189"/>
      <c r="AB24" s="175"/>
      <c r="AC24" s="218"/>
      <c r="AD24" s="173"/>
      <c r="AE24" s="173"/>
      <c r="AF24" s="175"/>
      <c r="AG24" s="218"/>
      <c r="AH24" s="173"/>
      <c r="AI24" s="173"/>
      <c r="AJ24" s="175"/>
      <c r="AK24" s="218"/>
      <c r="AL24" s="173"/>
      <c r="AM24" s="173"/>
      <c r="AN24" s="175"/>
      <c r="AO24" s="134"/>
      <c r="AP24" s="157"/>
      <c r="AQ24" s="156"/>
    </row>
    <row r="25" spans="1:56" ht="13.5">
      <c r="A25" s="128">
        <f t="shared" si="0"/>
        <v>14</v>
      </c>
      <c r="B25" s="129" t="s">
        <v>244</v>
      </c>
      <c r="C25" s="194" t="s">
        <v>190</v>
      </c>
      <c r="D25" s="173"/>
      <c r="E25" s="839">
        <v>150</v>
      </c>
      <c r="F25" s="317"/>
      <c r="G25" s="158"/>
      <c r="H25" s="159"/>
      <c r="I25" s="839">
        <v>150</v>
      </c>
      <c r="J25" s="318"/>
      <c r="K25" s="158"/>
      <c r="L25" s="319"/>
      <c r="M25" s="218"/>
      <c r="N25" s="251"/>
      <c r="O25" s="252"/>
      <c r="P25" s="253"/>
      <c r="Q25" s="218"/>
      <c r="R25" s="251"/>
      <c r="S25" s="252"/>
      <c r="T25" s="253"/>
      <c r="U25" s="218"/>
      <c r="V25" s="251"/>
      <c r="W25" s="252"/>
      <c r="X25" s="253"/>
      <c r="Y25" s="218"/>
      <c r="Z25" s="1248"/>
      <c r="AA25" s="1249"/>
      <c r="AB25" s="1250"/>
      <c r="AC25" s="218"/>
      <c r="AD25" s="251"/>
      <c r="AE25" s="252"/>
      <c r="AF25" s="253"/>
      <c r="AG25" s="218"/>
      <c r="AH25" s="251"/>
      <c r="AI25" s="252"/>
      <c r="AJ25" s="253"/>
      <c r="AK25" s="218"/>
      <c r="AL25" s="251"/>
      <c r="AM25" s="252"/>
      <c r="AN25" s="253"/>
      <c r="AO25" s="134"/>
      <c r="AP25" s="157"/>
      <c r="AQ25" s="156"/>
    </row>
    <row r="26" spans="1:56" ht="25.5">
      <c r="A26" s="128">
        <f t="shared" si="0"/>
        <v>15</v>
      </c>
      <c r="B26" s="129" t="s">
        <v>245</v>
      </c>
      <c r="C26" s="194" t="str">
        <f>'Appendix A'!H213*100&amp;"% ROE"</f>
        <v>11.5% ROE</v>
      </c>
      <c r="D26" s="158"/>
      <c r="E26" s="908">
        <f>$N$9</f>
        <v>0.1382082699760695</v>
      </c>
      <c r="F26" s="149"/>
      <c r="G26" s="134"/>
      <c r="H26" s="156"/>
      <c r="I26" s="324">
        <f>$N$9</f>
        <v>0.1382082699760695</v>
      </c>
      <c r="J26" s="134"/>
      <c r="K26" s="134"/>
      <c r="L26" s="176"/>
      <c r="M26" s="324">
        <f>$N$9</f>
        <v>0.1382082699760695</v>
      </c>
      <c r="N26" s="173"/>
      <c r="O26" s="173"/>
      <c r="P26" s="175"/>
      <c r="Q26" s="324">
        <f>$N$9</f>
        <v>0.1382082699760695</v>
      </c>
      <c r="R26" s="173"/>
      <c r="S26" s="173"/>
      <c r="T26" s="175"/>
      <c r="U26" s="324">
        <f>$N$9</f>
        <v>0.1382082699760695</v>
      </c>
      <c r="V26" s="173"/>
      <c r="W26" s="173"/>
      <c r="X26" s="175"/>
      <c r="Y26" s="324">
        <f>$N$9</f>
        <v>0.1382082699760695</v>
      </c>
      <c r="Z26" s="189"/>
      <c r="AA26" s="189"/>
      <c r="AB26" s="175"/>
      <c r="AC26" s="157">
        <f>$N15</f>
        <v>5.0830083560542784E-2</v>
      </c>
      <c r="AD26" s="173"/>
      <c r="AE26" s="173"/>
      <c r="AF26" s="175"/>
      <c r="AG26" s="157">
        <f>$N15</f>
        <v>5.0830083560542784E-2</v>
      </c>
      <c r="AH26" s="173"/>
      <c r="AI26" s="173"/>
      <c r="AJ26" s="175"/>
      <c r="AK26" s="157">
        <f>+$N9</f>
        <v>0.1382082699760695</v>
      </c>
      <c r="AL26" s="173"/>
      <c r="AM26" s="173"/>
      <c r="AN26" s="175"/>
      <c r="AO26" s="134"/>
      <c r="AP26" s="157"/>
      <c r="AQ26" s="156"/>
    </row>
    <row r="27" spans="1:56">
      <c r="A27" s="128">
        <f t="shared" si="0"/>
        <v>16</v>
      </c>
      <c r="B27" s="129" t="str">
        <f>"Line "&amp;A26&amp;" + (Line"&amp;A25&amp;"xLine"&amp;A11&amp;")/100"</f>
        <v>Line 15 + (Line14xLine5)/100</v>
      </c>
      <c r="C27" s="256" t="s">
        <v>62</v>
      </c>
      <c r="D27" s="158"/>
      <c r="E27" s="908">
        <f>(E$25/100*$N$11)+E$26</f>
        <v>0.14775930704170431</v>
      </c>
      <c r="F27" s="149"/>
      <c r="G27" s="134"/>
      <c r="H27" s="156"/>
      <c r="I27" s="324">
        <f>(I$25/100*$N$11)+I$26</f>
        <v>0.14775930704170431</v>
      </c>
      <c r="J27" s="134"/>
      <c r="K27" s="134"/>
      <c r="L27" s="176"/>
      <c r="M27" s="324">
        <f>(M$25/100*$N$11)+M$26</f>
        <v>0.1382082699760695</v>
      </c>
      <c r="N27" s="134"/>
      <c r="O27" s="134"/>
      <c r="P27" s="156"/>
      <c r="Q27" s="324">
        <f>(Q$25/100*$N$11)+Q$26</f>
        <v>0.1382082699760695</v>
      </c>
      <c r="R27" s="134"/>
      <c r="S27" s="134"/>
      <c r="T27" s="156"/>
      <c r="U27" s="324">
        <f>(U$25/100*$N$11)+U$26</f>
        <v>0.1382082699760695</v>
      </c>
      <c r="V27" s="134"/>
      <c r="W27" s="134"/>
      <c r="X27" s="156"/>
      <c r="Y27" s="324">
        <f>(Y$25/100*$N$11)+Y$26</f>
        <v>0.1382082699760695</v>
      </c>
      <c r="Z27" s="133"/>
      <c r="AA27" s="133"/>
      <c r="AB27" s="156"/>
      <c r="AC27" s="157">
        <f>+N15</f>
        <v>5.0830083560542784E-2</v>
      </c>
      <c r="AD27" s="134"/>
      <c r="AE27" s="134"/>
      <c r="AF27" s="156"/>
      <c r="AG27" s="157">
        <f>+N15</f>
        <v>5.0830083560542784E-2</v>
      </c>
      <c r="AH27" s="134"/>
      <c r="AI27" s="134"/>
      <c r="AJ27" s="156"/>
      <c r="AK27" s="157">
        <f>($N9+$N11/100*AK25)</f>
        <v>0.1382082699760695</v>
      </c>
      <c r="AL27" s="134"/>
      <c r="AM27" s="134"/>
      <c r="AN27" s="156"/>
      <c r="AO27" s="134"/>
      <c r="AP27" s="157"/>
      <c r="AQ27" s="156"/>
    </row>
    <row r="28" spans="1:56" ht="40.5" customHeight="1">
      <c r="A28" s="128">
        <f t="shared" si="0"/>
        <v>17</v>
      </c>
      <c r="B28" s="278" t="s">
        <v>236</v>
      </c>
      <c r="C28" s="194" t="s">
        <v>246</v>
      </c>
      <c r="D28" s="173"/>
      <c r="E28" s="912">
        <v>0</v>
      </c>
      <c r="F28" s="178"/>
      <c r="G28" s="149"/>
      <c r="H28" s="176"/>
      <c r="I28" s="915">
        <v>257207634</v>
      </c>
      <c r="J28" s="178"/>
      <c r="K28" s="178"/>
      <c r="L28" s="176"/>
      <c r="M28" s="917">
        <f>'6 - Est &amp; Reconcile WS'!H85</f>
        <v>0</v>
      </c>
      <c r="N28" s="178"/>
      <c r="O28" s="178"/>
      <c r="P28" s="176"/>
      <c r="Q28" s="219">
        <v>189787635</v>
      </c>
      <c r="R28" s="178"/>
      <c r="S28" s="178"/>
      <c r="T28" s="176"/>
      <c r="U28" s="219">
        <v>8788307</v>
      </c>
      <c r="V28" s="765"/>
      <c r="W28" s="765"/>
      <c r="X28" s="767"/>
      <c r="Y28" s="219">
        <v>8725978.9399999995</v>
      </c>
      <c r="Z28" s="190"/>
      <c r="AA28" s="190"/>
      <c r="AB28" s="767"/>
      <c r="AC28" s="219"/>
      <c r="AD28" s="178"/>
      <c r="AE28" s="178"/>
      <c r="AF28" s="176"/>
      <c r="AG28" s="219"/>
      <c r="AH28" s="178"/>
      <c r="AI28" s="178"/>
      <c r="AJ28" s="176"/>
      <c r="AK28" s="219"/>
      <c r="AL28" s="178"/>
      <c r="AM28" s="178"/>
      <c r="AN28" s="176"/>
      <c r="AO28" s="134"/>
      <c r="AP28" s="157"/>
      <c r="AQ28" s="156"/>
    </row>
    <row r="29" spans="1:56">
      <c r="A29" s="128">
        <f t="shared" si="0"/>
        <v>18</v>
      </c>
      <c r="B29" s="129" t="s">
        <v>247</v>
      </c>
      <c r="C29" s="157" t="s">
        <v>91</v>
      </c>
      <c r="D29" s="173"/>
      <c r="E29" s="913">
        <f>IF(E23=0,0,E28/E23)</f>
        <v>0</v>
      </c>
      <c r="F29" s="149"/>
      <c r="G29" s="178"/>
      <c r="H29" s="176"/>
      <c r="I29" s="913">
        <f>IF(I28=0,0,I28/I23)</f>
        <v>6507353.1401999993</v>
      </c>
      <c r="J29" s="178"/>
      <c r="K29" s="178"/>
      <c r="L29" s="176"/>
      <c r="M29" s="913">
        <v>0</v>
      </c>
      <c r="N29" s="178"/>
      <c r="O29" s="178"/>
      <c r="P29" s="176"/>
      <c r="Q29" s="913">
        <f>IF(Q28=0,0,Q28/Q23)</f>
        <v>4801627.1654999992</v>
      </c>
      <c r="R29" s="178"/>
      <c r="S29" s="178"/>
      <c r="T29" s="176"/>
      <c r="U29" s="913">
        <f>IF(U28=0,0,U28/U23)</f>
        <v>222344.16709999996</v>
      </c>
      <c r="V29" s="765"/>
      <c r="W29" s="765"/>
      <c r="X29" s="767"/>
      <c r="Y29" s="177">
        <f>IF(Y28=0,0,Y28/Y23)</f>
        <v>220767.26718199995</v>
      </c>
      <c r="Z29" s="190"/>
      <c r="AA29" s="190"/>
      <c r="AB29" s="767"/>
      <c r="AC29" s="177">
        <f>IF(AC28=0,0,AC28/AC23)</f>
        <v>0</v>
      </c>
      <c r="AD29" s="178"/>
      <c r="AE29" s="178"/>
      <c r="AF29" s="176"/>
      <c r="AG29" s="177">
        <f>IF(AG28=0,0,AG28/AG23)</f>
        <v>0</v>
      </c>
      <c r="AH29" s="178"/>
      <c r="AI29" s="178"/>
      <c r="AJ29" s="176"/>
      <c r="AK29" s="177">
        <f>IF(AK28=0,0,AK28/AK23)</f>
        <v>0</v>
      </c>
      <c r="AL29" s="178"/>
      <c r="AM29" s="178"/>
      <c r="AN29" s="176"/>
      <c r="AO29" s="134"/>
      <c r="AP29" s="157"/>
      <c r="AQ29" s="156"/>
    </row>
    <row r="30" spans="1:56" s="2" customFormat="1" ht="13.5" thickBot="1">
      <c r="A30" s="128">
        <f t="shared" si="0"/>
        <v>19</v>
      </c>
      <c r="B30" s="129" t="s">
        <v>248</v>
      </c>
      <c r="C30" s="194" t="s">
        <v>201</v>
      </c>
      <c r="D30" s="158"/>
      <c r="E30" s="914"/>
      <c r="F30" s="199"/>
      <c r="G30" s="195"/>
      <c r="H30" s="196"/>
      <c r="I30" s="916">
        <v>1</v>
      </c>
      <c r="J30" s="195"/>
      <c r="K30" s="195"/>
      <c r="L30" s="196"/>
      <c r="M30" s="918"/>
      <c r="N30" s="195"/>
      <c r="O30" s="195"/>
      <c r="P30" s="196"/>
      <c r="Q30" s="916">
        <v>1</v>
      </c>
      <c r="R30" s="195"/>
      <c r="S30" s="195"/>
      <c r="T30" s="196"/>
      <c r="U30" s="916">
        <v>1</v>
      </c>
      <c r="V30" s="844"/>
      <c r="W30" s="844"/>
      <c r="X30" s="196"/>
      <c r="Y30" s="916">
        <v>4</v>
      </c>
      <c r="Z30" s="190"/>
      <c r="AA30" s="190"/>
      <c r="AB30" s="767"/>
      <c r="AC30" s="246"/>
      <c r="AD30" s="195"/>
      <c r="AE30" s="195"/>
      <c r="AF30" s="196"/>
      <c r="AG30" s="246"/>
      <c r="AH30" s="195"/>
      <c r="AI30" s="195"/>
      <c r="AJ30" s="196"/>
      <c r="AK30" s="246"/>
      <c r="AL30" s="195"/>
      <c r="AM30" s="195"/>
      <c r="AN30" s="196"/>
      <c r="AO30" s="135"/>
      <c r="AP30" s="307"/>
      <c r="AQ30" s="288"/>
    </row>
    <row r="31" spans="1:56" ht="25.5">
      <c r="A31" s="128">
        <f>+A30+1</f>
        <v>20</v>
      </c>
      <c r="C31" s="282"/>
      <c r="D31" s="179" t="s">
        <v>60</v>
      </c>
      <c r="E31" s="170" t="s">
        <v>93</v>
      </c>
      <c r="F31" s="171" t="s">
        <v>94</v>
      </c>
      <c r="G31" s="171" t="s">
        <v>95</v>
      </c>
      <c r="H31" s="247" t="s">
        <v>92</v>
      </c>
      <c r="I31" s="170" t="s">
        <v>93</v>
      </c>
      <c r="J31" s="171" t="s">
        <v>94</v>
      </c>
      <c r="K31" s="171" t="s">
        <v>95</v>
      </c>
      <c r="L31" s="172" t="s">
        <v>92</v>
      </c>
      <c r="M31" s="170" t="s">
        <v>93</v>
      </c>
      <c r="N31" s="171" t="s">
        <v>94</v>
      </c>
      <c r="O31" s="171" t="s">
        <v>95</v>
      </c>
      <c r="P31" s="172" t="s">
        <v>92</v>
      </c>
      <c r="Q31" s="170" t="s">
        <v>93</v>
      </c>
      <c r="R31" s="171" t="s">
        <v>94</v>
      </c>
      <c r="S31" s="171" t="s">
        <v>95</v>
      </c>
      <c r="T31" s="172" t="s">
        <v>92</v>
      </c>
      <c r="U31" s="170" t="s">
        <v>93</v>
      </c>
      <c r="V31" s="171" t="s">
        <v>94</v>
      </c>
      <c r="W31" s="171" t="s">
        <v>95</v>
      </c>
      <c r="X31" s="172" t="s">
        <v>92</v>
      </c>
      <c r="Y31" s="170" t="s">
        <v>93</v>
      </c>
      <c r="Z31" s="171" t="s">
        <v>94</v>
      </c>
      <c r="AA31" s="171" t="s">
        <v>95</v>
      </c>
      <c r="AB31" s="172" t="s">
        <v>92</v>
      </c>
      <c r="AC31" s="170" t="s">
        <v>93</v>
      </c>
      <c r="AD31" s="171" t="s">
        <v>94</v>
      </c>
      <c r="AE31" s="171" t="s">
        <v>95</v>
      </c>
      <c r="AF31" s="172" t="s">
        <v>92</v>
      </c>
      <c r="AG31" s="170" t="s">
        <v>93</v>
      </c>
      <c r="AH31" s="171" t="s">
        <v>94</v>
      </c>
      <c r="AI31" s="171" t="s">
        <v>95</v>
      </c>
      <c r="AJ31" s="172" t="s">
        <v>92</v>
      </c>
      <c r="AK31" s="170" t="s">
        <v>93</v>
      </c>
      <c r="AL31" s="171" t="s">
        <v>94</v>
      </c>
      <c r="AM31" s="171" t="s">
        <v>95</v>
      </c>
      <c r="AN31" s="172" t="s">
        <v>92</v>
      </c>
      <c r="AO31" s="192" t="s">
        <v>461</v>
      </c>
      <c r="AP31" s="308" t="s">
        <v>101</v>
      </c>
      <c r="AQ31" s="309" t="s">
        <v>102</v>
      </c>
    </row>
    <row r="32" spans="1:56" hidden="1">
      <c r="A32" s="128">
        <f t="shared" si="0"/>
        <v>21</v>
      </c>
      <c r="C32" s="283" t="str">
        <f>"W  "&amp;'Appendix A'!H213*100&amp;" % ROE"</f>
        <v>W  11.5 % ROE</v>
      </c>
      <c r="D32" s="284">
        <v>2007</v>
      </c>
      <c r="E32" s="766">
        <v>160095792.07291701</v>
      </c>
      <c r="F32" s="765">
        <v>0</v>
      </c>
      <c r="G32" s="764">
        <v>160095792.07291701</v>
      </c>
      <c r="H32" s="765">
        <v>36116735.850055203</v>
      </c>
      <c r="I32" s="766">
        <v>0</v>
      </c>
      <c r="J32" s="765">
        <v>0</v>
      </c>
      <c r="K32" s="764">
        <v>0</v>
      </c>
      <c r="L32" s="765">
        <v>0</v>
      </c>
      <c r="M32" s="766">
        <v>0</v>
      </c>
      <c r="N32" s="190">
        <v>0</v>
      </c>
      <c r="O32" s="1244">
        <v>0</v>
      </c>
      <c r="P32" s="190">
        <v>0</v>
      </c>
      <c r="Q32" s="766">
        <v>0</v>
      </c>
      <c r="R32" s="190">
        <v>0</v>
      </c>
      <c r="S32" s="1244">
        <v>0</v>
      </c>
      <c r="T32" s="190">
        <v>0</v>
      </c>
      <c r="U32" s="769"/>
      <c r="V32" s="134"/>
      <c r="W32" s="134"/>
      <c r="X32" s="767"/>
      <c r="Y32" s="157"/>
      <c r="Z32" s="134"/>
      <c r="AA32" s="134"/>
      <c r="AB32" s="176"/>
      <c r="AC32" s="157"/>
      <c r="AD32" s="134"/>
      <c r="AE32" s="134"/>
      <c r="AF32" s="176"/>
      <c r="AG32" s="157"/>
      <c r="AH32" s="134"/>
      <c r="AI32" s="134"/>
      <c r="AJ32" s="176"/>
      <c r="AK32" s="157"/>
      <c r="AL32" s="134"/>
      <c r="AM32" s="134"/>
      <c r="AN32" s="176"/>
      <c r="AO32" s="768">
        <f t="shared" ref="AO32:AO45" si="1">+P32+L32+H32</f>
        <v>36116735.850055203</v>
      </c>
      <c r="AP32" s="157"/>
      <c r="AQ32" s="182">
        <v>0</v>
      </c>
    </row>
    <row r="33" spans="1:44" hidden="1">
      <c r="A33" s="128">
        <f t="shared" si="0"/>
        <v>22</v>
      </c>
      <c r="C33" s="283" t="s">
        <v>191</v>
      </c>
      <c r="D33" s="284">
        <f>D32</f>
        <v>2007</v>
      </c>
      <c r="E33" s="766">
        <v>160095792.07291701</v>
      </c>
      <c r="F33" s="765">
        <v>0</v>
      </c>
      <c r="G33" s="764">
        <v>160095792.07291701</v>
      </c>
      <c r="H33" s="765">
        <v>38536105.584638901</v>
      </c>
      <c r="I33" s="766">
        <v>0</v>
      </c>
      <c r="J33" s="765">
        <v>0</v>
      </c>
      <c r="K33" s="764">
        <v>0</v>
      </c>
      <c r="L33" s="767">
        <v>0</v>
      </c>
      <c r="M33" s="766">
        <v>0</v>
      </c>
      <c r="N33" s="190">
        <v>0</v>
      </c>
      <c r="O33" s="1244">
        <v>0</v>
      </c>
      <c r="P33" s="767">
        <v>0</v>
      </c>
      <c r="Q33" s="766">
        <v>0</v>
      </c>
      <c r="R33" s="190">
        <v>0</v>
      </c>
      <c r="S33" s="1244">
        <v>0</v>
      </c>
      <c r="T33" s="767">
        <v>0</v>
      </c>
      <c r="U33" s="769"/>
      <c r="V33" s="134"/>
      <c r="W33" s="134"/>
      <c r="X33" s="767"/>
      <c r="Y33" s="157"/>
      <c r="Z33" s="134"/>
      <c r="AA33" s="134"/>
      <c r="AB33" s="176"/>
      <c r="AC33" s="157"/>
      <c r="AD33" s="134"/>
      <c r="AE33" s="134"/>
      <c r="AF33" s="176"/>
      <c r="AG33" s="157"/>
      <c r="AH33" s="134"/>
      <c r="AI33" s="134"/>
      <c r="AJ33" s="176"/>
      <c r="AK33" s="157"/>
      <c r="AL33" s="134"/>
      <c r="AM33" s="134"/>
      <c r="AN33" s="176"/>
      <c r="AO33" s="768">
        <f t="shared" si="1"/>
        <v>38536105.584638901</v>
      </c>
      <c r="AP33" s="310">
        <v>0</v>
      </c>
      <c r="AQ33" s="156"/>
      <c r="AR33" s="250"/>
    </row>
    <row r="34" spans="1:44" hidden="1">
      <c r="A34" s="128">
        <f t="shared" si="0"/>
        <v>23</v>
      </c>
      <c r="C34" s="283" t="str">
        <f t="shared" ref="C34:C98" si="2">+C32</f>
        <v>W  11.5 % ROE</v>
      </c>
      <c r="D34" s="180">
        <f t="shared" ref="D34:D71" si="3">+D32+1</f>
        <v>2008</v>
      </c>
      <c r="E34" s="764">
        <v>66113655.877083398</v>
      </c>
      <c r="F34" s="765">
        <v>0</v>
      </c>
      <c r="G34" s="764">
        <v>66113655.877083398</v>
      </c>
      <c r="H34" s="765">
        <v>13349133.9393613</v>
      </c>
      <c r="I34" s="766">
        <v>187558717.4725</v>
      </c>
      <c r="J34" s="764">
        <v>3282441.6778526399</v>
      </c>
      <c r="K34" s="764">
        <v>184276275.79464701</v>
      </c>
      <c r="L34" s="767">
        <v>40490014.830407597</v>
      </c>
      <c r="M34" s="766">
        <v>0</v>
      </c>
      <c r="N34" s="1244">
        <v>0</v>
      </c>
      <c r="O34" s="1244">
        <v>0</v>
      </c>
      <c r="P34" s="767">
        <v>0</v>
      </c>
      <c r="Q34" s="766">
        <v>0</v>
      </c>
      <c r="R34" s="1244">
        <v>0</v>
      </c>
      <c r="S34" s="1244">
        <v>0</v>
      </c>
      <c r="T34" s="767">
        <v>0</v>
      </c>
      <c r="U34" s="766"/>
      <c r="V34" s="765"/>
      <c r="W34" s="764"/>
      <c r="X34" s="767"/>
      <c r="Y34" s="183"/>
      <c r="Z34" s="178"/>
      <c r="AA34" s="181"/>
      <c r="AB34" s="176"/>
      <c r="AC34" s="183"/>
      <c r="AD34" s="178"/>
      <c r="AE34" s="181"/>
      <c r="AF34" s="176"/>
      <c r="AG34" s="183"/>
      <c r="AH34" s="178"/>
      <c r="AI34" s="181"/>
      <c r="AJ34" s="176"/>
      <c r="AK34" s="183"/>
      <c r="AL34" s="178"/>
      <c r="AM34" s="181"/>
      <c r="AN34" s="176"/>
      <c r="AO34" s="768">
        <f t="shared" si="1"/>
        <v>53839148.769768894</v>
      </c>
      <c r="AP34" s="157"/>
      <c r="AQ34" s="182">
        <v>0</v>
      </c>
    </row>
    <row r="35" spans="1:44" hidden="1">
      <c r="A35" s="128">
        <f t="shared" si="0"/>
        <v>24</v>
      </c>
      <c r="C35" s="283" t="str">
        <f t="shared" si="2"/>
        <v>W Increased ROE</v>
      </c>
      <c r="D35" s="180">
        <f t="shared" si="3"/>
        <v>2008</v>
      </c>
      <c r="E35" s="764">
        <v>66113655.877083398</v>
      </c>
      <c r="F35" s="765">
        <v>0</v>
      </c>
      <c r="G35" s="764">
        <v>66113655.877083398</v>
      </c>
      <c r="H35" s="765">
        <v>14249837.5370993</v>
      </c>
      <c r="I35" s="766">
        <v>187558717.4725</v>
      </c>
      <c r="J35" s="764">
        <v>3282441.6778526399</v>
      </c>
      <c r="K35" s="764">
        <v>184276275.79464701</v>
      </c>
      <c r="L35" s="767">
        <v>43000514.3994314</v>
      </c>
      <c r="M35" s="766">
        <v>0</v>
      </c>
      <c r="N35" s="1244">
        <v>0</v>
      </c>
      <c r="O35" s="1244">
        <v>0</v>
      </c>
      <c r="P35" s="767">
        <v>0</v>
      </c>
      <c r="Q35" s="766">
        <v>0</v>
      </c>
      <c r="R35" s="1244">
        <v>0</v>
      </c>
      <c r="S35" s="1244">
        <v>0</v>
      </c>
      <c r="T35" s="767">
        <v>0</v>
      </c>
      <c r="U35" s="766"/>
      <c r="V35" s="765"/>
      <c r="W35" s="764"/>
      <c r="X35" s="767"/>
      <c r="Y35" s="183"/>
      <c r="Z35" s="178"/>
      <c r="AA35" s="181"/>
      <c r="AB35" s="176"/>
      <c r="AC35" s="183"/>
      <c r="AD35" s="178"/>
      <c r="AE35" s="181"/>
      <c r="AF35" s="176"/>
      <c r="AG35" s="183"/>
      <c r="AH35" s="178"/>
      <c r="AI35" s="181"/>
      <c r="AJ35" s="176"/>
      <c r="AK35" s="183"/>
      <c r="AL35" s="178"/>
      <c r="AM35" s="181"/>
      <c r="AN35" s="176"/>
      <c r="AO35" s="768">
        <f t="shared" si="1"/>
        <v>57250351.936530702</v>
      </c>
      <c r="AP35" s="310">
        <v>0</v>
      </c>
      <c r="AQ35" s="156"/>
      <c r="AR35" s="763"/>
    </row>
    <row r="36" spans="1:44" hidden="1">
      <c r="A36" s="128">
        <f t="shared" si="0"/>
        <v>25</v>
      </c>
      <c r="C36" s="283" t="s">
        <v>538</v>
      </c>
      <c r="D36" s="180">
        <v>2009</v>
      </c>
      <c r="E36" s="764">
        <v>85888.163750000007</v>
      </c>
      <c r="F36" s="764">
        <v>0</v>
      </c>
      <c r="G36" s="764">
        <v>85888.163750000007</v>
      </c>
      <c r="H36" s="765">
        <v>16772.504721592501</v>
      </c>
      <c r="I36" s="766">
        <v>256015811.11583301</v>
      </c>
      <c r="J36" s="764">
        <v>4966706.7356471699</v>
      </c>
      <c r="K36" s="764">
        <v>251049104.38018599</v>
      </c>
      <c r="L36" s="767">
        <v>53992347.810296804</v>
      </c>
      <c r="M36" s="766">
        <v>0</v>
      </c>
      <c r="N36" s="1244">
        <v>0</v>
      </c>
      <c r="O36" s="1244">
        <v>0</v>
      </c>
      <c r="P36" s="767">
        <v>0</v>
      </c>
      <c r="Q36" s="766">
        <v>0</v>
      </c>
      <c r="R36" s="1244">
        <v>0</v>
      </c>
      <c r="S36" s="1244">
        <v>0</v>
      </c>
      <c r="T36" s="767">
        <v>0</v>
      </c>
      <c r="U36" s="766">
        <v>0</v>
      </c>
      <c r="V36" s="765">
        <v>0</v>
      </c>
      <c r="W36" s="764">
        <v>0</v>
      </c>
      <c r="X36" s="767">
        <v>0</v>
      </c>
      <c r="Y36" s="183"/>
      <c r="Z36" s="181"/>
      <c r="AA36" s="181"/>
      <c r="AB36" s="176"/>
      <c r="AC36" s="183"/>
      <c r="AD36" s="181"/>
      <c r="AE36" s="181"/>
      <c r="AF36" s="176"/>
      <c r="AG36" s="183"/>
      <c r="AH36" s="181"/>
      <c r="AI36" s="181"/>
      <c r="AJ36" s="176"/>
      <c r="AK36" s="183"/>
      <c r="AL36" s="181"/>
      <c r="AM36" s="181"/>
      <c r="AN36" s="176"/>
      <c r="AO36" s="768">
        <f t="shared" si="1"/>
        <v>54009120.315018393</v>
      </c>
      <c r="AP36" s="157"/>
      <c r="AQ36" s="182">
        <v>0</v>
      </c>
      <c r="AR36" s="763"/>
    </row>
    <row r="37" spans="1:44" hidden="1">
      <c r="A37" s="128">
        <f t="shared" si="0"/>
        <v>26</v>
      </c>
      <c r="C37" s="283" t="s">
        <v>191</v>
      </c>
      <c r="D37" s="180">
        <v>2009</v>
      </c>
      <c r="E37" s="764">
        <v>85888.163750000007</v>
      </c>
      <c r="F37" s="764">
        <v>0</v>
      </c>
      <c r="G37" s="764">
        <v>85888.163750000007</v>
      </c>
      <c r="H37" s="765">
        <v>17888.280991256801</v>
      </c>
      <c r="I37" s="766">
        <v>256015811.11583301</v>
      </c>
      <c r="J37" s="764">
        <v>4966706.7356471699</v>
      </c>
      <c r="K37" s="764">
        <v>251049104.38018599</v>
      </c>
      <c r="L37" s="767">
        <v>57253735.8870432</v>
      </c>
      <c r="M37" s="766">
        <v>0</v>
      </c>
      <c r="N37" s="1244">
        <v>0</v>
      </c>
      <c r="O37" s="1244">
        <v>0</v>
      </c>
      <c r="P37" s="767">
        <v>0</v>
      </c>
      <c r="Q37" s="766">
        <v>0</v>
      </c>
      <c r="R37" s="1244">
        <v>0</v>
      </c>
      <c r="S37" s="1244">
        <v>0</v>
      </c>
      <c r="T37" s="767">
        <v>0</v>
      </c>
      <c r="U37" s="766">
        <v>0</v>
      </c>
      <c r="V37" s="765">
        <v>0</v>
      </c>
      <c r="W37" s="764">
        <v>0</v>
      </c>
      <c r="X37" s="767">
        <v>0</v>
      </c>
      <c r="Y37" s="183"/>
      <c r="Z37" s="181"/>
      <c r="AA37" s="181"/>
      <c r="AB37" s="176"/>
      <c r="AC37" s="183"/>
      <c r="AD37" s="181"/>
      <c r="AE37" s="181"/>
      <c r="AF37" s="176"/>
      <c r="AG37" s="183"/>
      <c r="AH37" s="181"/>
      <c r="AI37" s="181"/>
      <c r="AJ37" s="176"/>
      <c r="AK37" s="183"/>
      <c r="AL37" s="181"/>
      <c r="AM37" s="181"/>
      <c r="AN37" s="176"/>
      <c r="AO37" s="768">
        <f t="shared" si="1"/>
        <v>57271624.168034457</v>
      </c>
      <c r="AP37" s="310">
        <v>0</v>
      </c>
      <c r="AQ37" s="156"/>
      <c r="AR37" s="763"/>
    </row>
    <row r="38" spans="1:44" hidden="1">
      <c r="A38" s="128">
        <f t="shared" si="0"/>
        <v>27</v>
      </c>
      <c r="C38" s="283" t="str">
        <f t="shared" si="2"/>
        <v>W  11.5 % ROE</v>
      </c>
      <c r="D38" s="180">
        <f t="shared" si="3"/>
        <v>2010</v>
      </c>
      <c r="E38" s="843"/>
      <c r="F38" s="845">
        <v>0</v>
      </c>
      <c r="G38" s="845">
        <v>0</v>
      </c>
      <c r="H38" s="844">
        <v>0</v>
      </c>
      <c r="I38" s="766">
        <v>257094519.52000001</v>
      </c>
      <c r="J38" s="764">
        <v>13236782.0921878</v>
      </c>
      <c r="K38" s="764">
        <v>243857737.42781201</v>
      </c>
      <c r="L38" s="767">
        <v>57724269.569188401</v>
      </c>
      <c r="M38" s="766">
        <v>0</v>
      </c>
      <c r="N38" s="1244">
        <v>0</v>
      </c>
      <c r="O38" s="1244">
        <v>0</v>
      </c>
      <c r="P38" s="767">
        <v>0</v>
      </c>
      <c r="Q38" s="766">
        <v>0</v>
      </c>
      <c r="R38" s="1244">
        <v>0</v>
      </c>
      <c r="S38" s="1244">
        <v>0</v>
      </c>
      <c r="T38" s="767">
        <v>0</v>
      </c>
      <c r="U38" s="766">
        <v>0</v>
      </c>
      <c r="V38" s="764">
        <v>0</v>
      </c>
      <c r="W38" s="764">
        <v>0</v>
      </c>
      <c r="X38" s="767">
        <v>0</v>
      </c>
      <c r="Y38" s="766">
        <v>0</v>
      </c>
      <c r="Z38" s="765">
        <v>0</v>
      </c>
      <c r="AA38" s="764">
        <v>0</v>
      </c>
      <c r="AB38" s="767">
        <v>0</v>
      </c>
      <c r="AC38" s="766">
        <v>0</v>
      </c>
      <c r="AD38" s="765">
        <v>0</v>
      </c>
      <c r="AE38" s="764">
        <v>0</v>
      </c>
      <c r="AF38" s="767">
        <v>0</v>
      </c>
      <c r="AG38" s="766"/>
      <c r="AH38" s="764"/>
      <c r="AI38" s="764"/>
      <c r="AJ38" s="767"/>
      <c r="AK38" s="766"/>
      <c r="AL38" s="764"/>
      <c r="AM38" s="764"/>
      <c r="AN38" s="767"/>
      <c r="AO38" s="768">
        <f t="shared" si="1"/>
        <v>57724269.569188401</v>
      </c>
      <c r="AP38" s="769"/>
      <c r="AQ38" s="770">
        <v>0</v>
      </c>
      <c r="AR38" s="763"/>
    </row>
    <row r="39" spans="1:44" hidden="1">
      <c r="A39" s="128">
        <f t="shared" si="0"/>
        <v>28</v>
      </c>
      <c r="C39" s="283" t="str">
        <f t="shared" si="2"/>
        <v>W Increased ROE</v>
      </c>
      <c r="D39" s="180">
        <f t="shared" si="3"/>
        <v>2010</v>
      </c>
      <c r="E39" s="845">
        <v>0</v>
      </c>
      <c r="F39" s="845">
        <v>0</v>
      </c>
      <c r="G39" s="845">
        <v>0</v>
      </c>
      <c r="H39" s="844">
        <v>0</v>
      </c>
      <c r="I39" s="766">
        <v>257094519.52000001</v>
      </c>
      <c r="J39" s="764">
        <v>13236782.0921878</v>
      </c>
      <c r="K39" s="764">
        <v>243857737.42781201</v>
      </c>
      <c r="L39" s="767">
        <v>60708360.293064997</v>
      </c>
      <c r="M39" s="766">
        <v>0</v>
      </c>
      <c r="N39" s="1244">
        <v>0</v>
      </c>
      <c r="O39" s="1244">
        <v>0</v>
      </c>
      <c r="P39" s="767">
        <v>0</v>
      </c>
      <c r="Q39" s="766">
        <v>0</v>
      </c>
      <c r="R39" s="1244">
        <v>0</v>
      </c>
      <c r="S39" s="1244">
        <v>0</v>
      </c>
      <c r="T39" s="767">
        <v>0</v>
      </c>
      <c r="U39" s="766">
        <v>0</v>
      </c>
      <c r="V39" s="764">
        <v>0</v>
      </c>
      <c r="W39" s="764">
        <v>0</v>
      </c>
      <c r="X39" s="767">
        <v>0</v>
      </c>
      <c r="Y39" s="183">
        <v>0</v>
      </c>
      <c r="Z39" s="178">
        <v>0</v>
      </c>
      <c r="AA39" s="181">
        <v>0</v>
      </c>
      <c r="AB39" s="176">
        <v>0</v>
      </c>
      <c r="AC39" s="183">
        <v>0</v>
      </c>
      <c r="AD39" s="178">
        <v>0</v>
      </c>
      <c r="AE39" s="181">
        <v>0</v>
      </c>
      <c r="AF39" s="176">
        <v>0</v>
      </c>
      <c r="AG39" s="183"/>
      <c r="AH39" s="181"/>
      <c r="AI39" s="181"/>
      <c r="AJ39" s="176"/>
      <c r="AK39" s="183"/>
      <c r="AL39" s="181"/>
      <c r="AM39" s="181"/>
      <c r="AN39" s="176"/>
      <c r="AO39" s="768">
        <f t="shared" si="1"/>
        <v>60708360.293064997</v>
      </c>
      <c r="AP39" s="310">
        <v>0</v>
      </c>
      <c r="AQ39" s="156"/>
      <c r="AR39" s="763"/>
    </row>
    <row r="40" spans="1:44" hidden="1">
      <c r="A40" s="128">
        <f t="shared" si="0"/>
        <v>29</v>
      </c>
      <c r="C40" s="283" t="str">
        <f t="shared" si="2"/>
        <v>W  11.5 % ROE</v>
      </c>
      <c r="D40" s="180">
        <f t="shared" si="3"/>
        <v>2011</v>
      </c>
      <c r="E40" s="845"/>
      <c r="F40" s="845">
        <v>0</v>
      </c>
      <c r="G40" s="845">
        <v>0</v>
      </c>
      <c r="H40" s="844">
        <v>0</v>
      </c>
      <c r="I40" s="848">
        <v>257105641.16999999</v>
      </c>
      <c r="J40" s="845">
        <v>18224631.530885801</v>
      </c>
      <c r="K40" s="845">
        <v>238881009.63911399</v>
      </c>
      <c r="L40" s="196">
        <v>44770917.466037601</v>
      </c>
      <c r="M40" s="766">
        <v>0</v>
      </c>
      <c r="N40" s="1244">
        <v>0</v>
      </c>
      <c r="O40" s="1244">
        <v>0</v>
      </c>
      <c r="P40" s="767">
        <v>0</v>
      </c>
      <c r="Q40" s="766">
        <v>0</v>
      </c>
      <c r="R40" s="1244">
        <v>0</v>
      </c>
      <c r="S40" s="1244">
        <v>0</v>
      </c>
      <c r="T40" s="767">
        <v>0</v>
      </c>
      <c r="U40" s="766">
        <v>0</v>
      </c>
      <c r="V40" s="764">
        <v>0</v>
      </c>
      <c r="W40" s="764">
        <v>0</v>
      </c>
      <c r="X40" s="767">
        <v>0</v>
      </c>
      <c r="Y40" s="183">
        <v>0</v>
      </c>
      <c r="Z40" s="181">
        <v>0</v>
      </c>
      <c r="AA40" s="181">
        <v>0</v>
      </c>
      <c r="AB40" s="176">
        <v>0</v>
      </c>
      <c r="AC40" s="183">
        <v>0</v>
      </c>
      <c r="AD40" s="181">
        <v>0</v>
      </c>
      <c r="AE40" s="181">
        <v>0</v>
      </c>
      <c r="AF40" s="176">
        <v>0</v>
      </c>
      <c r="AG40" s="183">
        <v>0</v>
      </c>
      <c r="AH40" s="178">
        <v>0</v>
      </c>
      <c r="AI40" s="181">
        <v>0</v>
      </c>
      <c r="AJ40" s="176">
        <v>0</v>
      </c>
      <c r="AK40" s="183">
        <v>0</v>
      </c>
      <c r="AL40" s="178">
        <v>0</v>
      </c>
      <c r="AM40" s="181">
        <v>0</v>
      </c>
      <c r="AN40" s="176">
        <v>0</v>
      </c>
      <c r="AO40" s="768">
        <f t="shared" si="1"/>
        <v>44770917.466037601</v>
      </c>
      <c r="AP40" s="194"/>
      <c r="AQ40" s="840">
        <v>0</v>
      </c>
      <c r="AR40" s="763"/>
    </row>
    <row r="41" spans="1:44" hidden="1">
      <c r="A41" s="128">
        <f t="shared" si="0"/>
        <v>30</v>
      </c>
      <c r="C41" s="283" t="str">
        <f t="shared" si="2"/>
        <v>W Increased ROE</v>
      </c>
      <c r="D41" s="180">
        <f t="shared" si="3"/>
        <v>2011</v>
      </c>
      <c r="E41" s="845">
        <v>0</v>
      </c>
      <c r="F41" s="845">
        <v>0</v>
      </c>
      <c r="G41" s="845">
        <v>0</v>
      </c>
      <c r="H41" s="844">
        <v>0</v>
      </c>
      <c r="I41" s="848">
        <v>257105641.16999999</v>
      </c>
      <c r="J41" s="845">
        <v>18224631.530885801</v>
      </c>
      <c r="K41" s="845">
        <v>238881009.63911399</v>
      </c>
      <c r="L41" s="196">
        <v>47683926.621980101</v>
      </c>
      <c r="M41" s="766">
        <v>0</v>
      </c>
      <c r="N41" s="1244">
        <v>0</v>
      </c>
      <c r="O41" s="1244">
        <v>0</v>
      </c>
      <c r="P41" s="767">
        <v>0</v>
      </c>
      <c r="Q41" s="766">
        <v>0</v>
      </c>
      <c r="R41" s="1244">
        <v>0</v>
      </c>
      <c r="S41" s="1244">
        <v>0</v>
      </c>
      <c r="T41" s="767">
        <v>0</v>
      </c>
      <c r="U41" s="766">
        <v>0</v>
      </c>
      <c r="V41" s="764">
        <v>0</v>
      </c>
      <c r="W41" s="764">
        <v>0</v>
      </c>
      <c r="X41" s="767">
        <v>0</v>
      </c>
      <c r="Y41" s="183">
        <v>0</v>
      </c>
      <c r="Z41" s="181">
        <v>0</v>
      </c>
      <c r="AA41" s="181">
        <v>0</v>
      </c>
      <c r="AB41" s="176">
        <v>0</v>
      </c>
      <c r="AC41" s="183">
        <v>0</v>
      </c>
      <c r="AD41" s="181">
        <v>0</v>
      </c>
      <c r="AE41" s="181">
        <v>0</v>
      </c>
      <c r="AF41" s="176">
        <v>0</v>
      </c>
      <c r="AG41" s="183">
        <v>0</v>
      </c>
      <c r="AH41" s="178">
        <v>0</v>
      </c>
      <c r="AI41" s="181">
        <v>0</v>
      </c>
      <c r="AJ41" s="176">
        <v>0</v>
      </c>
      <c r="AK41" s="183">
        <v>0</v>
      </c>
      <c r="AL41" s="178">
        <v>0</v>
      </c>
      <c r="AM41" s="181">
        <v>0</v>
      </c>
      <c r="AN41" s="176">
        <v>0</v>
      </c>
      <c r="AO41" s="768">
        <f t="shared" si="1"/>
        <v>47683926.621980101</v>
      </c>
      <c r="AP41" s="841">
        <v>0</v>
      </c>
      <c r="AQ41" s="842"/>
      <c r="AR41" s="763"/>
    </row>
    <row r="42" spans="1:44" hidden="1">
      <c r="A42" s="128">
        <f t="shared" si="0"/>
        <v>31</v>
      </c>
      <c r="C42" s="283" t="str">
        <f t="shared" si="2"/>
        <v>W  11.5 % ROE</v>
      </c>
      <c r="D42" s="180">
        <f t="shared" si="3"/>
        <v>2012</v>
      </c>
      <c r="E42" s="845"/>
      <c r="F42" s="845">
        <f>+E$29</f>
        <v>0</v>
      </c>
      <c r="G42" s="845">
        <f>+E42-F42</f>
        <v>0</v>
      </c>
      <c r="H42" s="844">
        <f>+E$26*G42+F42</f>
        <v>0</v>
      </c>
      <c r="I42" s="886">
        <v>257105641.16999999</v>
      </c>
      <c r="J42" s="887">
        <v>23212480.969583798</v>
      </c>
      <c r="K42" s="887">
        <v>233893160.200416</v>
      </c>
      <c r="L42" s="888">
        <v>43836098.093454003</v>
      </c>
      <c r="M42" s="1245">
        <v>0</v>
      </c>
      <c r="N42" s="1246">
        <v>0</v>
      </c>
      <c r="O42" s="1246">
        <v>0</v>
      </c>
      <c r="P42" s="1247">
        <v>0</v>
      </c>
      <c r="Q42" s="1245">
        <v>0</v>
      </c>
      <c r="R42" s="1246">
        <v>0</v>
      </c>
      <c r="S42" s="1246">
        <v>0</v>
      </c>
      <c r="T42" s="1247">
        <v>0</v>
      </c>
      <c r="U42" s="886">
        <v>0</v>
      </c>
      <c r="V42" s="887">
        <v>0</v>
      </c>
      <c r="W42" s="887">
        <v>0</v>
      </c>
      <c r="X42" s="888">
        <v>0</v>
      </c>
      <c r="Y42" s="886">
        <v>0</v>
      </c>
      <c r="Z42" s="887">
        <v>0</v>
      </c>
      <c r="AA42" s="887">
        <v>0</v>
      </c>
      <c r="AB42" s="888">
        <v>0</v>
      </c>
      <c r="AC42" s="886">
        <v>0</v>
      </c>
      <c r="AD42" s="887">
        <v>0</v>
      </c>
      <c r="AE42" s="887">
        <v>0</v>
      </c>
      <c r="AF42" s="888">
        <v>0</v>
      </c>
      <c r="AG42" s="886">
        <v>0</v>
      </c>
      <c r="AH42" s="889">
        <v>0</v>
      </c>
      <c r="AI42" s="887">
        <v>0</v>
      </c>
      <c r="AJ42" s="888">
        <v>0</v>
      </c>
      <c r="AK42" s="886">
        <v>0</v>
      </c>
      <c r="AL42" s="889">
        <v>0</v>
      </c>
      <c r="AM42" s="887">
        <v>0</v>
      </c>
      <c r="AN42" s="888">
        <v>0</v>
      </c>
      <c r="AO42" s="768">
        <f t="shared" si="1"/>
        <v>43836098.093454003</v>
      </c>
      <c r="AP42" s="890"/>
      <c r="AQ42" s="891">
        <v>0</v>
      </c>
      <c r="AR42" s="763"/>
    </row>
    <row r="43" spans="1:44" hidden="1">
      <c r="A43" s="128">
        <f t="shared" si="0"/>
        <v>32</v>
      </c>
      <c r="C43" s="283" t="str">
        <f t="shared" si="2"/>
        <v>W Increased ROE</v>
      </c>
      <c r="D43" s="180">
        <f t="shared" si="3"/>
        <v>2012</v>
      </c>
      <c r="E43" s="845">
        <f>+E42</f>
        <v>0</v>
      </c>
      <c r="F43" s="845">
        <f>+F42</f>
        <v>0</v>
      </c>
      <c r="G43" s="845">
        <f>+E43-F43</f>
        <v>0</v>
      </c>
      <c r="H43" s="844">
        <f>+E$27*G43+F43</f>
        <v>0</v>
      </c>
      <c r="I43" s="886">
        <v>257105641.16999999</v>
      </c>
      <c r="J43" s="887">
        <v>23212480.969583798</v>
      </c>
      <c r="K43" s="887">
        <v>233893160.200416</v>
      </c>
      <c r="L43" s="888">
        <v>46688283.448017903</v>
      </c>
      <c r="M43" s="1245">
        <v>0</v>
      </c>
      <c r="N43" s="1246">
        <v>0</v>
      </c>
      <c r="O43" s="1246">
        <v>0</v>
      </c>
      <c r="P43" s="1247">
        <v>0</v>
      </c>
      <c r="Q43" s="1245">
        <v>0</v>
      </c>
      <c r="R43" s="1246">
        <v>0</v>
      </c>
      <c r="S43" s="1246">
        <v>0</v>
      </c>
      <c r="T43" s="1247">
        <v>0</v>
      </c>
      <c r="U43" s="886">
        <v>0</v>
      </c>
      <c r="V43" s="887">
        <v>0</v>
      </c>
      <c r="W43" s="887">
        <v>0</v>
      </c>
      <c r="X43" s="888">
        <v>0</v>
      </c>
      <c r="Y43" s="886">
        <v>0</v>
      </c>
      <c r="Z43" s="887">
        <v>0</v>
      </c>
      <c r="AA43" s="887">
        <v>0</v>
      </c>
      <c r="AB43" s="888">
        <v>0</v>
      </c>
      <c r="AC43" s="886">
        <v>0</v>
      </c>
      <c r="AD43" s="887">
        <v>0</v>
      </c>
      <c r="AE43" s="887">
        <v>0</v>
      </c>
      <c r="AF43" s="888">
        <v>0</v>
      </c>
      <c r="AG43" s="886">
        <v>0</v>
      </c>
      <c r="AH43" s="889">
        <v>0</v>
      </c>
      <c r="AI43" s="887">
        <v>0</v>
      </c>
      <c r="AJ43" s="888">
        <v>0</v>
      </c>
      <c r="AK43" s="886">
        <v>0</v>
      </c>
      <c r="AL43" s="889">
        <v>0</v>
      </c>
      <c r="AM43" s="887">
        <v>0</v>
      </c>
      <c r="AN43" s="888">
        <v>0</v>
      </c>
      <c r="AO43" s="768">
        <f t="shared" si="1"/>
        <v>46688283.448017903</v>
      </c>
      <c r="AP43" s="892">
        <v>0</v>
      </c>
      <c r="AQ43" s="893"/>
      <c r="AR43" s="763"/>
    </row>
    <row r="44" spans="1:44" hidden="1">
      <c r="A44" s="128">
        <f t="shared" si="0"/>
        <v>33</v>
      </c>
      <c r="C44" s="283" t="str">
        <f t="shared" si="2"/>
        <v>W  11.5 % ROE</v>
      </c>
      <c r="D44" s="180">
        <f t="shared" si="3"/>
        <v>2013</v>
      </c>
      <c r="E44" s="764"/>
      <c r="F44" s="764">
        <f>+E$29</f>
        <v>0</v>
      </c>
      <c r="G44" s="764">
        <f t="shared" ref="G44:G55" si="4">+E44-F44</f>
        <v>0</v>
      </c>
      <c r="H44" s="765">
        <f>+E$26*G44+F44</f>
        <v>0</v>
      </c>
      <c r="I44" s="886">
        <v>257105641.16999999</v>
      </c>
      <c r="J44" s="887">
        <v>28200330.408281799</v>
      </c>
      <c r="K44" s="887">
        <v>228905310.761718</v>
      </c>
      <c r="L44" s="888">
        <v>41325806.8930794</v>
      </c>
      <c r="M44" s="1245">
        <v>0</v>
      </c>
      <c r="N44" s="1246">
        <v>0</v>
      </c>
      <c r="O44" s="1246">
        <v>0</v>
      </c>
      <c r="P44" s="1247">
        <v>0</v>
      </c>
      <c r="Q44" s="1245">
        <v>0</v>
      </c>
      <c r="R44" s="1246">
        <v>0</v>
      </c>
      <c r="S44" s="1246">
        <v>0</v>
      </c>
      <c r="T44" s="1247">
        <v>0</v>
      </c>
      <c r="U44" s="886">
        <v>0</v>
      </c>
      <c r="V44" s="887">
        <v>0</v>
      </c>
      <c r="W44" s="887">
        <v>0</v>
      </c>
      <c r="X44" s="888">
        <v>0</v>
      </c>
      <c r="Y44" s="886">
        <v>0</v>
      </c>
      <c r="Z44" s="887">
        <v>0</v>
      </c>
      <c r="AA44" s="887">
        <v>0</v>
      </c>
      <c r="AB44" s="888">
        <v>0</v>
      </c>
      <c r="AC44" s="886">
        <v>0</v>
      </c>
      <c r="AD44" s="887">
        <v>0</v>
      </c>
      <c r="AE44" s="887">
        <v>0</v>
      </c>
      <c r="AF44" s="888">
        <v>0</v>
      </c>
      <c r="AG44" s="886">
        <v>0</v>
      </c>
      <c r="AH44" s="887">
        <v>0</v>
      </c>
      <c r="AI44" s="887">
        <v>0</v>
      </c>
      <c r="AJ44" s="888">
        <v>0</v>
      </c>
      <c r="AK44" s="886">
        <v>0</v>
      </c>
      <c r="AL44" s="887">
        <v>0</v>
      </c>
      <c r="AM44" s="887">
        <v>0</v>
      </c>
      <c r="AN44" s="888">
        <v>0</v>
      </c>
      <c r="AO44" s="768">
        <f t="shared" si="1"/>
        <v>41325806.8930794</v>
      </c>
      <c r="AP44" s="890"/>
      <c r="AQ44" s="891">
        <v>0</v>
      </c>
      <c r="AR44" s="763"/>
    </row>
    <row r="45" spans="1:44" hidden="1">
      <c r="A45" s="128">
        <f t="shared" si="0"/>
        <v>34</v>
      </c>
      <c r="C45" s="283" t="str">
        <f t="shared" si="2"/>
        <v>W Increased ROE</v>
      </c>
      <c r="D45" s="180">
        <f t="shared" si="3"/>
        <v>2013</v>
      </c>
      <c r="E45" s="764">
        <f>+E44</f>
        <v>0</v>
      </c>
      <c r="F45" s="764">
        <f>+F44</f>
        <v>0</v>
      </c>
      <c r="G45" s="764">
        <f t="shared" si="4"/>
        <v>0</v>
      </c>
      <c r="H45" s="765">
        <f>+E$27*G45+F45</f>
        <v>0</v>
      </c>
      <c r="I45" s="886">
        <v>257105641.16999999</v>
      </c>
      <c r="J45" s="887">
        <v>28200330.408281799</v>
      </c>
      <c r="K45" s="887">
        <v>228905310.761718</v>
      </c>
      <c r="L45" s="888">
        <v>44000978.457277</v>
      </c>
      <c r="M45" s="1245">
        <v>0</v>
      </c>
      <c r="N45" s="1246">
        <v>0</v>
      </c>
      <c r="O45" s="1246">
        <v>0</v>
      </c>
      <c r="P45" s="1247">
        <v>0</v>
      </c>
      <c r="Q45" s="1245">
        <v>0</v>
      </c>
      <c r="R45" s="1246">
        <v>0</v>
      </c>
      <c r="S45" s="1246">
        <v>0</v>
      </c>
      <c r="T45" s="1247">
        <v>0</v>
      </c>
      <c r="U45" s="886">
        <v>0</v>
      </c>
      <c r="V45" s="887">
        <v>0</v>
      </c>
      <c r="W45" s="887">
        <v>0</v>
      </c>
      <c r="X45" s="888">
        <v>0</v>
      </c>
      <c r="Y45" s="886">
        <v>0</v>
      </c>
      <c r="Z45" s="887">
        <v>0</v>
      </c>
      <c r="AA45" s="887">
        <v>0</v>
      </c>
      <c r="AB45" s="888">
        <v>0</v>
      </c>
      <c r="AC45" s="886">
        <v>0</v>
      </c>
      <c r="AD45" s="887">
        <v>0</v>
      </c>
      <c r="AE45" s="887">
        <v>0</v>
      </c>
      <c r="AF45" s="888">
        <v>0</v>
      </c>
      <c r="AG45" s="886">
        <v>0</v>
      </c>
      <c r="AH45" s="887">
        <v>0</v>
      </c>
      <c r="AI45" s="887">
        <v>0</v>
      </c>
      <c r="AJ45" s="888">
        <v>0</v>
      </c>
      <c r="AK45" s="886">
        <v>0</v>
      </c>
      <c r="AL45" s="887">
        <v>0</v>
      </c>
      <c r="AM45" s="887">
        <v>0</v>
      </c>
      <c r="AN45" s="888">
        <v>0</v>
      </c>
      <c r="AO45" s="768">
        <f t="shared" si="1"/>
        <v>44000978.457277</v>
      </c>
      <c r="AP45" s="892">
        <v>0</v>
      </c>
      <c r="AQ45" s="893"/>
      <c r="AR45" s="763"/>
    </row>
    <row r="46" spans="1:44" hidden="1">
      <c r="A46" s="128">
        <f t="shared" si="0"/>
        <v>35</v>
      </c>
      <c r="C46" s="283" t="str">
        <f t="shared" si="2"/>
        <v>W  11.5 % ROE</v>
      </c>
      <c r="D46" s="180">
        <f t="shared" si="3"/>
        <v>2014</v>
      </c>
      <c r="E46" s="845"/>
      <c r="F46" s="845">
        <f>+E$29</f>
        <v>0</v>
      </c>
      <c r="G46" s="845">
        <f t="shared" si="4"/>
        <v>0</v>
      </c>
      <c r="H46" s="765">
        <f>+E$27*G46+F46</f>
        <v>0</v>
      </c>
      <c r="I46" s="886">
        <v>257105641.16999999</v>
      </c>
      <c r="J46" s="887">
        <v>33805233.3857878</v>
      </c>
      <c r="K46" s="887">
        <v>223300407.78421217</v>
      </c>
      <c r="L46" s="888">
        <v>36013332.816592418</v>
      </c>
      <c r="M46" s="766">
        <f>+O45</f>
        <v>0</v>
      </c>
      <c r="N46" s="1244">
        <f t="shared" ref="N46:N47" si="5">+N45</f>
        <v>0</v>
      </c>
      <c r="O46" s="1244">
        <f t="shared" ref="O46:O47" si="6">+M46-N46</f>
        <v>0</v>
      </c>
      <c r="P46" s="767">
        <f>+M$26*O46+N46</f>
        <v>0</v>
      </c>
      <c r="Q46" s="766">
        <f>+S45</f>
        <v>0</v>
      </c>
      <c r="R46" s="1244">
        <v>0</v>
      </c>
      <c r="S46" s="1244">
        <v>0</v>
      </c>
      <c r="T46" s="767">
        <v>0</v>
      </c>
      <c r="U46" s="766">
        <v>0</v>
      </c>
      <c r="V46" s="764">
        <v>0</v>
      </c>
      <c r="W46" s="764">
        <f t="shared" ref="W46:W51" si="7">+U46-V46</f>
        <v>0</v>
      </c>
      <c r="X46" s="767">
        <f>+U$26*W46+V46</f>
        <v>0</v>
      </c>
      <c r="Y46" s="886">
        <v>0</v>
      </c>
      <c r="Z46" s="887">
        <v>0</v>
      </c>
      <c r="AA46" s="887">
        <v>0</v>
      </c>
      <c r="AB46" s="888">
        <v>0</v>
      </c>
      <c r="AC46" s="183">
        <f>+AE45</f>
        <v>0</v>
      </c>
      <c r="AD46" s="181">
        <f>+AC$29</f>
        <v>0</v>
      </c>
      <c r="AE46" s="181">
        <f t="shared" ref="AE46:AE71" si="8">+AC46-AD46</f>
        <v>0</v>
      </c>
      <c r="AF46" s="176">
        <f>+AC$26*AE46+AD46</f>
        <v>0</v>
      </c>
      <c r="AG46" s="183">
        <f>+AI45</f>
        <v>0</v>
      </c>
      <c r="AH46" s="181">
        <f>+AG$29</f>
        <v>0</v>
      </c>
      <c r="AI46" s="181">
        <f t="shared" ref="AI46:AI71" si="9">+AG46-AH46</f>
        <v>0</v>
      </c>
      <c r="AJ46" s="176">
        <f>+AG$26*AI46+AH46</f>
        <v>0</v>
      </c>
      <c r="AK46" s="183">
        <f>+AM45</f>
        <v>0</v>
      </c>
      <c r="AL46" s="181">
        <f>+AK$29</f>
        <v>0</v>
      </c>
      <c r="AM46" s="181">
        <f t="shared" ref="AM46:AM71" si="10">+AK46-AL46</f>
        <v>0</v>
      </c>
      <c r="AN46" s="176">
        <f>+AK$26*AM46+AL46</f>
        <v>0</v>
      </c>
      <c r="AO46" s="193">
        <f t="shared" ref="AO46:AO49" si="11">+P46+L46+H46</f>
        <v>36013332.816592418</v>
      </c>
      <c r="AP46" s="157"/>
      <c r="AQ46" s="182">
        <f>+AO46</f>
        <v>36013332.816592418</v>
      </c>
    </row>
    <row r="47" spans="1:44" hidden="1">
      <c r="A47" s="128">
        <f t="shared" si="0"/>
        <v>36</v>
      </c>
      <c r="C47" s="283" t="str">
        <f t="shared" si="2"/>
        <v>W Increased ROE</v>
      </c>
      <c r="D47" s="180">
        <f t="shared" si="3"/>
        <v>2014</v>
      </c>
      <c r="E47" s="845">
        <f>+E46</f>
        <v>0</v>
      </c>
      <c r="F47" s="845">
        <f>+F46</f>
        <v>0</v>
      </c>
      <c r="G47" s="845">
        <f t="shared" si="4"/>
        <v>0</v>
      </c>
      <c r="H47" s="765">
        <f>+E$27*G47+F47</f>
        <v>0</v>
      </c>
      <c r="I47" s="886">
        <v>257105641.16999999</v>
      </c>
      <c r="J47" s="887">
        <v>33805233.3857878</v>
      </c>
      <c r="K47" s="887">
        <v>223300407.78421217</v>
      </c>
      <c r="L47" s="888">
        <v>38467832.299898364</v>
      </c>
      <c r="M47" s="766">
        <f>+M46</f>
        <v>0</v>
      </c>
      <c r="N47" s="1244">
        <f t="shared" si="5"/>
        <v>0</v>
      </c>
      <c r="O47" s="1244">
        <f t="shared" si="6"/>
        <v>0</v>
      </c>
      <c r="P47" s="767">
        <f>+M$27*O47+N47</f>
        <v>0</v>
      </c>
      <c r="Q47" s="766">
        <v>0</v>
      </c>
      <c r="R47" s="1244">
        <v>0</v>
      </c>
      <c r="S47" s="1244">
        <v>0</v>
      </c>
      <c r="T47" s="767">
        <v>0</v>
      </c>
      <c r="U47" s="766">
        <v>0</v>
      </c>
      <c r="V47" s="764">
        <v>0</v>
      </c>
      <c r="W47" s="764">
        <f t="shared" si="7"/>
        <v>0</v>
      </c>
      <c r="X47" s="767">
        <f>+U$27*W47+V47</f>
        <v>0</v>
      </c>
      <c r="Y47" s="886">
        <v>0</v>
      </c>
      <c r="Z47" s="887">
        <v>0</v>
      </c>
      <c r="AA47" s="887">
        <v>0</v>
      </c>
      <c r="AB47" s="888">
        <v>0</v>
      </c>
      <c r="AC47" s="183">
        <f>+AC46</f>
        <v>0</v>
      </c>
      <c r="AD47" s="181">
        <f>+AD46</f>
        <v>0</v>
      </c>
      <c r="AE47" s="181">
        <f t="shared" si="8"/>
        <v>0</v>
      </c>
      <c r="AF47" s="176">
        <f>+AC$27*AE47+AD47</f>
        <v>0</v>
      </c>
      <c r="AG47" s="183">
        <f>+AG46</f>
        <v>0</v>
      </c>
      <c r="AH47" s="181">
        <f>+AH46</f>
        <v>0</v>
      </c>
      <c r="AI47" s="181">
        <f t="shared" si="9"/>
        <v>0</v>
      </c>
      <c r="AJ47" s="176">
        <f>+AG$27*AI47+AH47</f>
        <v>0</v>
      </c>
      <c r="AK47" s="183">
        <f>+AK46</f>
        <v>0</v>
      </c>
      <c r="AL47" s="181">
        <f>+AL46</f>
        <v>0</v>
      </c>
      <c r="AM47" s="181">
        <f t="shared" si="10"/>
        <v>0</v>
      </c>
      <c r="AN47" s="176">
        <f>+AK$27*AM47+AL47</f>
        <v>0</v>
      </c>
      <c r="AO47" s="193">
        <f t="shared" si="11"/>
        <v>38467832.299898364</v>
      </c>
      <c r="AP47" s="310">
        <f>+AO47</f>
        <v>38467832.299898364</v>
      </c>
      <c r="AQ47" s="156"/>
    </row>
    <row r="48" spans="1:44" hidden="1">
      <c r="A48" s="128">
        <f t="shared" si="0"/>
        <v>37</v>
      </c>
      <c r="C48" s="283" t="str">
        <f t="shared" si="2"/>
        <v>W  11.5 % ROE</v>
      </c>
      <c r="D48" s="180">
        <f t="shared" si="3"/>
        <v>2015</v>
      </c>
      <c r="E48" s="764"/>
      <c r="F48" s="764">
        <f>+E$29</f>
        <v>0</v>
      </c>
      <c r="G48" s="764">
        <f t="shared" si="4"/>
        <v>0</v>
      </c>
      <c r="H48" s="765">
        <f>+E$26*G48+F48</f>
        <v>0</v>
      </c>
      <c r="I48" s="886">
        <v>257105641.16999999</v>
      </c>
      <c r="J48" s="887">
        <v>39410136.363293797</v>
      </c>
      <c r="K48" s="887">
        <v>217695504.80670619</v>
      </c>
      <c r="L48" s="888">
        <v>36052076.248595484</v>
      </c>
      <c r="M48" s="766">
        <v>28403548.373749986</v>
      </c>
      <c r="N48" s="1244">
        <v>0</v>
      </c>
      <c r="O48" s="1244">
        <v>28403548.373749986</v>
      </c>
      <c r="P48" s="767">
        <v>4704122.3205070822</v>
      </c>
      <c r="Q48" s="766">
        <v>0</v>
      </c>
      <c r="R48" s="1244">
        <v>0</v>
      </c>
      <c r="S48" s="1244">
        <v>0</v>
      </c>
      <c r="T48" s="767">
        <v>0</v>
      </c>
      <c r="U48" s="766">
        <v>0</v>
      </c>
      <c r="V48" s="764">
        <v>0</v>
      </c>
      <c r="W48" s="764">
        <f t="shared" si="7"/>
        <v>0</v>
      </c>
      <c r="X48" s="767">
        <f>+U$26*W48+V48</f>
        <v>0</v>
      </c>
      <c r="Y48" s="886">
        <v>0</v>
      </c>
      <c r="Z48" s="887">
        <v>0</v>
      </c>
      <c r="AA48" s="887">
        <v>0</v>
      </c>
      <c r="AB48" s="888">
        <v>0</v>
      </c>
      <c r="AC48" s="183">
        <f>+AE47</f>
        <v>0</v>
      </c>
      <c r="AD48" s="181">
        <f>+AC$29</f>
        <v>0</v>
      </c>
      <c r="AE48" s="181">
        <f t="shared" si="8"/>
        <v>0</v>
      </c>
      <c r="AF48" s="176">
        <f>+AC$26*AE48+AD48</f>
        <v>0</v>
      </c>
      <c r="AG48" s="183">
        <f>+AI47</f>
        <v>0</v>
      </c>
      <c r="AH48" s="181">
        <f>+AG$29</f>
        <v>0</v>
      </c>
      <c r="AI48" s="181">
        <f t="shared" si="9"/>
        <v>0</v>
      </c>
      <c r="AJ48" s="176">
        <f>+AG$26*AI48+AH48</f>
        <v>0</v>
      </c>
      <c r="AK48" s="183">
        <f>+AM47</f>
        <v>0</v>
      </c>
      <c r="AL48" s="181">
        <f>+AK$29</f>
        <v>0</v>
      </c>
      <c r="AM48" s="181">
        <f t="shared" si="10"/>
        <v>0</v>
      </c>
      <c r="AN48" s="176">
        <f>+AK$26*AM48+AL48</f>
        <v>0</v>
      </c>
      <c r="AO48" s="193">
        <f t="shared" si="11"/>
        <v>40756198.569102563</v>
      </c>
      <c r="AP48" s="157"/>
      <c r="AQ48" s="182">
        <f>+AO48</f>
        <v>40756198.569102563</v>
      </c>
    </row>
    <row r="49" spans="1:45" hidden="1">
      <c r="A49" s="128">
        <f t="shared" si="0"/>
        <v>38</v>
      </c>
      <c r="C49" s="283" t="str">
        <f t="shared" si="2"/>
        <v>W Increased ROE</v>
      </c>
      <c r="D49" s="180">
        <f t="shared" si="3"/>
        <v>2015</v>
      </c>
      <c r="E49" s="764">
        <f>+E48</f>
        <v>0</v>
      </c>
      <c r="F49" s="764">
        <f>+F48</f>
        <v>0</v>
      </c>
      <c r="G49" s="764">
        <f t="shared" si="4"/>
        <v>0</v>
      </c>
      <c r="H49" s="765">
        <f>+E$27*G49+F49</f>
        <v>0</v>
      </c>
      <c r="I49" s="886">
        <v>257105641.16999999</v>
      </c>
      <c r="J49" s="887">
        <v>39410136.363293797</v>
      </c>
      <c r="K49" s="887">
        <v>217695504.80670619</v>
      </c>
      <c r="L49" s="888">
        <v>38493561.643816933</v>
      </c>
      <c r="M49" s="766">
        <v>28403548.373749986</v>
      </c>
      <c r="N49" s="1244">
        <v>0</v>
      </c>
      <c r="O49" s="1244">
        <v>28403548.373749986</v>
      </c>
      <c r="P49" s="767">
        <v>4704122.3205070822</v>
      </c>
      <c r="Q49" s="766">
        <v>0</v>
      </c>
      <c r="R49" s="1244">
        <v>0</v>
      </c>
      <c r="S49" s="1244">
        <v>0</v>
      </c>
      <c r="T49" s="767">
        <v>0</v>
      </c>
      <c r="U49" s="766">
        <v>0</v>
      </c>
      <c r="V49" s="764">
        <f>+V48</f>
        <v>0</v>
      </c>
      <c r="W49" s="764">
        <f t="shared" si="7"/>
        <v>0</v>
      </c>
      <c r="X49" s="767">
        <f>+U$27*W49+V49</f>
        <v>0</v>
      </c>
      <c r="Y49" s="886">
        <v>0</v>
      </c>
      <c r="Z49" s="887">
        <v>0</v>
      </c>
      <c r="AA49" s="887">
        <v>0</v>
      </c>
      <c r="AB49" s="888">
        <v>0</v>
      </c>
      <c r="AC49" s="183">
        <f>+AC48</f>
        <v>0</v>
      </c>
      <c r="AD49" s="181">
        <f>+AD48</f>
        <v>0</v>
      </c>
      <c r="AE49" s="181">
        <f t="shared" si="8"/>
        <v>0</v>
      </c>
      <c r="AF49" s="176">
        <f>+AC$27*AE49+AD49</f>
        <v>0</v>
      </c>
      <c r="AG49" s="183">
        <f>+AG48</f>
        <v>0</v>
      </c>
      <c r="AH49" s="181">
        <f>+AH48</f>
        <v>0</v>
      </c>
      <c r="AI49" s="181">
        <f t="shared" si="9"/>
        <v>0</v>
      </c>
      <c r="AJ49" s="176">
        <f>+AG$27*AI49+AH49</f>
        <v>0</v>
      </c>
      <c r="AK49" s="183">
        <f>+AK48</f>
        <v>0</v>
      </c>
      <c r="AL49" s="181">
        <f>+AL48</f>
        <v>0</v>
      </c>
      <c r="AM49" s="181">
        <f t="shared" si="10"/>
        <v>0</v>
      </c>
      <c r="AN49" s="176">
        <f>+AK$27*AM49+AL49</f>
        <v>0</v>
      </c>
      <c r="AO49" s="193">
        <f t="shared" si="11"/>
        <v>43197683.964324012</v>
      </c>
      <c r="AP49" s="310">
        <f>+AO49</f>
        <v>43197683.964324012</v>
      </c>
      <c r="AQ49" s="156"/>
    </row>
    <row r="50" spans="1:45" hidden="1">
      <c r="A50" s="128">
        <f t="shared" si="0"/>
        <v>39</v>
      </c>
      <c r="C50" s="283" t="str">
        <f t="shared" si="2"/>
        <v>W  11.5 % ROE</v>
      </c>
      <c r="D50" s="180">
        <f t="shared" si="3"/>
        <v>2016</v>
      </c>
      <c r="E50" s="764"/>
      <c r="F50" s="764">
        <f>+E$29</f>
        <v>0</v>
      </c>
      <c r="G50" s="764">
        <f t="shared" si="4"/>
        <v>0</v>
      </c>
      <c r="H50" s="765">
        <f>+E$26*G50+F50</f>
        <v>0</v>
      </c>
      <c r="I50" s="886">
        <v>257105641.16999999</v>
      </c>
      <c r="J50" s="887">
        <v>45015039.340799794</v>
      </c>
      <c r="K50" s="887">
        <v>212090601.82920021</v>
      </c>
      <c r="L50" s="888">
        <v>33940421.756389402</v>
      </c>
      <c r="M50" s="766">
        <v>120264742.83333333</v>
      </c>
      <c r="N50" s="1244">
        <v>0</v>
      </c>
      <c r="O50" s="1244">
        <v>120264742.83333333</v>
      </c>
      <c r="P50" s="767">
        <v>19245718.853088114</v>
      </c>
      <c r="Q50" s="766">
        <v>18746458</v>
      </c>
      <c r="R50" s="1244">
        <v>189887.20141666668</v>
      </c>
      <c r="S50" s="1244">
        <v>18556570.798583332</v>
      </c>
      <c r="T50" s="767">
        <v>3159456.9693567841</v>
      </c>
      <c r="U50" s="766">
        <v>0</v>
      </c>
      <c r="V50" s="764">
        <v>0</v>
      </c>
      <c r="W50" s="764">
        <f t="shared" si="7"/>
        <v>0</v>
      </c>
      <c r="X50" s="767">
        <f>+U$26*W50+V50</f>
        <v>0</v>
      </c>
      <c r="Y50" s="886">
        <v>0</v>
      </c>
      <c r="Z50" s="887">
        <v>0</v>
      </c>
      <c r="AA50" s="887">
        <v>0</v>
      </c>
      <c r="AB50" s="888">
        <v>0</v>
      </c>
      <c r="AC50" s="183">
        <f>+AE49</f>
        <v>0</v>
      </c>
      <c r="AD50" s="181">
        <f>+AC$29</f>
        <v>0</v>
      </c>
      <c r="AE50" s="181">
        <f t="shared" si="8"/>
        <v>0</v>
      </c>
      <c r="AF50" s="176">
        <f>+AC$26*AE50+AD50</f>
        <v>0</v>
      </c>
      <c r="AG50" s="183">
        <f>+AI49</f>
        <v>0</v>
      </c>
      <c r="AH50" s="181">
        <f>+AG$29</f>
        <v>0</v>
      </c>
      <c r="AI50" s="181">
        <f t="shared" si="9"/>
        <v>0</v>
      </c>
      <c r="AJ50" s="176">
        <f>+AG$26*AI50+AH50</f>
        <v>0</v>
      </c>
      <c r="AK50" s="183">
        <f>+AM49</f>
        <v>0</v>
      </c>
      <c r="AL50" s="181">
        <f>+AK$29</f>
        <v>0</v>
      </c>
      <c r="AM50" s="181">
        <f t="shared" si="10"/>
        <v>0</v>
      </c>
      <c r="AN50" s="176">
        <f>+AK$26*AM50+AL50</f>
        <v>0</v>
      </c>
      <c r="AO50" s="193">
        <f>+P50+L50+H50+T50+X50</f>
        <v>56345597.578834303</v>
      </c>
      <c r="AP50" s="157"/>
      <c r="AQ50" s="182">
        <f>+AO50</f>
        <v>56345597.578834303</v>
      </c>
    </row>
    <row r="51" spans="1:45" hidden="1">
      <c r="A51" s="128">
        <f t="shared" si="0"/>
        <v>40</v>
      </c>
      <c r="C51" s="283" t="str">
        <f t="shared" si="2"/>
        <v>W Increased ROE</v>
      </c>
      <c r="D51" s="180">
        <f t="shared" si="3"/>
        <v>2016</v>
      </c>
      <c r="E51" s="764">
        <f>+E50</f>
        <v>0</v>
      </c>
      <c r="F51" s="764">
        <f>+F50</f>
        <v>0</v>
      </c>
      <c r="G51" s="764">
        <f t="shared" si="4"/>
        <v>0</v>
      </c>
      <c r="H51" s="765">
        <f>+E$27*G51+F51</f>
        <v>0</v>
      </c>
      <c r="I51" s="886">
        <v>257105641.16999999</v>
      </c>
      <c r="J51" s="887">
        <v>45015039.340799794</v>
      </c>
      <c r="K51" s="887">
        <v>212090601.82920021</v>
      </c>
      <c r="L51" s="888">
        <v>36284834.287752286</v>
      </c>
      <c r="M51" s="766">
        <v>120264742.83333333</v>
      </c>
      <c r="N51" s="1244">
        <v>0</v>
      </c>
      <c r="O51" s="1244">
        <v>120264742.83333333</v>
      </c>
      <c r="P51" s="767">
        <v>19245718.853088114</v>
      </c>
      <c r="Q51" s="766">
        <v>18746458</v>
      </c>
      <c r="R51" s="1244">
        <v>189887.20141666668</v>
      </c>
      <c r="S51" s="1244">
        <v>18556570.798583332</v>
      </c>
      <c r="T51" s="767">
        <v>3159456.9693567841</v>
      </c>
      <c r="U51" s="766">
        <v>0</v>
      </c>
      <c r="V51" s="764">
        <v>0</v>
      </c>
      <c r="W51" s="764">
        <f t="shared" si="7"/>
        <v>0</v>
      </c>
      <c r="X51" s="767">
        <f>+U$27*W51+V51</f>
        <v>0</v>
      </c>
      <c r="Y51" s="886">
        <v>0</v>
      </c>
      <c r="Z51" s="887">
        <v>0</v>
      </c>
      <c r="AA51" s="887">
        <v>0</v>
      </c>
      <c r="AB51" s="888">
        <v>0</v>
      </c>
      <c r="AC51" s="183">
        <f>+AC50</f>
        <v>0</v>
      </c>
      <c r="AD51" s="181">
        <f>+AD50</f>
        <v>0</v>
      </c>
      <c r="AE51" s="181">
        <f t="shared" si="8"/>
        <v>0</v>
      </c>
      <c r="AF51" s="176">
        <f>+AC$27*AE51+AD51</f>
        <v>0</v>
      </c>
      <c r="AG51" s="183">
        <f>+AG50</f>
        <v>0</v>
      </c>
      <c r="AH51" s="181">
        <f>+AH50</f>
        <v>0</v>
      </c>
      <c r="AI51" s="181">
        <f t="shared" si="9"/>
        <v>0</v>
      </c>
      <c r="AJ51" s="176">
        <f>+AG$27*AI51+AH51</f>
        <v>0</v>
      </c>
      <c r="AK51" s="183">
        <f>+AK50</f>
        <v>0</v>
      </c>
      <c r="AL51" s="181">
        <f>+AL50</f>
        <v>0</v>
      </c>
      <c r="AM51" s="181">
        <f t="shared" si="10"/>
        <v>0</v>
      </c>
      <c r="AN51" s="176">
        <f>+AK$27*AM51+AL51</f>
        <v>0</v>
      </c>
      <c r="AO51" s="193">
        <f>+P51+L51+H51+T51+X51</f>
        <v>58690010.110197179</v>
      </c>
      <c r="AP51" s="310">
        <f>+AO51</f>
        <v>58690010.110197179</v>
      </c>
      <c r="AQ51" s="156"/>
    </row>
    <row r="52" spans="1:45" hidden="1">
      <c r="A52" s="128">
        <f t="shared" si="0"/>
        <v>41</v>
      </c>
      <c r="C52" s="283" t="str">
        <f t="shared" si="2"/>
        <v>W  11.5 % ROE</v>
      </c>
      <c r="D52" s="180">
        <f t="shared" si="3"/>
        <v>2017</v>
      </c>
      <c r="E52" s="764"/>
      <c r="F52" s="764">
        <f>+E$29</f>
        <v>0</v>
      </c>
      <c r="G52" s="764">
        <f t="shared" si="4"/>
        <v>0</v>
      </c>
      <c r="H52" s="765">
        <f>+E$26*G52+F52</f>
        <v>0</v>
      </c>
      <c r="I52" s="886">
        <v>257105641.16999999</v>
      </c>
      <c r="J52" s="887">
        <v>50619942.31830579</v>
      </c>
      <c r="K52" s="887">
        <v>206485698.8516942</v>
      </c>
      <c r="L52" s="888">
        <v>32283615.835395463</v>
      </c>
      <c r="M52" s="766">
        <v>44969766.875000015</v>
      </c>
      <c r="N52" s="1244">
        <f>+N51</f>
        <v>0</v>
      </c>
      <c r="O52" s="1244">
        <v>44969766.875000015</v>
      </c>
      <c r="P52" s="767">
        <v>7030930.888063685</v>
      </c>
      <c r="Q52" s="766">
        <v>189787635</v>
      </c>
      <c r="R52" s="1244">
        <v>3302448.3871250004</v>
      </c>
      <c r="S52" s="1244">
        <v>186485186.61287498</v>
      </c>
      <c r="T52" s="767">
        <v>32269137.922415789</v>
      </c>
      <c r="U52" s="766">
        <v>8788307</v>
      </c>
      <c r="V52" s="1244">
        <v>7982.7121916666683</v>
      </c>
      <c r="W52" s="1244">
        <v>8780324.2878083326</v>
      </c>
      <c r="X52" s="767">
        <v>1380768.4198419992</v>
      </c>
      <c r="Y52" s="766">
        <v>0</v>
      </c>
      <c r="Z52" s="1244">
        <v>0</v>
      </c>
      <c r="AA52" s="1244">
        <f t="shared" ref="AA52:AA53" si="12">+Y52-Z52</f>
        <v>0</v>
      </c>
      <c r="AB52" s="767">
        <f>+Y$26*AA52+Z52</f>
        <v>0</v>
      </c>
      <c r="AC52" s="766">
        <f>+AE51</f>
        <v>0</v>
      </c>
      <c r="AD52" s="764">
        <f>+AC$29</f>
        <v>0</v>
      </c>
      <c r="AE52" s="764">
        <f t="shared" ref="AE52:AE53" si="13">+AC52-AD52</f>
        <v>0</v>
      </c>
      <c r="AF52" s="767">
        <f>+AC$26*AE52+AD52</f>
        <v>0</v>
      </c>
      <c r="AG52" s="766">
        <f>+AI51</f>
        <v>0</v>
      </c>
      <c r="AH52" s="764">
        <f>+AG$29</f>
        <v>0</v>
      </c>
      <c r="AI52" s="764">
        <f t="shared" ref="AI52:AI53" si="14">+AG52-AH52</f>
        <v>0</v>
      </c>
      <c r="AJ52" s="767">
        <f>+AG$26*AI52+AH52</f>
        <v>0</v>
      </c>
      <c r="AK52" s="766">
        <f>+AM51</f>
        <v>0</v>
      </c>
      <c r="AL52" s="764">
        <f>+AK$29</f>
        <v>0</v>
      </c>
      <c r="AM52" s="764">
        <f t="shared" ref="AM52:AM53" si="15">+AK52-AL52</f>
        <v>0</v>
      </c>
      <c r="AN52" s="767">
        <f>+AK$26*AM52+AL52</f>
        <v>0</v>
      </c>
      <c r="AO52" s="768">
        <f>+P52+L52+H52+T52+X52+AB52</f>
        <v>72964453.065716937</v>
      </c>
      <c r="AP52" s="769"/>
      <c r="AQ52" s="770">
        <f t="shared" ref="AQ52" si="16">+AO52</f>
        <v>72964453.065716937</v>
      </c>
    </row>
    <row r="53" spans="1:45" hidden="1">
      <c r="A53" s="128">
        <f t="shared" ref="A53:A99" si="17">+A52+1</f>
        <v>42</v>
      </c>
      <c r="C53" s="283" t="str">
        <f t="shared" si="2"/>
        <v>W Increased ROE</v>
      </c>
      <c r="D53" s="180">
        <f t="shared" si="3"/>
        <v>2017</v>
      </c>
      <c r="E53" s="764">
        <f>+E52</f>
        <v>0</v>
      </c>
      <c r="F53" s="764">
        <f>+F52</f>
        <v>0</v>
      </c>
      <c r="G53" s="764">
        <f t="shared" si="4"/>
        <v>0</v>
      </c>
      <c r="H53" s="765">
        <f>+E$27*G53+F53</f>
        <v>0</v>
      </c>
      <c r="I53" s="886">
        <v>257105641.16999999</v>
      </c>
      <c r="J53" s="887">
        <v>50619942.31830579</v>
      </c>
      <c r="K53" s="887">
        <v>206485698.8516942</v>
      </c>
      <c r="L53" s="888">
        <v>34588331.131854407</v>
      </c>
      <c r="M53" s="766">
        <v>44969766.875000015</v>
      </c>
      <c r="N53" s="1244">
        <f>+N52</f>
        <v>0</v>
      </c>
      <c r="O53" s="1244">
        <v>44969766.875000015</v>
      </c>
      <c r="P53" s="767">
        <v>7030930.888063685</v>
      </c>
      <c r="Q53" s="766">
        <v>189787635</v>
      </c>
      <c r="R53" s="1244">
        <v>3302448.3871250004</v>
      </c>
      <c r="S53" s="1244">
        <v>186485186.61287498</v>
      </c>
      <c r="T53" s="767">
        <v>32269137.922415789</v>
      </c>
      <c r="U53" s="766">
        <v>8788307</v>
      </c>
      <c r="V53" s="1244">
        <v>7982.7121916666683</v>
      </c>
      <c r="W53" s="1244">
        <v>8780324.2878083326</v>
      </c>
      <c r="X53" s="767">
        <v>1380768.4198419992</v>
      </c>
      <c r="Y53" s="766">
        <f>+Y52</f>
        <v>0</v>
      </c>
      <c r="Z53" s="1244">
        <f>+Z52</f>
        <v>0</v>
      </c>
      <c r="AA53" s="1244">
        <f t="shared" si="12"/>
        <v>0</v>
      </c>
      <c r="AB53" s="767">
        <f>+Y$27*AA53+Z53</f>
        <v>0</v>
      </c>
      <c r="AC53" s="766">
        <f>+AC52</f>
        <v>0</v>
      </c>
      <c r="AD53" s="764">
        <f>+AD52</f>
        <v>0</v>
      </c>
      <c r="AE53" s="764">
        <f t="shared" si="13"/>
        <v>0</v>
      </c>
      <c r="AF53" s="767">
        <f>+AC$27*AE53+AD53</f>
        <v>0</v>
      </c>
      <c r="AG53" s="766">
        <f>+AG52</f>
        <v>0</v>
      </c>
      <c r="AH53" s="764">
        <f>+AH52</f>
        <v>0</v>
      </c>
      <c r="AI53" s="764">
        <f t="shared" si="14"/>
        <v>0</v>
      </c>
      <c r="AJ53" s="767">
        <f>+AG$27*AI53+AH53</f>
        <v>0</v>
      </c>
      <c r="AK53" s="766">
        <f>+AK52</f>
        <v>0</v>
      </c>
      <c r="AL53" s="764">
        <f>+AL52</f>
        <v>0</v>
      </c>
      <c r="AM53" s="764">
        <f t="shared" si="15"/>
        <v>0</v>
      </c>
      <c r="AN53" s="767">
        <f>+AK$27*AM53+AL53</f>
        <v>0</v>
      </c>
      <c r="AO53" s="768">
        <f t="shared" ref="AO53:AO99" si="18">+P53+L53+H53+T53+X53+AB53</f>
        <v>75269168.362175882</v>
      </c>
      <c r="AP53" s="310">
        <f t="shared" ref="AP53" si="19">+AO53</f>
        <v>75269168.362175882</v>
      </c>
      <c r="AQ53" s="156"/>
    </row>
    <row r="54" spans="1:45" hidden="1">
      <c r="A54" s="128">
        <f t="shared" si="17"/>
        <v>43</v>
      </c>
      <c r="C54" s="283" t="str">
        <f t="shared" si="2"/>
        <v>W  11.5 % ROE</v>
      </c>
      <c r="D54" s="180">
        <f t="shared" si="3"/>
        <v>2018</v>
      </c>
      <c r="E54" s="764"/>
      <c r="F54" s="764">
        <f>+E$29</f>
        <v>0</v>
      </c>
      <c r="G54" s="764">
        <f t="shared" si="4"/>
        <v>0</v>
      </c>
      <c r="H54" s="765">
        <f>+E$26*G54+F54</f>
        <v>0</v>
      </c>
      <c r="I54" s="886">
        <v>257105641</v>
      </c>
      <c r="J54" s="887">
        <v>56687635.44590579</v>
      </c>
      <c r="K54" s="887">
        <v>200418005.5540942</v>
      </c>
      <c r="L54" s="888">
        <v>27593828.837265987</v>
      </c>
      <c r="M54" s="766">
        <v>0</v>
      </c>
      <c r="N54" s="1244">
        <v>0</v>
      </c>
      <c r="O54" s="1244">
        <v>0</v>
      </c>
      <c r="P54" s="767">
        <v>0</v>
      </c>
      <c r="Q54" s="766">
        <v>189787635</v>
      </c>
      <c r="R54" s="1244">
        <v>7781436.5731250001</v>
      </c>
      <c r="S54" s="1244">
        <v>182006198.426875</v>
      </c>
      <c r="T54" s="767">
        <v>32840302.281461369</v>
      </c>
      <c r="U54" s="766">
        <v>8788307</v>
      </c>
      <c r="V54" s="1244">
        <v>215386.75739166667</v>
      </c>
      <c r="W54" s="1244">
        <v>8572920.242608333</v>
      </c>
      <c r="X54" s="767">
        <v>1395718.3007380457</v>
      </c>
      <c r="Y54" s="766">
        <v>0</v>
      </c>
      <c r="Z54" s="1244">
        <v>0</v>
      </c>
      <c r="AA54" s="1244">
        <v>0</v>
      </c>
      <c r="AB54" s="767">
        <v>0</v>
      </c>
      <c r="AC54" s="183">
        <f>+AE53</f>
        <v>0</v>
      </c>
      <c r="AD54" s="181">
        <f>+AC$29</f>
        <v>0</v>
      </c>
      <c r="AE54" s="181">
        <f t="shared" si="8"/>
        <v>0</v>
      </c>
      <c r="AF54" s="176">
        <f>+AC$26*AE54+AD54</f>
        <v>0</v>
      </c>
      <c r="AG54" s="183">
        <f>+AI53</f>
        <v>0</v>
      </c>
      <c r="AH54" s="181">
        <f>+AG$29</f>
        <v>0</v>
      </c>
      <c r="AI54" s="181">
        <f t="shared" si="9"/>
        <v>0</v>
      </c>
      <c r="AJ54" s="176">
        <f>+AG$26*AI54+AH54</f>
        <v>0</v>
      </c>
      <c r="AK54" s="183">
        <f>+AM53</f>
        <v>0</v>
      </c>
      <c r="AL54" s="181">
        <f>+AK$29</f>
        <v>0</v>
      </c>
      <c r="AM54" s="181">
        <f t="shared" si="10"/>
        <v>0</v>
      </c>
      <c r="AN54" s="176">
        <f>+AK$26*AM54+AL54</f>
        <v>0</v>
      </c>
      <c r="AO54" s="768">
        <f t="shared" si="18"/>
        <v>61829849.4194654</v>
      </c>
      <c r="AP54" s="769"/>
      <c r="AQ54" s="770">
        <f t="shared" ref="AQ54" si="20">+AO54</f>
        <v>61829849.4194654</v>
      </c>
    </row>
    <row r="55" spans="1:45" hidden="1">
      <c r="A55" s="128">
        <f t="shared" si="17"/>
        <v>44</v>
      </c>
      <c r="C55" s="283" t="str">
        <f t="shared" si="2"/>
        <v>W Increased ROE</v>
      </c>
      <c r="D55" s="180">
        <f t="shared" si="3"/>
        <v>2018</v>
      </c>
      <c r="E55" s="764">
        <f>+E54</f>
        <v>0</v>
      </c>
      <c r="F55" s="764">
        <f>+F54</f>
        <v>0</v>
      </c>
      <c r="G55" s="764">
        <f t="shared" si="4"/>
        <v>0</v>
      </c>
      <c r="H55" s="765">
        <f>+E$27*G55+F55</f>
        <v>0</v>
      </c>
      <c r="I55" s="886">
        <v>257105641</v>
      </c>
      <c r="J55" s="887">
        <v>56687635.44590579</v>
      </c>
      <c r="K55" s="887">
        <v>200418005.5540942</v>
      </c>
      <c r="L55" s="888">
        <v>29493427.513621047</v>
      </c>
      <c r="M55" s="766">
        <v>0</v>
      </c>
      <c r="N55" s="1244">
        <v>0</v>
      </c>
      <c r="O55" s="1244">
        <v>0</v>
      </c>
      <c r="P55" s="767">
        <v>0</v>
      </c>
      <c r="Q55" s="766">
        <v>189787635</v>
      </c>
      <c r="R55" s="1244">
        <v>7781436.5731250001</v>
      </c>
      <c r="S55" s="1244">
        <v>182006198.426875</v>
      </c>
      <c r="T55" s="767">
        <v>32840302.281461369</v>
      </c>
      <c r="U55" s="766">
        <v>8788307</v>
      </c>
      <c r="V55" s="1244">
        <v>215386.75739166667</v>
      </c>
      <c r="W55" s="1244">
        <v>8572920.242608333</v>
      </c>
      <c r="X55" s="767">
        <v>1395718.3007380457</v>
      </c>
      <c r="Y55" s="766">
        <v>0</v>
      </c>
      <c r="Z55" s="1244">
        <v>0</v>
      </c>
      <c r="AA55" s="1244">
        <v>0</v>
      </c>
      <c r="AB55" s="767">
        <v>0</v>
      </c>
      <c r="AC55" s="183">
        <f>+AC54</f>
        <v>0</v>
      </c>
      <c r="AD55" s="181">
        <f>+AD54</f>
        <v>0</v>
      </c>
      <c r="AE55" s="181">
        <f t="shared" si="8"/>
        <v>0</v>
      </c>
      <c r="AF55" s="176">
        <f>+AC$27*AE55+AD55</f>
        <v>0</v>
      </c>
      <c r="AG55" s="183">
        <f>+AG54</f>
        <v>0</v>
      </c>
      <c r="AH55" s="181">
        <f>+AH54</f>
        <v>0</v>
      </c>
      <c r="AI55" s="181">
        <f t="shared" si="9"/>
        <v>0</v>
      </c>
      <c r="AJ55" s="176">
        <f>+AG$27*AI55+AH55</f>
        <v>0</v>
      </c>
      <c r="AK55" s="183">
        <f>+AK54</f>
        <v>0</v>
      </c>
      <c r="AL55" s="181">
        <f>+AL54</f>
        <v>0</v>
      </c>
      <c r="AM55" s="181">
        <f t="shared" si="10"/>
        <v>0</v>
      </c>
      <c r="AN55" s="176">
        <f>+AK$27*AM55+AL55</f>
        <v>0</v>
      </c>
      <c r="AO55" s="768">
        <f t="shared" si="18"/>
        <v>63729448.095820464</v>
      </c>
      <c r="AP55" s="310">
        <f t="shared" ref="AP55" si="21">+AO55</f>
        <v>63729448.095820464</v>
      </c>
      <c r="AQ55" s="156"/>
    </row>
    <row r="56" spans="1:45" hidden="1">
      <c r="A56" s="128">
        <f t="shared" si="17"/>
        <v>45</v>
      </c>
      <c r="C56" s="283" t="str">
        <f t="shared" si="2"/>
        <v>W  11.5 % ROE</v>
      </c>
      <c r="D56" s="180">
        <f t="shared" si="3"/>
        <v>2019</v>
      </c>
      <c r="E56" s="181">
        <v>0</v>
      </c>
      <c r="F56" s="181">
        <v>0</v>
      </c>
      <c r="G56" s="887">
        <f>E56-F56</f>
        <v>0</v>
      </c>
      <c r="H56" s="888">
        <f>+E$26*G56</f>
        <v>0</v>
      </c>
      <c r="I56" s="1241">
        <v>200418005.5540942</v>
      </c>
      <c r="J56" s="1242">
        <v>6067693.1275999993</v>
      </c>
      <c r="K56" s="1242">
        <v>194350312.42649418</v>
      </c>
      <c r="L56" s="1243">
        <v>32032350.168747943</v>
      </c>
      <c r="M56" s="1244">
        <v>0</v>
      </c>
      <c r="N56" s="1244">
        <v>0</v>
      </c>
      <c r="O56" s="1246">
        <v>0</v>
      </c>
      <c r="P56" s="1247">
        <v>0</v>
      </c>
      <c r="Q56" s="1244">
        <v>182006198.426875</v>
      </c>
      <c r="R56" s="1244">
        <v>4478988.1859999998</v>
      </c>
      <c r="S56" s="1246">
        <v>177527210.24087501</v>
      </c>
      <c r="T56" s="1247">
        <v>28196125.924687374</v>
      </c>
      <c r="U56" s="1244">
        <v>8572920.242608333</v>
      </c>
      <c r="V56" s="1244">
        <v>207404.04519999999</v>
      </c>
      <c r="W56" s="1246">
        <v>8365516.1974083334</v>
      </c>
      <c r="X56" s="1247">
        <v>1325013.5634251188</v>
      </c>
      <c r="Y56" s="766">
        <v>8725978.9399999995</v>
      </c>
      <c r="Z56" s="1244">
        <v>154449.82723799997</v>
      </c>
      <c r="AA56" s="1244">
        <v>8571529.1127620004</v>
      </c>
      <c r="AB56" s="767">
        <v>1299582.0935689551</v>
      </c>
      <c r="AC56" s="183">
        <f>+AE55</f>
        <v>0</v>
      </c>
      <c r="AD56" s="181">
        <f>+AC$29</f>
        <v>0</v>
      </c>
      <c r="AE56" s="181">
        <f t="shared" si="8"/>
        <v>0</v>
      </c>
      <c r="AF56" s="176">
        <f>+AC$26*AE56+AD56</f>
        <v>0</v>
      </c>
      <c r="AG56" s="183">
        <f>+AI55</f>
        <v>0</v>
      </c>
      <c r="AH56" s="181">
        <f>+AG$29</f>
        <v>0</v>
      </c>
      <c r="AI56" s="181">
        <f t="shared" si="9"/>
        <v>0</v>
      </c>
      <c r="AJ56" s="176">
        <f>+AG$26*AI56+AH56</f>
        <v>0</v>
      </c>
      <c r="AK56" s="183">
        <f>+AM55</f>
        <v>0</v>
      </c>
      <c r="AL56" s="181">
        <f>+AK$29</f>
        <v>0</v>
      </c>
      <c r="AM56" s="181">
        <f t="shared" si="10"/>
        <v>0</v>
      </c>
      <c r="AN56" s="176">
        <f>+AK$26*AM56+AL56</f>
        <v>0</v>
      </c>
      <c r="AO56" s="768">
        <f t="shared" si="18"/>
        <v>62853071.750429392</v>
      </c>
      <c r="AP56" s="769"/>
      <c r="AQ56" s="770">
        <f t="shared" ref="AQ56" si="22">+AO56</f>
        <v>62853071.750429392</v>
      </c>
    </row>
    <row r="57" spans="1:45" hidden="1">
      <c r="A57" s="128">
        <f t="shared" si="17"/>
        <v>46</v>
      </c>
      <c r="C57" s="283" t="str">
        <f t="shared" si="2"/>
        <v>W Increased ROE</v>
      </c>
      <c r="D57" s="180">
        <f t="shared" si="3"/>
        <v>2019</v>
      </c>
      <c r="E57" s="181">
        <v>0</v>
      </c>
      <c r="F57" s="181">
        <v>0</v>
      </c>
      <c r="G57" s="887">
        <f>E57-F57</f>
        <v>0</v>
      </c>
      <c r="H57" s="888">
        <f>+E$27*G57</f>
        <v>0</v>
      </c>
      <c r="I57" s="1241">
        <v>200418005.5540942</v>
      </c>
      <c r="J57" s="1242">
        <v>6067693.1275999993</v>
      </c>
      <c r="K57" s="1242">
        <v>194350312.42649418</v>
      </c>
      <c r="L57" s="1243">
        <v>33820625.903210118</v>
      </c>
      <c r="M57" s="1244">
        <v>0</v>
      </c>
      <c r="N57" s="1244">
        <v>0</v>
      </c>
      <c r="O57" s="1246">
        <v>0</v>
      </c>
      <c r="P57" s="1247">
        <v>0</v>
      </c>
      <c r="Q57" s="1244">
        <v>182006198.426875</v>
      </c>
      <c r="R57" s="1244">
        <v>4478988.1859999998</v>
      </c>
      <c r="S57" s="1246">
        <v>177527210.24087501</v>
      </c>
      <c r="T57" s="1247">
        <v>28196125.924687374</v>
      </c>
      <c r="U57" s="1244">
        <v>8572920.242608333</v>
      </c>
      <c r="V57" s="1244">
        <v>207404.04519999999</v>
      </c>
      <c r="W57" s="1246">
        <v>8365516.1974083334</v>
      </c>
      <c r="X57" s="1247">
        <v>1325013.5634251188</v>
      </c>
      <c r="Y57" s="766">
        <v>8725978.9399999995</v>
      </c>
      <c r="Z57" s="1244">
        <v>154449.82723799997</v>
      </c>
      <c r="AA57" s="1244">
        <v>8571529.1127620004</v>
      </c>
      <c r="AB57" s="767">
        <v>1299582.0935689551</v>
      </c>
      <c r="AC57" s="183">
        <f>+AC56</f>
        <v>0</v>
      </c>
      <c r="AD57" s="181">
        <f>+AD56</f>
        <v>0</v>
      </c>
      <c r="AE57" s="181">
        <f t="shared" si="8"/>
        <v>0</v>
      </c>
      <c r="AF57" s="176">
        <f>+AC$27*AE57+AD57</f>
        <v>0</v>
      </c>
      <c r="AG57" s="183">
        <f>+AG56</f>
        <v>0</v>
      </c>
      <c r="AH57" s="181">
        <f>+AH56</f>
        <v>0</v>
      </c>
      <c r="AI57" s="181">
        <f t="shared" si="9"/>
        <v>0</v>
      </c>
      <c r="AJ57" s="176">
        <f>+AG$27*AI57+AH57</f>
        <v>0</v>
      </c>
      <c r="AK57" s="183">
        <f>+AK56</f>
        <v>0</v>
      </c>
      <c r="AL57" s="181">
        <f>+AL56</f>
        <v>0</v>
      </c>
      <c r="AM57" s="181">
        <f t="shared" si="10"/>
        <v>0</v>
      </c>
      <c r="AN57" s="176">
        <f>+AK$27*AM57+AL57</f>
        <v>0</v>
      </c>
      <c r="AO57" s="768">
        <f t="shared" si="18"/>
        <v>64641347.484891564</v>
      </c>
      <c r="AP57" s="310">
        <f t="shared" ref="AP57" si="23">+AO57</f>
        <v>64641347.484891564</v>
      </c>
      <c r="AQ57" s="156"/>
    </row>
    <row r="58" spans="1:45" hidden="1">
      <c r="A58" s="128">
        <f t="shared" si="17"/>
        <v>47</v>
      </c>
      <c r="C58" s="283" t="str">
        <f t="shared" si="2"/>
        <v>W  11.5 % ROE</v>
      </c>
      <c r="D58" s="180">
        <f t="shared" si="3"/>
        <v>2020</v>
      </c>
      <c r="E58" s="181"/>
      <c r="F58" s="181"/>
      <c r="G58" s="181"/>
      <c r="H58" s="178"/>
      <c r="I58" s="1241">
        <v>194350312.42649418</v>
      </c>
      <c r="J58" s="1242">
        <v>6067693.1275999993</v>
      </c>
      <c r="K58" s="1242">
        <v>188282619.29889417</v>
      </c>
      <c r="L58" s="1243">
        <v>31402824.776155517</v>
      </c>
      <c r="M58" s="1244">
        <v>0</v>
      </c>
      <c r="N58" s="1244">
        <v>0</v>
      </c>
      <c r="O58" s="1246">
        <v>0</v>
      </c>
      <c r="P58" s="1247">
        <v>0</v>
      </c>
      <c r="Q58" s="1241">
        <v>177527210.24087501</v>
      </c>
      <c r="R58" s="1242">
        <v>4478988.1859999998</v>
      </c>
      <c r="S58" s="1242">
        <v>173048222.05487502</v>
      </c>
      <c r="T58" s="1243">
        <v>27764193.711789478</v>
      </c>
      <c r="U58" s="1241">
        <v>8365516.1974083334</v>
      </c>
      <c r="V58" s="1242">
        <v>207404.04519999999</v>
      </c>
      <c r="W58" s="1242">
        <v>8158112.1522083338</v>
      </c>
      <c r="X58" s="1243">
        <v>1305151.9209705633</v>
      </c>
      <c r="Y58" s="1241">
        <v>8571529.1127620004</v>
      </c>
      <c r="Z58" s="1242">
        <v>205933.10298399997</v>
      </c>
      <c r="AA58" s="1242">
        <v>8365596.0097780004</v>
      </c>
      <c r="AB58" s="1243">
        <v>1331599.8109125802</v>
      </c>
      <c r="AC58" s="183">
        <f>+AE57</f>
        <v>0</v>
      </c>
      <c r="AD58" s="181">
        <f>+AC$29</f>
        <v>0</v>
      </c>
      <c r="AE58" s="181">
        <f t="shared" si="8"/>
        <v>0</v>
      </c>
      <c r="AF58" s="176">
        <f>+AC$26*AE58+AD58</f>
        <v>0</v>
      </c>
      <c r="AG58" s="183">
        <f>+AI57</f>
        <v>0</v>
      </c>
      <c r="AH58" s="181">
        <f>+AG$29</f>
        <v>0</v>
      </c>
      <c r="AI58" s="181">
        <f t="shared" si="9"/>
        <v>0</v>
      </c>
      <c r="AJ58" s="176">
        <f>+AG$26*AI58+AH58</f>
        <v>0</v>
      </c>
      <c r="AK58" s="183">
        <f>+AM57</f>
        <v>0</v>
      </c>
      <c r="AL58" s="181">
        <f>+AK$29</f>
        <v>0</v>
      </c>
      <c r="AM58" s="181">
        <f t="shared" si="10"/>
        <v>0</v>
      </c>
      <c r="AN58" s="176">
        <f>+AK$26*AM58+AL58</f>
        <v>0</v>
      </c>
      <c r="AO58" s="768">
        <f t="shared" si="18"/>
        <v>61803770.219828136</v>
      </c>
      <c r="AP58" s="769"/>
      <c r="AQ58" s="770">
        <f t="shared" ref="AQ58" si="24">+AO58</f>
        <v>61803770.219828136</v>
      </c>
    </row>
    <row r="59" spans="1:45" hidden="1">
      <c r="A59" s="128">
        <f t="shared" si="17"/>
        <v>48</v>
      </c>
      <c r="C59" s="283" t="str">
        <f t="shared" si="2"/>
        <v>W Increased ROE</v>
      </c>
      <c r="D59" s="180">
        <f t="shared" si="3"/>
        <v>2020</v>
      </c>
      <c r="E59" s="181"/>
      <c r="F59" s="181"/>
      <c r="G59" s="181"/>
      <c r="H59" s="178"/>
      <c r="I59" s="1241">
        <v>194350312.42649418</v>
      </c>
      <c r="J59" s="1242">
        <v>6067693.1275999993</v>
      </c>
      <c r="K59" s="1242">
        <v>188282619.29889417</v>
      </c>
      <c r="L59" s="1243">
        <v>33174386.961559329</v>
      </c>
      <c r="M59" s="1244">
        <v>0</v>
      </c>
      <c r="N59" s="1244">
        <v>0</v>
      </c>
      <c r="O59" s="1246">
        <v>0</v>
      </c>
      <c r="P59" s="1247">
        <v>0</v>
      </c>
      <c r="Q59" s="1241">
        <v>177527210.24087501</v>
      </c>
      <c r="R59" s="1242">
        <v>4478988.1859999998</v>
      </c>
      <c r="S59" s="1242">
        <v>173048222.05487502</v>
      </c>
      <c r="T59" s="1243">
        <v>27764193.711789478</v>
      </c>
      <c r="U59" s="1241">
        <v>8365516.1974083334</v>
      </c>
      <c r="V59" s="1242">
        <v>207404.04519999999</v>
      </c>
      <c r="W59" s="1242">
        <v>8158112.1522083338</v>
      </c>
      <c r="X59" s="1243">
        <v>1305151.9209705633</v>
      </c>
      <c r="Y59" s="1241">
        <v>8571529.1127620004</v>
      </c>
      <c r="Z59" s="1242">
        <v>205933.10298399997</v>
      </c>
      <c r="AA59" s="1242">
        <v>8365596.0097780004</v>
      </c>
      <c r="AB59" s="1243">
        <v>1331599.8109125802</v>
      </c>
      <c r="AC59" s="183">
        <f>+AC58</f>
        <v>0</v>
      </c>
      <c r="AD59" s="181">
        <f>+AD58</f>
        <v>0</v>
      </c>
      <c r="AE59" s="181">
        <f t="shared" si="8"/>
        <v>0</v>
      </c>
      <c r="AF59" s="176">
        <f>+AC$27*AE59+AD59</f>
        <v>0</v>
      </c>
      <c r="AG59" s="183">
        <f>+AG58</f>
        <v>0</v>
      </c>
      <c r="AH59" s="181">
        <f>+AH58</f>
        <v>0</v>
      </c>
      <c r="AI59" s="181">
        <f t="shared" si="9"/>
        <v>0</v>
      </c>
      <c r="AJ59" s="176">
        <f>+AG$27*AI59+AH59</f>
        <v>0</v>
      </c>
      <c r="AK59" s="183">
        <f>+AK58</f>
        <v>0</v>
      </c>
      <c r="AL59" s="181">
        <f>+AL58</f>
        <v>0</v>
      </c>
      <c r="AM59" s="181">
        <f t="shared" si="10"/>
        <v>0</v>
      </c>
      <c r="AN59" s="176">
        <f>+AK$27*AM59+AL59</f>
        <v>0</v>
      </c>
      <c r="AO59" s="768">
        <f t="shared" si="18"/>
        <v>63575332.405231953</v>
      </c>
      <c r="AP59" s="310">
        <f t="shared" ref="AP59" si="25">+AO59</f>
        <v>63575332.405231953</v>
      </c>
      <c r="AQ59" s="156"/>
    </row>
    <row r="60" spans="1:45" hidden="1">
      <c r="A60" s="128">
        <f t="shared" si="17"/>
        <v>49</v>
      </c>
      <c r="C60" s="283" t="str">
        <f t="shared" si="2"/>
        <v>W  11.5 % ROE</v>
      </c>
      <c r="D60" s="180">
        <f t="shared" si="3"/>
        <v>2021</v>
      </c>
      <c r="E60" s="181"/>
      <c r="F60" s="181"/>
      <c r="G60" s="181"/>
      <c r="H60" s="178"/>
      <c r="I60" s="1241">
        <v>188282619.29889417</v>
      </c>
      <c r="J60" s="1242">
        <v>6067693.1275999993</v>
      </c>
      <c r="K60" s="1242">
        <v>182214926.17129415</v>
      </c>
      <c r="L60" s="1243">
        <v>31378251.888346493</v>
      </c>
      <c r="M60" s="1244">
        <v>0</v>
      </c>
      <c r="N60" s="1244">
        <v>0</v>
      </c>
      <c r="O60" s="1246">
        <v>0</v>
      </c>
      <c r="P60" s="1247">
        <v>0</v>
      </c>
      <c r="Q60" s="1244">
        <v>173048222.05487502</v>
      </c>
      <c r="R60" s="1244">
        <v>4478988.1859999998</v>
      </c>
      <c r="S60" s="1246">
        <v>168569233.86887503</v>
      </c>
      <c r="T60" s="1247">
        <v>27894092.473786552</v>
      </c>
      <c r="U60" s="1244">
        <v>8158112.1522083338</v>
      </c>
      <c r="V60" s="1244">
        <v>207404.04519999999</v>
      </c>
      <c r="W60" s="1246">
        <v>7950708.1070083342</v>
      </c>
      <c r="X60" s="1247">
        <v>1311796.9122409907</v>
      </c>
      <c r="Y60" s="766">
        <v>8365596.0097780004</v>
      </c>
      <c r="Z60" s="1244">
        <v>205933.10298399997</v>
      </c>
      <c r="AA60" s="1244">
        <v>8159662.9067940004</v>
      </c>
      <c r="AB60" s="767">
        <v>1339350.8301143518</v>
      </c>
      <c r="AC60" s="183">
        <f>+AE59</f>
        <v>0</v>
      </c>
      <c r="AD60" s="181">
        <f>+AC$29</f>
        <v>0</v>
      </c>
      <c r="AE60" s="181">
        <f t="shared" si="8"/>
        <v>0</v>
      </c>
      <c r="AF60" s="176">
        <f>+AC$26*AE60+AD60</f>
        <v>0</v>
      </c>
      <c r="AG60" s="183">
        <f>+AI59</f>
        <v>0</v>
      </c>
      <c r="AH60" s="181">
        <f>+AG$29</f>
        <v>0</v>
      </c>
      <c r="AI60" s="181">
        <f t="shared" si="9"/>
        <v>0</v>
      </c>
      <c r="AJ60" s="176">
        <f>+AG$26*AI60+AH60</f>
        <v>0</v>
      </c>
      <c r="AK60" s="183">
        <f>+AM59</f>
        <v>0</v>
      </c>
      <c r="AL60" s="181">
        <f>+AK$29</f>
        <v>0</v>
      </c>
      <c r="AM60" s="181">
        <f t="shared" si="10"/>
        <v>0</v>
      </c>
      <c r="AN60" s="176">
        <f>+AK$26*AM60+AL60</f>
        <v>0</v>
      </c>
      <c r="AO60" s="768">
        <f t="shared" si="18"/>
        <v>61923492.10448838</v>
      </c>
      <c r="AP60" s="769"/>
      <c r="AQ60" s="770">
        <f t="shared" ref="AQ60" si="26">+AO60</f>
        <v>61923492.10448838</v>
      </c>
    </row>
    <row r="61" spans="1:45" hidden="1">
      <c r="A61" s="128">
        <f t="shared" si="17"/>
        <v>50</v>
      </c>
      <c r="C61" s="283" t="str">
        <f t="shared" si="2"/>
        <v>W Increased ROE</v>
      </c>
      <c r="D61" s="180">
        <f t="shared" si="3"/>
        <v>2021</v>
      </c>
      <c r="E61" s="181"/>
      <c r="F61" s="181"/>
      <c r="G61" s="181"/>
      <c r="H61" s="178"/>
      <c r="I61" s="1241">
        <v>188282619.29889417</v>
      </c>
      <c r="J61" s="1242">
        <v>6067693.1275999993</v>
      </c>
      <c r="K61" s="1242">
        <v>182214926.17129415</v>
      </c>
      <c r="L61" s="1243">
        <v>33122814.337629698</v>
      </c>
      <c r="M61" s="1244">
        <v>0</v>
      </c>
      <c r="N61" s="1244">
        <v>0</v>
      </c>
      <c r="O61" s="1246">
        <v>0</v>
      </c>
      <c r="P61" s="1247">
        <v>0</v>
      </c>
      <c r="Q61" s="1244">
        <v>173048222.05487502</v>
      </c>
      <c r="R61" s="1244">
        <v>4478988.1859999998</v>
      </c>
      <c r="S61" s="1246">
        <v>168569233.86887503</v>
      </c>
      <c r="T61" s="1247">
        <v>27894092.473786552</v>
      </c>
      <c r="U61" s="1244">
        <v>8158112.1522083338</v>
      </c>
      <c r="V61" s="1244">
        <v>207404.04519999999</v>
      </c>
      <c r="W61" s="1246">
        <v>7950708.1070083342</v>
      </c>
      <c r="X61" s="1247">
        <v>1311796.9122409907</v>
      </c>
      <c r="Y61" s="766">
        <v>8365596.0097780004</v>
      </c>
      <c r="Z61" s="1244">
        <v>205933.10298399997</v>
      </c>
      <c r="AA61" s="1244">
        <v>8159662.9067940004</v>
      </c>
      <c r="AB61" s="767">
        <v>1339350.8301143518</v>
      </c>
      <c r="AC61" s="183">
        <f>+AC60</f>
        <v>0</v>
      </c>
      <c r="AD61" s="181">
        <f>+AD60</f>
        <v>0</v>
      </c>
      <c r="AE61" s="181">
        <f t="shared" si="8"/>
        <v>0</v>
      </c>
      <c r="AF61" s="176">
        <f>+AC$27*AE61+AD61</f>
        <v>0</v>
      </c>
      <c r="AG61" s="183">
        <f>+AG60</f>
        <v>0</v>
      </c>
      <c r="AH61" s="181">
        <f>+AH60</f>
        <v>0</v>
      </c>
      <c r="AI61" s="181">
        <f t="shared" si="9"/>
        <v>0</v>
      </c>
      <c r="AJ61" s="176">
        <f>+AG$27*AI61+AH61</f>
        <v>0</v>
      </c>
      <c r="AK61" s="183">
        <f>+AK60</f>
        <v>0</v>
      </c>
      <c r="AL61" s="181">
        <f>+AL60</f>
        <v>0</v>
      </c>
      <c r="AM61" s="181">
        <f t="shared" si="10"/>
        <v>0</v>
      </c>
      <c r="AN61" s="176">
        <f>+AK$27*AM61+AL61</f>
        <v>0</v>
      </c>
      <c r="AO61" s="768">
        <f t="shared" si="18"/>
        <v>63668054.553771593</v>
      </c>
      <c r="AP61" s="310">
        <f t="shared" ref="AP61" si="27">+AO61</f>
        <v>63668054.553771593</v>
      </c>
      <c r="AQ61" s="156"/>
    </row>
    <row r="62" spans="1:45">
      <c r="A62" s="128">
        <f t="shared" si="17"/>
        <v>51</v>
      </c>
      <c r="C62" s="283" t="str">
        <f t="shared" si="2"/>
        <v>W  11.5 % ROE</v>
      </c>
      <c r="D62" s="284">
        <f t="shared" si="3"/>
        <v>2022</v>
      </c>
      <c r="E62" s="845"/>
      <c r="F62" s="845"/>
      <c r="G62" s="845"/>
      <c r="H62" s="844"/>
      <c r="I62" s="1398">
        <f t="shared" ref="I62" si="28">+K61</f>
        <v>182214926.17129415</v>
      </c>
      <c r="J62" s="1399">
        <f>+I$29</f>
        <v>6507353.1401999993</v>
      </c>
      <c r="K62" s="1399">
        <f t="shared" ref="K62:K99" si="29">I62-J62</f>
        <v>175707573.03109416</v>
      </c>
      <c r="L62" s="1400">
        <f t="shared" ref="L62" si="30">+I$26*K62+J62</f>
        <v>30791592.830521412</v>
      </c>
      <c r="M62" s="1401">
        <v>0</v>
      </c>
      <c r="N62" s="1401">
        <v>0</v>
      </c>
      <c r="O62" s="1402">
        <f t="shared" ref="O62:O99" si="31">M62-N62</f>
        <v>0</v>
      </c>
      <c r="P62" s="888">
        <f t="shared" ref="P62:P99" si="32">+M$27*O62</f>
        <v>0</v>
      </c>
      <c r="Q62" s="1401">
        <f t="shared" ref="Q62" si="33">+S61</f>
        <v>168569233.86887503</v>
      </c>
      <c r="R62" s="1401">
        <f t="shared" ref="R62" si="34">+Q$29</f>
        <v>4801627.1654999992</v>
      </c>
      <c r="S62" s="1402">
        <f t="shared" ref="S62:S99" si="35">Q62-R62</f>
        <v>163767606.70337504</v>
      </c>
      <c r="T62" s="888">
        <f t="shared" ref="T62" si="36">+Q$26*S62+R62</f>
        <v>27435664.766094826</v>
      </c>
      <c r="U62" s="1401">
        <f t="shared" ref="U62" si="37">+W61</f>
        <v>7950708.1070083342</v>
      </c>
      <c r="V62" s="1401">
        <f t="shared" ref="V62" si="38">+U$29</f>
        <v>222344.16709999996</v>
      </c>
      <c r="W62" s="1402">
        <f t="shared" ref="W62:W99" si="39">U62-V62</f>
        <v>7728363.9399083341</v>
      </c>
      <c r="X62" s="888">
        <f t="shared" ref="X62:X99" si="40">+U$26*W62+V62</f>
        <v>1290467.9769801712</v>
      </c>
      <c r="Y62" s="848">
        <f t="shared" ref="Y62" si="41">+AA61</f>
        <v>8159662.9067940004</v>
      </c>
      <c r="Z62" s="1401">
        <f t="shared" ref="Z62" si="42">+Y$29</f>
        <v>220767.26718199995</v>
      </c>
      <c r="AA62" s="1401">
        <f t="shared" ref="AA62:AA99" si="43">+Y62-Z62</f>
        <v>7938895.6396120004</v>
      </c>
      <c r="AB62" s="196">
        <f t="shared" ref="AB62" si="44">+Y$26*AA62+Z62</f>
        <v>1317988.2990533363</v>
      </c>
      <c r="AC62" s="848">
        <f>+AE61</f>
        <v>0</v>
      </c>
      <c r="AD62" s="845">
        <f>+AC$29</f>
        <v>0</v>
      </c>
      <c r="AE62" s="845">
        <f t="shared" si="8"/>
        <v>0</v>
      </c>
      <c r="AF62" s="196">
        <f>+AC$26*AE62+AD62</f>
        <v>0</v>
      </c>
      <c r="AG62" s="848">
        <f>+AI61</f>
        <v>0</v>
      </c>
      <c r="AH62" s="845">
        <f>+AG$29</f>
        <v>0</v>
      </c>
      <c r="AI62" s="845">
        <f t="shared" si="9"/>
        <v>0</v>
      </c>
      <c r="AJ62" s="196">
        <f>+AG$26*AI62+AH62</f>
        <v>0</v>
      </c>
      <c r="AK62" s="848">
        <f>+AM61</f>
        <v>0</v>
      </c>
      <c r="AL62" s="845">
        <f>+AK$29</f>
        <v>0</v>
      </c>
      <c r="AM62" s="845">
        <f t="shared" si="10"/>
        <v>0</v>
      </c>
      <c r="AN62" s="196">
        <f>+AK$26*AM62+AL62</f>
        <v>0</v>
      </c>
      <c r="AO62" s="1403">
        <f t="shared" si="18"/>
        <v>60835713.872649744</v>
      </c>
      <c r="AP62" s="256"/>
      <c r="AQ62" s="840">
        <f t="shared" ref="AQ62" si="45">+AO62</f>
        <v>60835713.872649744</v>
      </c>
    </row>
    <row r="63" spans="1:45">
      <c r="A63" s="128">
        <f t="shared" si="17"/>
        <v>52</v>
      </c>
      <c r="C63" s="283" t="str">
        <f t="shared" si="2"/>
        <v>W Increased ROE</v>
      </c>
      <c r="D63" s="284">
        <f t="shared" si="3"/>
        <v>2022</v>
      </c>
      <c r="E63" s="845"/>
      <c r="F63" s="845"/>
      <c r="G63" s="845"/>
      <c r="H63" s="844"/>
      <c r="I63" s="1398">
        <f t="shared" ref="I63" si="46">+I62</f>
        <v>182214926.17129415</v>
      </c>
      <c r="J63" s="1399">
        <f t="shared" ref="J63" si="47">J62</f>
        <v>6507353.1401999993</v>
      </c>
      <c r="K63" s="1399">
        <f t="shared" si="29"/>
        <v>175707573.03109416</v>
      </c>
      <c r="L63" s="1400">
        <f t="shared" ref="L63" si="48">+I$27*K63+J63</f>
        <v>32469782.373254128</v>
      </c>
      <c r="M63" s="1401">
        <v>0</v>
      </c>
      <c r="N63" s="1401">
        <v>0</v>
      </c>
      <c r="O63" s="1402">
        <f t="shared" si="31"/>
        <v>0</v>
      </c>
      <c r="P63" s="888">
        <f t="shared" si="32"/>
        <v>0</v>
      </c>
      <c r="Q63" s="1401">
        <f t="shared" ref="Q63:R63" si="49">+Q62</f>
        <v>168569233.86887503</v>
      </c>
      <c r="R63" s="1401">
        <f t="shared" si="49"/>
        <v>4801627.1654999992</v>
      </c>
      <c r="S63" s="1402">
        <f t="shared" si="35"/>
        <v>163767606.70337504</v>
      </c>
      <c r="T63" s="888">
        <f t="shared" ref="T63" si="50">+Q$27*S63+R63</f>
        <v>27435664.766094826</v>
      </c>
      <c r="U63" s="1401">
        <f t="shared" ref="U63:V63" si="51">+U62</f>
        <v>7950708.1070083342</v>
      </c>
      <c r="V63" s="1401">
        <f t="shared" si="51"/>
        <v>222344.16709999996</v>
      </c>
      <c r="W63" s="1402">
        <f t="shared" si="39"/>
        <v>7728363.9399083341</v>
      </c>
      <c r="X63" s="888">
        <f t="shared" si="40"/>
        <v>1290467.9769801712</v>
      </c>
      <c r="Y63" s="848">
        <f t="shared" ref="Y63:Z63" si="52">+Y62</f>
        <v>8159662.9067940004</v>
      </c>
      <c r="Z63" s="1401">
        <f t="shared" si="52"/>
        <v>220767.26718199995</v>
      </c>
      <c r="AA63" s="1401">
        <f t="shared" si="43"/>
        <v>7938895.6396120004</v>
      </c>
      <c r="AB63" s="196">
        <f t="shared" ref="AB63" si="53">+Y$27*AA63+Z63</f>
        <v>1317988.2990533363</v>
      </c>
      <c r="AC63" s="848">
        <f>+AC62</f>
        <v>0</v>
      </c>
      <c r="AD63" s="845">
        <f>+AD62</f>
        <v>0</v>
      </c>
      <c r="AE63" s="845">
        <f t="shared" si="8"/>
        <v>0</v>
      </c>
      <c r="AF63" s="196">
        <f>+AC$27*AE63+AD63</f>
        <v>0</v>
      </c>
      <c r="AG63" s="848">
        <f>+AG62</f>
        <v>0</v>
      </c>
      <c r="AH63" s="845">
        <f>+AH62</f>
        <v>0</v>
      </c>
      <c r="AI63" s="845">
        <f t="shared" si="9"/>
        <v>0</v>
      </c>
      <c r="AJ63" s="196">
        <f>+AG$27*AI63+AH63</f>
        <v>0</v>
      </c>
      <c r="AK63" s="848">
        <f>+AK62</f>
        <v>0</v>
      </c>
      <c r="AL63" s="845">
        <f>+AL62</f>
        <v>0</v>
      </c>
      <c r="AM63" s="845">
        <f t="shared" si="10"/>
        <v>0</v>
      </c>
      <c r="AN63" s="196">
        <f>+AK$27*AM63+AL63</f>
        <v>0</v>
      </c>
      <c r="AO63" s="1403">
        <f t="shared" si="18"/>
        <v>62513903.41538246</v>
      </c>
      <c r="AP63" s="841">
        <f t="shared" ref="AP63" si="54">+AO63</f>
        <v>62513903.41538246</v>
      </c>
      <c r="AQ63" s="842"/>
      <c r="AR63" s="250">
        <f>AP65-AQ64</f>
        <v>1616037.5716914833</v>
      </c>
      <c r="AS63" t="s">
        <v>1064</v>
      </c>
    </row>
    <row r="64" spans="1:45">
      <c r="A64" s="1415">
        <f t="shared" si="17"/>
        <v>53</v>
      </c>
      <c r="B64" s="1416"/>
      <c r="C64" s="1417" t="str">
        <f t="shared" si="2"/>
        <v>W  11.5 % ROE</v>
      </c>
      <c r="D64" s="1418">
        <f t="shared" si="3"/>
        <v>2023</v>
      </c>
      <c r="E64" s="1419"/>
      <c r="F64" s="1419"/>
      <c r="G64" s="1419"/>
      <c r="H64" s="1420"/>
      <c r="I64" s="1421">
        <f t="shared" ref="I64" si="55">+K63</f>
        <v>175707573.03109416</v>
      </c>
      <c r="J64" s="1422">
        <f t="shared" ref="J64" si="56">+I$29</f>
        <v>6507353.1401999993</v>
      </c>
      <c r="K64" s="1422">
        <f t="shared" si="29"/>
        <v>169200219.89089417</v>
      </c>
      <c r="L64" s="1423">
        <f t="shared" ref="L64" si="57">+I$26*K64+J64</f>
        <v>29892222.810891025</v>
      </c>
      <c r="M64" s="1424">
        <v>0</v>
      </c>
      <c r="N64" s="1424">
        <v>0</v>
      </c>
      <c r="O64" s="1425">
        <f t="shared" si="31"/>
        <v>0</v>
      </c>
      <c r="P64" s="1426">
        <f t="shared" si="32"/>
        <v>0</v>
      </c>
      <c r="Q64" s="1424">
        <f t="shared" ref="Q64" si="58">+S63</f>
        <v>163767606.70337504</v>
      </c>
      <c r="R64" s="1424">
        <f t="shared" ref="R64" si="59">+Q$29</f>
        <v>4801627.1654999992</v>
      </c>
      <c r="S64" s="1425">
        <f t="shared" si="35"/>
        <v>158965979.53787506</v>
      </c>
      <c r="T64" s="1426">
        <f t="shared" ref="T64" si="60">+Q$26*S64+R64</f>
        <v>26772040.182480976</v>
      </c>
      <c r="U64" s="1424">
        <f t="shared" ref="U64" si="61">+W63</f>
        <v>7728363.9399083341</v>
      </c>
      <c r="V64" s="1424">
        <f t="shared" ref="V64" si="62">+U$29</f>
        <v>222344.16709999996</v>
      </c>
      <c r="W64" s="1425">
        <f t="shared" si="39"/>
        <v>7506019.7728083339</v>
      </c>
      <c r="X64" s="1426">
        <f t="shared" si="40"/>
        <v>1259738.1743060099</v>
      </c>
      <c r="Y64" s="1427">
        <f t="shared" ref="Y64" si="63">+AA63</f>
        <v>7938895.6396120004</v>
      </c>
      <c r="Z64" s="1424">
        <f t="shared" ref="Z64" si="64">+Y$29</f>
        <v>220767.26718199995</v>
      </c>
      <c r="AA64" s="1424">
        <f t="shared" si="43"/>
        <v>7718128.3724300005</v>
      </c>
      <c r="AB64" s="1428">
        <f t="shared" ref="AB64" si="65">+Y$26*AA64+Z64</f>
        <v>1287476.4369887672</v>
      </c>
      <c r="AC64" s="1427">
        <f>+AE63</f>
        <v>0</v>
      </c>
      <c r="AD64" s="1419">
        <f>+AC$29</f>
        <v>0</v>
      </c>
      <c r="AE64" s="1419">
        <f t="shared" si="8"/>
        <v>0</v>
      </c>
      <c r="AF64" s="1428">
        <f>+AC$26*AE64+AD64</f>
        <v>0</v>
      </c>
      <c r="AG64" s="1427">
        <f>+AI63</f>
        <v>0</v>
      </c>
      <c r="AH64" s="1419">
        <f>+AG$29</f>
        <v>0</v>
      </c>
      <c r="AI64" s="1419">
        <f t="shared" si="9"/>
        <v>0</v>
      </c>
      <c r="AJ64" s="1428">
        <f>+AG$26*AI64+AH64</f>
        <v>0</v>
      </c>
      <c r="AK64" s="1427">
        <f>+AM63</f>
        <v>0</v>
      </c>
      <c r="AL64" s="1419">
        <f>+AK$29</f>
        <v>0</v>
      </c>
      <c r="AM64" s="1419">
        <f t="shared" si="10"/>
        <v>0</v>
      </c>
      <c r="AN64" s="1428">
        <f>+AK$26*AM64+AL64</f>
        <v>0</v>
      </c>
      <c r="AO64" s="1429">
        <f t="shared" si="18"/>
        <v>59211477.604666784</v>
      </c>
      <c r="AP64" s="1430"/>
      <c r="AQ64" s="1431">
        <f t="shared" ref="AQ64" si="66">+AO64</f>
        <v>59211477.604666784</v>
      </c>
      <c r="AR64" s="1432"/>
    </row>
    <row r="65" spans="1:44">
      <c r="A65" s="1415">
        <f t="shared" si="17"/>
        <v>54</v>
      </c>
      <c r="B65" s="1416"/>
      <c r="C65" s="1417" t="str">
        <f t="shared" si="2"/>
        <v>W Increased ROE</v>
      </c>
      <c r="D65" s="1418">
        <f t="shared" si="3"/>
        <v>2023</v>
      </c>
      <c r="E65" s="1419"/>
      <c r="F65" s="1419"/>
      <c r="G65" s="1419"/>
      <c r="H65" s="1420"/>
      <c r="I65" s="1421">
        <f t="shared" ref="I65" si="67">+I64</f>
        <v>175707573.03109416</v>
      </c>
      <c r="J65" s="1422">
        <f t="shared" ref="J65" si="68">J64</f>
        <v>6507353.1401999993</v>
      </c>
      <c r="K65" s="1422">
        <f t="shared" si="29"/>
        <v>169200219.89089417</v>
      </c>
      <c r="L65" s="1423">
        <f t="shared" ref="L65" si="69">+I$27*K65+J65</f>
        <v>31508260.382582519</v>
      </c>
      <c r="M65" s="1424">
        <v>0</v>
      </c>
      <c r="N65" s="1424">
        <v>0</v>
      </c>
      <c r="O65" s="1425">
        <f t="shared" si="31"/>
        <v>0</v>
      </c>
      <c r="P65" s="1426">
        <f t="shared" si="32"/>
        <v>0</v>
      </c>
      <c r="Q65" s="1424">
        <f t="shared" ref="Q65:R65" si="70">+Q64</f>
        <v>163767606.70337504</v>
      </c>
      <c r="R65" s="1424">
        <f t="shared" si="70"/>
        <v>4801627.1654999992</v>
      </c>
      <c r="S65" s="1425">
        <f t="shared" si="35"/>
        <v>158965979.53787506</v>
      </c>
      <c r="T65" s="1426">
        <f t="shared" ref="T65" si="71">+Q$27*S65+R65</f>
        <v>26772040.182480976</v>
      </c>
      <c r="U65" s="1424">
        <f t="shared" ref="U65:V65" si="72">+U64</f>
        <v>7728363.9399083341</v>
      </c>
      <c r="V65" s="1424">
        <f t="shared" si="72"/>
        <v>222344.16709999996</v>
      </c>
      <c r="W65" s="1425">
        <f t="shared" si="39"/>
        <v>7506019.7728083339</v>
      </c>
      <c r="X65" s="1426">
        <f t="shared" si="40"/>
        <v>1259738.1743060099</v>
      </c>
      <c r="Y65" s="1427">
        <f t="shared" ref="Y65:Z65" si="73">+Y64</f>
        <v>7938895.6396120004</v>
      </c>
      <c r="Z65" s="1424">
        <f t="shared" si="73"/>
        <v>220767.26718199995</v>
      </c>
      <c r="AA65" s="1424">
        <f t="shared" si="43"/>
        <v>7718128.3724300005</v>
      </c>
      <c r="AB65" s="1428">
        <f t="shared" ref="AB65" si="74">+Y$27*AA65+Z65</f>
        <v>1287476.4369887672</v>
      </c>
      <c r="AC65" s="1427">
        <f>+AC64</f>
        <v>0</v>
      </c>
      <c r="AD65" s="1419">
        <f>+AD64</f>
        <v>0</v>
      </c>
      <c r="AE65" s="1419">
        <f t="shared" si="8"/>
        <v>0</v>
      </c>
      <c r="AF65" s="1428">
        <f>+AC$27*AE65+AD65</f>
        <v>0</v>
      </c>
      <c r="AG65" s="1427">
        <f>+AG64</f>
        <v>0</v>
      </c>
      <c r="AH65" s="1419">
        <f>+AH64</f>
        <v>0</v>
      </c>
      <c r="AI65" s="1419">
        <f t="shared" si="9"/>
        <v>0</v>
      </c>
      <c r="AJ65" s="1428">
        <f>+AG$27*AI65+AH65</f>
        <v>0</v>
      </c>
      <c r="AK65" s="1427">
        <f>+AK64</f>
        <v>0</v>
      </c>
      <c r="AL65" s="1419">
        <f>+AL64</f>
        <v>0</v>
      </c>
      <c r="AM65" s="1419">
        <f t="shared" si="10"/>
        <v>0</v>
      </c>
      <c r="AN65" s="1428">
        <f>+AK$27*AM65+AL65</f>
        <v>0</v>
      </c>
      <c r="AO65" s="1429">
        <f t="shared" si="18"/>
        <v>60827515.176358268</v>
      </c>
      <c r="AP65" s="1433">
        <f t="shared" ref="AP65" si="75">+AO65</f>
        <v>60827515.176358268</v>
      </c>
      <c r="AQ65" s="1434"/>
      <c r="AR65" s="1432"/>
    </row>
    <row r="66" spans="1:44">
      <c r="A66" s="128">
        <f t="shared" si="17"/>
        <v>55</v>
      </c>
      <c r="C66" s="283" t="str">
        <f t="shared" si="2"/>
        <v>W  11.5 % ROE</v>
      </c>
      <c r="D66" s="180">
        <f t="shared" si="3"/>
        <v>2024</v>
      </c>
      <c r="E66" s="181"/>
      <c r="F66" s="181"/>
      <c r="G66" s="181"/>
      <c r="H66" s="178"/>
      <c r="I66" s="1241">
        <f t="shared" ref="I66" si="76">+K65</f>
        <v>169200219.89089417</v>
      </c>
      <c r="J66" s="1242">
        <f t="shared" ref="J66" si="77">+I$29</f>
        <v>6507353.1401999993</v>
      </c>
      <c r="K66" s="1242">
        <f t="shared" si="29"/>
        <v>162692866.75069419</v>
      </c>
      <c r="L66" s="1243">
        <f t="shared" ref="L66" si="78">+I$26*K66+J66</f>
        <v>28992852.791260641</v>
      </c>
      <c r="M66" s="1244">
        <v>0</v>
      </c>
      <c r="N66" s="1244">
        <v>0</v>
      </c>
      <c r="O66" s="1246">
        <f t="shared" si="31"/>
        <v>0</v>
      </c>
      <c r="P66" s="1247">
        <f t="shared" si="32"/>
        <v>0</v>
      </c>
      <c r="Q66" s="1244">
        <f t="shared" ref="Q66" si="79">+S65</f>
        <v>158965979.53787506</v>
      </c>
      <c r="R66" s="1244">
        <f t="shared" ref="R66" si="80">+Q$29</f>
        <v>4801627.1654999992</v>
      </c>
      <c r="S66" s="1246">
        <f t="shared" si="35"/>
        <v>154164352.37237507</v>
      </c>
      <c r="T66" s="1247">
        <f t="shared" ref="T66" si="81">+Q$26*S66+R66</f>
        <v>26108415.598867126</v>
      </c>
      <c r="U66" s="1244">
        <f t="shared" ref="U66" si="82">+W65</f>
        <v>7506019.7728083339</v>
      </c>
      <c r="V66" s="1244">
        <f t="shared" ref="V66" si="83">+U$29</f>
        <v>222344.16709999996</v>
      </c>
      <c r="W66" s="1246">
        <f t="shared" si="39"/>
        <v>7283675.6057083337</v>
      </c>
      <c r="X66" s="1247">
        <f t="shared" si="40"/>
        <v>1229008.3716318489</v>
      </c>
      <c r="Y66" s="766">
        <f t="shared" ref="Y66" si="84">+AA65</f>
        <v>7718128.3724300005</v>
      </c>
      <c r="Z66" s="1244">
        <f t="shared" ref="Z66" si="85">+Y$29</f>
        <v>220767.26718199995</v>
      </c>
      <c r="AA66" s="1244">
        <f t="shared" si="43"/>
        <v>7497361.1052480005</v>
      </c>
      <c r="AB66" s="767">
        <f t="shared" ref="AB66" si="86">+Y$26*AA66+Z66</f>
        <v>1256964.5749241984</v>
      </c>
      <c r="AC66" s="183">
        <f>+AE65</f>
        <v>0</v>
      </c>
      <c r="AD66" s="181">
        <f>+AC$29</f>
        <v>0</v>
      </c>
      <c r="AE66" s="181">
        <f t="shared" si="8"/>
        <v>0</v>
      </c>
      <c r="AF66" s="176">
        <f>+AC$26*AE66+AD66</f>
        <v>0</v>
      </c>
      <c r="AG66" s="183">
        <f>+AI65</f>
        <v>0</v>
      </c>
      <c r="AH66" s="181">
        <f>+AG$29</f>
        <v>0</v>
      </c>
      <c r="AI66" s="181">
        <f t="shared" si="9"/>
        <v>0</v>
      </c>
      <c r="AJ66" s="176">
        <f>+AG$26*AI66+AH66</f>
        <v>0</v>
      </c>
      <c r="AK66" s="183">
        <f>+AM65</f>
        <v>0</v>
      </c>
      <c r="AL66" s="181">
        <f>+AK$29</f>
        <v>0</v>
      </c>
      <c r="AM66" s="181">
        <f t="shared" si="10"/>
        <v>0</v>
      </c>
      <c r="AN66" s="176">
        <f>+AK$26*AM66+AL66</f>
        <v>0</v>
      </c>
      <c r="AO66" s="768">
        <f t="shared" si="18"/>
        <v>57587241.33668381</v>
      </c>
      <c r="AP66" s="769"/>
      <c r="AQ66" s="770">
        <f t="shared" ref="AQ66" si="87">+AO66</f>
        <v>57587241.33668381</v>
      </c>
    </row>
    <row r="67" spans="1:44">
      <c r="A67" s="128">
        <f t="shared" si="17"/>
        <v>56</v>
      </c>
      <c r="C67" s="283" t="str">
        <f t="shared" si="2"/>
        <v>W Increased ROE</v>
      </c>
      <c r="D67" s="180">
        <f t="shared" si="3"/>
        <v>2024</v>
      </c>
      <c r="E67" s="181"/>
      <c r="F67" s="181"/>
      <c r="G67" s="181"/>
      <c r="H67" s="178"/>
      <c r="I67" s="1241">
        <f t="shared" ref="I67" si="88">+I66</f>
        <v>169200219.89089417</v>
      </c>
      <c r="J67" s="1242">
        <f t="shared" ref="J67" si="89">J66</f>
        <v>6507353.1401999993</v>
      </c>
      <c r="K67" s="1242">
        <f t="shared" si="29"/>
        <v>162692866.75069419</v>
      </c>
      <c r="L67" s="1243">
        <f t="shared" ref="L67" si="90">+I$27*K67+J67</f>
        <v>30546738.391910911</v>
      </c>
      <c r="M67" s="1244">
        <v>0</v>
      </c>
      <c r="N67" s="1244">
        <v>0</v>
      </c>
      <c r="O67" s="1246">
        <f t="shared" si="31"/>
        <v>0</v>
      </c>
      <c r="P67" s="1247">
        <f t="shared" si="32"/>
        <v>0</v>
      </c>
      <c r="Q67" s="1244">
        <f t="shared" ref="Q67:R67" si="91">+Q66</f>
        <v>158965979.53787506</v>
      </c>
      <c r="R67" s="1244">
        <f t="shared" si="91"/>
        <v>4801627.1654999992</v>
      </c>
      <c r="S67" s="1246">
        <f t="shared" si="35"/>
        <v>154164352.37237507</v>
      </c>
      <c r="T67" s="1247">
        <f t="shared" ref="T67" si="92">+Q$27*S67+R67</f>
        <v>26108415.598867126</v>
      </c>
      <c r="U67" s="1244">
        <f t="shared" ref="U67:V67" si="93">+U66</f>
        <v>7506019.7728083339</v>
      </c>
      <c r="V67" s="1244">
        <f t="shared" si="93"/>
        <v>222344.16709999996</v>
      </c>
      <c r="W67" s="1246">
        <f t="shared" si="39"/>
        <v>7283675.6057083337</v>
      </c>
      <c r="X67" s="1247">
        <f t="shared" si="40"/>
        <v>1229008.3716318489</v>
      </c>
      <c r="Y67" s="766">
        <f t="shared" ref="Y67:Z67" si="94">+Y66</f>
        <v>7718128.3724300005</v>
      </c>
      <c r="Z67" s="1244">
        <f t="shared" si="94"/>
        <v>220767.26718199995</v>
      </c>
      <c r="AA67" s="1244">
        <f t="shared" si="43"/>
        <v>7497361.1052480005</v>
      </c>
      <c r="AB67" s="767">
        <f t="shared" ref="AB67" si="95">+Y$27*AA67+Z67</f>
        <v>1256964.5749241984</v>
      </c>
      <c r="AC67" s="183">
        <f>+AC66</f>
        <v>0</v>
      </c>
      <c r="AD67" s="181">
        <f>+AD66</f>
        <v>0</v>
      </c>
      <c r="AE67" s="181">
        <f t="shared" si="8"/>
        <v>0</v>
      </c>
      <c r="AF67" s="176">
        <f>+AC$27*AE67+AD67</f>
        <v>0</v>
      </c>
      <c r="AG67" s="183">
        <f>+AG66</f>
        <v>0</v>
      </c>
      <c r="AH67" s="181">
        <f>+AH66</f>
        <v>0</v>
      </c>
      <c r="AI67" s="181">
        <f t="shared" si="9"/>
        <v>0</v>
      </c>
      <c r="AJ67" s="176">
        <f>+AG$27*AI67+AH67</f>
        <v>0</v>
      </c>
      <c r="AK67" s="183">
        <f>+AK66</f>
        <v>0</v>
      </c>
      <c r="AL67" s="181">
        <f>+AL66</f>
        <v>0</v>
      </c>
      <c r="AM67" s="181">
        <f t="shared" si="10"/>
        <v>0</v>
      </c>
      <c r="AN67" s="176">
        <f>+AK$27*AM67+AL67</f>
        <v>0</v>
      </c>
      <c r="AO67" s="768">
        <f t="shared" si="18"/>
        <v>59141126.937334083</v>
      </c>
      <c r="AP67" s="310">
        <f t="shared" ref="AP67" si="96">+AO67</f>
        <v>59141126.937334083</v>
      </c>
      <c r="AQ67" s="156"/>
    </row>
    <row r="68" spans="1:44">
      <c r="A68" s="128">
        <f t="shared" si="17"/>
        <v>57</v>
      </c>
      <c r="C68" s="283" t="str">
        <f t="shared" si="2"/>
        <v>W  11.5 % ROE</v>
      </c>
      <c r="D68" s="180">
        <f t="shared" si="3"/>
        <v>2025</v>
      </c>
      <c r="E68" s="181"/>
      <c r="F68" s="181"/>
      <c r="G68" s="181"/>
      <c r="H68" s="178"/>
      <c r="I68" s="1241">
        <f t="shared" ref="I68" si="97">+K67</f>
        <v>162692866.75069419</v>
      </c>
      <c r="J68" s="1242">
        <f t="shared" ref="J68" si="98">+I$29</f>
        <v>6507353.1401999993</v>
      </c>
      <c r="K68" s="1242">
        <f t="shared" si="29"/>
        <v>156185513.6104942</v>
      </c>
      <c r="L68" s="1243">
        <f t="shared" ref="L68" si="99">+I$26*K68+J68</f>
        <v>28093482.771630257</v>
      </c>
      <c r="M68" s="1244">
        <v>0</v>
      </c>
      <c r="N68" s="1244">
        <v>0</v>
      </c>
      <c r="O68" s="1246">
        <f t="shared" si="31"/>
        <v>0</v>
      </c>
      <c r="P68" s="1247">
        <f t="shared" si="32"/>
        <v>0</v>
      </c>
      <c r="Q68" s="1244">
        <f t="shared" ref="Q68" si="100">+S67</f>
        <v>154164352.37237507</v>
      </c>
      <c r="R68" s="1244">
        <f t="shared" ref="R68" si="101">+Q$29</f>
        <v>4801627.1654999992</v>
      </c>
      <c r="S68" s="1246">
        <f t="shared" si="35"/>
        <v>149362725.20687509</v>
      </c>
      <c r="T68" s="1247">
        <f t="shared" ref="T68" si="102">+Q$26*S68+R68</f>
        <v>25444791.015253272</v>
      </c>
      <c r="U68" s="1244">
        <f t="shared" ref="U68" si="103">+W67</f>
        <v>7283675.6057083337</v>
      </c>
      <c r="V68" s="1244">
        <f t="shared" ref="V68" si="104">+U$29</f>
        <v>222344.16709999996</v>
      </c>
      <c r="W68" s="1246">
        <f t="shared" si="39"/>
        <v>7061331.4386083335</v>
      </c>
      <c r="X68" s="1247">
        <f t="shared" si="40"/>
        <v>1198278.5689576878</v>
      </c>
      <c r="Y68" s="766">
        <f t="shared" ref="Y68" si="105">+AA67</f>
        <v>7497361.1052480005</v>
      </c>
      <c r="Z68" s="1244">
        <f t="shared" ref="Z68" si="106">+Y$29</f>
        <v>220767.26718199995</v>
      </c>
      <c r="AA68" s="1244">
        <f t="shared" si="43"/>
        <v>7276593.8380660005</v>
      </c>
      <c r="AB68" s="767">
        <f t="shared" ref="AB68" si="107">+Y$26*AA68+Z68</f>
        <v>1226452.7128596294</v>
      </c>
      <c r="AC68" s="183">
        <f>+AE67</f>
        <v>0</v>
      </c>
      <c r="AD68" s="181">
        <f>+AC$29</f>
        <v>0</v>
      </c>
      <c r="AE68" s="181">
        <f t="shared" si="8"/>
        <v>0</v>
      </c>
      <c r="AF68" s="176">
        <f>+AC$26*AE68+AD68</f>
        <v>0</v>
      </c>
      <c r="AG68" s="183">
        <f>+AI67</f>
        <v>0</v>
      </c>
      <c r="AH68" s="181">
        <f>+AG$29</f>
        <v>0</v>
      </c>
      <c r="AI68" s="181">
        <f t="shared" si="9"/>
        <v>0</v>
      </c>
      <c r="AJ68" s="176">
        <f>+AG$26*AI68+AH68</f>
        <v>0</v>
      </c>
      <c r="AK68" s="183">
        <f>+AM67</f>
        <v>0</v>
      </c>
      <c r="AL68" s="181">
        <f>+AK$29</f>
        <v>0</v>
      </c>
      <c r="AM68" s="181">
        <f t="shared" si="10"/>
        <v>0</v>
      </c>
      <c r="AN68" s="176">
        <f>+AK$26*AM68+AL68</f>
        <v>0</v>
      </c>
      <c r="AO68" s="768">
        <f t="shared" si="18"/>
        <v>55963005.06870085</v>
      </c>
      <c r="AP68" s="769"/>
      <c r="AQ68" s="770">
        <f t="shared" ref="AQ68" si="108">+AO68</f>
        <v>55963005.06870085</v>
      </c>
    </row>
    <row r="69" spans="1:44">
      <c r="A69" s="128">
        <f t="shared" si="17"/>
        <v>58</v>
      </c>
      <c r="C69" s="283" t="str">
        <f t="shared" si="2"/>
        <v>W Increased ROE</v>
      </c>
      <c r="D69" s="180">
        <f t="shared" si="3"/>
        <v>2025</v>
      </c>
      <c r="E69" s="181"/>
      <c r="F69" s="181"/>
      <c r="G69" s="181"/>
      <c r="H69" s="178"/>
      <c r="I69" s="1241">
        <f t="shared" ref="I69" si="109">+I68</f>
        <v>162692866.75069419</v>
      </c>
      <c r="J69" s="1242">
        <f t="shared" ref="J69" si="110">J68</f>
        <v>6507353.1401999993</v>
      </c>
      <c r="K69" s="1242">
        <f t="shared" si="29"/>
        <v>156185513.6104942</v>
      </c>
      <c r="L69" s="1243">
        <f t="shared" ref="L69" si="111">+I$27*K69+J69</f>
        <v>29585216.401239302</v>
      </c>
      <c r="M69" s="1244">
        <v>0</v>
      </c>
      <c r="N69" s="1244">
        <v>0</v>
      </c>
      <c r="O69" s="1246">
        <f t="shared" si="31"/>
        <v>0</v>
      </c>
      <c r="P69" s="1247">
        <f t="shared" si="32"/>
        <v>0</v>
      </c>
      <c r="Q69" s="1244">
        <f t="shared" ref="Q69:R69" si="112">+Q68</f>
        <v>154164352.37237507</v>
      </c>
      <c r="R69" s="1244">
        <f t="shared" si="112"/>
        <v>4801627.1654999992</v>
      </c>
      <c r="S69" s="1246">
        <f t="shared" si="35"/>
        <v>149362725.20687509</v>
      </c>
      <c r="T69" s="1247">
        <f t="shared" ref="T69" si="113">+Q$27*S69+R69</f>
        <v>25444791.015253272</v>
      </c>
      <c r="U69" s="1244">
        <f t="shared" ref="U69:V69" si="114">+U68</f>
        <v>7283675.6057083337</v>
      </c>
      <c r="V69" s="1244">
        <f t="shared" si="114"/>
        <v>222344.16709999996</v>
      </c>
      <c r="W69" s="1246">
        <f t="shared" si="39"/>
        <v>7061331.4386083335</v>
      </c>
      <c r="X69" s="1247">
        <f t="shared" si="40"/>
        <v>1198278.5689576878</v>
      </c>
      <c r="Y69" s="766">
        <f t="shared" ref="Y69:Z69" si="115">+Y68</f>
        <v>7497361.1052480005</v>
      </c>
      <c r="Z69" s="1244">
        <f t="shared" si="115"/>
        <v>220767.26718199995</v>
      </c>
      <c r="AA69" s="1244">
        <f t="shared" si="43"/>
        <v>7276593.8380660005</v>
      </c>
      <c r="AB69" s="767">
        <f t="shared" ref="AB69" si="116">+Y$27*AA69+Z69</f>
        <v>1226452.7128596294</v>
      </c>
      <c r="AC69" s="183">
        <f>+AC68</f>
        <v>0</v>
      </c>
      <c r="AD69" s="181">
        <f>+AD68</f>
        <v>0</v>
      </c>
      <c r="AE69" s="181">
        <f t="shared" si="8"/>
        <v>0</v>
      </c>
      <c r="AF69" s="176">
        <f>+AC$27*AE69+AD69</f>
        <v>0</v>
      </c>
      <c r="AG69" s="183">
        <f>+AG68</f>
        <v>0</v>
      </c>
      <c r="AH69" s="181">
        <f>+AH68</f>
        <v>0</v>
      </c>
      <c r="AI69" s="181">
        <f t="shared" si="9"/>
        <v>0</v>
      </c>
      <c r="AJ69" s="176">
        <f>+AG$27*AI69+AH69</f>
        <v>0</v>
      </c>
      <c r="AK69" s="183">
        <f>+AK68</f>
        <v>0</v>
      </c>
      <c r="AL69" s="181">
        <f>+AL68</f>
        <v>0</v>
      </c>
      <c r="AM69" s="181">
        <f t="shared" si="10"/>
        <v>0</v>
      </c>
      <c r="AN69" s="176">
        <f>+AK$27*AM69+AL69</f>
        <v>0</v>
      </c>
      <c r="AO69" s="768">
        <f t="shared" si="18"/>
        <v>57454738.698309891</v>
      </c>
      <c r="AP69" s="310">
        <f t="shared" ref="AP69" si="117">+AO69</f>
        <v>57454738.698309891</v>
      </c>
      <c r="AQ69" s="156"/>
    </row>
    <row r="70" spans="1:44">
      <c r="A70" s="128">
        <f t="shared" si="17"/>
        <v>59</v>
      </c>
      <c r="C70" s="283" t="str">
        <f t="shared" si="2"/>
        <v>W  11.5 % ROE</v>
      </c>
      <c r="D70" s="180">
        <f t="shared" si="3"/>
        <v>2026</v>
      </c>
      <c r="E70" s="181"/>
      <c r="F70" s="181"/>
      <c r="G70" s="181"/>
      <c r="H70" s="178"/>
      <c r="I70" s="1241">
        <f t="shared" ref="I70" si="118">+K69</f>
        <v>156185513.6104942</v>
      </c>
      <c r="J70" s="1242">
        <f t="shared" ref="J70" si="119">+I$29</f>
        <v>6507353.1401999993</v>
      </c>
      <c r="K70" s="1242">
        <f t="shared" si="29"/>
        <v>149678160.47029421</v>
      </c>
      <c r="L70" s="1243">
        <f t="shared" ref="L70" si="120">+I$26*K70+J70</f>
        <v>27194112.751999874</v>
      </c>
      <c r="M70" s="1244">
        <v>0</v>
      </c>
      <c r="N70" s="1244">
        <v>0</v>
      </c>
      <c r="O70" s="1246">
        <f t="shared" si="31"/>
        <v>0</v>
      </c>
      <c r="P70" s="1247">
        <f t="shared" si="32"/>
        <v>0</v>
      </c>
      <c r="Q70" s="1244">
        <f t="shared" ref="Q70" si="121">+S69</f>
        <v>149362725.20687509</v>
      </c>
      <c r="R70" s="1244">
        <f t="shared" ref="R70" si="122">+Q$29</f>
        <v>4801627.1654999992</v>
      </c>
      <c r="S70" s="1246">
        <f t="shared" si="35"/>
        <v>144561098.0413751</v>
      </c>
      <c r="T70" s="1247">
        <f t="shared" ref="T70" si="123">+Q$26*S70+R70</f>
        <v>24781166.431639422</v>
      </c>
      <c r="U70" s="1244">
        <f t="shared" ref="U70" si="124">+W69</f>
        <v>7061331.4386083335</v>
      </c>
      <c r="V70" s="1244">
        <f t="shared" ref="V70" si="125">+U$29</f>
        <v>222344.16709999996</v>
      </c>
      <c r="W70" s="1246">
        <f t="shared" si="39"/>
        <v>6838987.2715083333</v>
      </c>
      <c r="X70" s="1247">
        <f t="shared" si="40"/>
        <v>1167548.7662835266</v>
      </c>
      <c r="Y70" s="766">
        <f t="shared" ref="Y70" si="126">+AA69</f>
        <v>7276593.8380660005</v>
      </c>
      <c r="Z70" s="1244">
        <f t="shared" ref="Z70" si="127">+Y$29</f>
        <v>220767.26718199995</v>
      </c>
      <c r="AA70" s="1244">
        <f t="shared" si="43"/>
        <v>7055826.5708840005</v>
      </c>
      <c r="AB70" s="767">
        <f t="shared" ref="AB70" si="128">+Y$26*AA70+Z70</f>
        <v>1195940.8507950606</v>
      </c>
      <c r="AC70" s="183">
        <f>+AE69</f>
        <v>0</v>
      </c>
      <c r="AD70" s="181">
        <f>+AC$29</f>
        <v>0</v>
      </c>
      <c r="AE70" s="181">
        <f t="shared" si="8"/>
        <v>0</v>
      </c>
      <c r="AF70" s="176">
        <f>+AC$26*AE70+AD70</f>
        <v>0</v>
      </c>
      <c r="AG70" s="183">
        <f>+AI69</f>
        <v>0</v>
      </c>
      <c r="AH70" s="181">
        <f>+AG$29</f>
        <v>0</v>
      </c>
      <c r="AI70" s="181">
        <f t="shared" si="9"/>
        <v>0</v>
      </c>
      <c r="AJ70" s="176">
        <f>+AG$26*AI70+AH70</f>
        <v>0</v>
      </c>
      <c r="AK70" s="183">
        <f>+AM69</f>
        <v>0</v>
      </c>
      <c r="AL70" s="181">
        <f>+AK$29</f>
        <v>0</v>
      </c>
      <c r="AM70" s="181">
        <f t="shared" si="10"/>
        <v>0</v>
      </c>
      <c r="AN70" s="176">
        <f>+AK$26*AM70+AL70</f>
        <v>0</v>
      </c>
      <c r="AO70" s="768">
        <f t="shared" si="18"/>
        <v>54338768.800717883</v>
      </c>
      <c r="AP70" s="769"/>
      <c r="AQ70" s="770">
        <f t="shared" ref="AQ70" si="129">+AO70</f>
        <v>54338768.800717883</v>
      </c>
    </row>
    <row r="71" spans="1:44">
      <c r="A71" s="128">
        <f t="shared" si="17"/>
        <v>60</v>
      </c>
      <c r="C71" s="283" t="str">
        <f t="shared" si="2"/>
        <v>W Increased ROE</v>
      </c>
      <c r="D71" s="180">
        <f t="shared" si="3"/>
        <v>2026</v>
      </c>
      <c r="E71" s="181"/>
      <c r="F71" s="181"/>
      <c r="G71" s="181"/>
      <c r="H71" s="178"/>
      <c r="I71" s="1241">
        <f t="shared" ref="I71" si="130">+I70</f>
        <v>156185513.6104942</v>
      </c>
      <c r="J71" s="1242">
        <f t="shared" ref="J71" si="131">J70</f>
        <v>6507353.1401999993</v>
      </c>
      <c r="K71" s="1242">
        <f t="shared" si="29"/>
        <v>149678160.47029421</v>
      </c>
      <c r="L71" s="1243">
        <f t="shared" ref="L71" si="132">+I$27*K71+J71</f>
        <v>28623694.41056769</v>
      </c>
      <c r="M71" s="1244">
        <v>0</v>
      </c>
      <c r="N71" s="1244">
        <v>0</v>
      </c>
      <c r="O71" s="1246">
        <f t="shared" si="31"/>
        <v>0</v>
      </c>
      <c r="P71" s="1247">
        <f t="shared" si="32"/>
        <v>0</v>
      </c>
      <c r="Q71" s="1244">
        <f t="shared" ref="Q71:R71" si="133">+Q70</f>
        <v>149362725.20687509</v>
      </c>
      <c r="R71" s="1244">
        <f t="shared" si="133"/>
        <v>4801627.1654999992</v>
      </c>
      <c r="S71" s="1246">
        <f t="shared" si="35"/>
        <v>144561098.0413751</v>
      </c>
      <c r="T71" s="1247">
        <f t="shared" ref="T71" si="134">+Q$27*S71+R71</f>
        <v>24781166.431639422</v>
      </c>
      <c r="U71" s="1244">
        <f t="shared" ref="U71:V71" si="135">+U70</f>
        <v>7061331.4386083335</v>
      </c>
      <c r="V71" s="1244">
        <f t="shared" si="135"/>
        <v>222344.16709999996</v>
      </c>
      <c r="W71" s="1246">
        <f t="shared" si="39"/>
        <v>6838987.2715083333</v>
      </c>
      <c r="X71" s="1247">
        <f t="shared" si="40"/>
        <v>1167548.7662835266</v>
      </c>
      <c r="Y71" s="766">
        <f t="shared" ref="Y71:Z71" si="136">+Y70</f>
        <v>7276593.8380660005</v>
      </c>
      <c r="Z71" s="1244">
        <f t="shared" si="136"/>
        <v>220767.26718199995</v>
      </c>
      <c r="AA71" s="1244">
        <f t="shared" si="43"/>
        <v>7055826.5708840005</v>
      </c>
      <c r="AB71" s="767">
        <f t="shared" ref="AB71" si="137">+Y$27*AA71+Z71</f>
        <v>1195940.8507950606</v>
      </c>
      <c r="AC71" s="183">
        <f>+AC70</f>
        <v>0</v>
      </c>
      <c r="AD71" s="181">
        <f>+AD70</f>
        <v>0</v>
      </c>
      <c r="AE71" s="181">
        <f t="shared" si="8"/>
        <v>0</v>
      </c>
      <c r="AF71" s="176">
        <f>+AC$27*AE71+AD71</f>
        <v>0</v>
      </c>
      <c r="AG71" s="183">
        <f>+AG70</f>
        <v>0</v>
      </c>
      <c r="AH71" s="181">
        <f>+AH70</f>
        <v>0</v>
      </c>
      <c r="AI71" s="181">
        <f t="shared" si="9"/>
        <v>0</v>
      </c>
      <c r="AJ71" s="176">
        <f>+AG$27*AI71+AH71</f>
        <v>0</v>
      </c>
      <c r="AK71" s="183">
        <f>+AK70</f>
        <v>0</v>
      </c>
      <c r="AL71" s="181">
        <f>+AL70</f>
        <v>0</v>
      </c>
      <c r="AM71" s="181">
        <f t="shared" si="10"/>
        <v>0</v>
      </c>
      <c r="AN71" s="176">
        <f>+AK$27*AM71+AL71</f>
        <v>0</v>
      </c>
      <c r="AO71" s="768">
        <f t="shared" si="18"/>
        <v>55768350.459285699</v>
      </c>
      <c r="AP71" s="310">
        <f t="shared" ref="AP71" si="138">+AO71</f>
        <v>55768350.459285699</v>
      </c>
      <c r="AQ71" s="156"/>
    </row>
    <row r="72" spans="1:44" s="1127" customFormat="1">
      <c r="A72" s="128">
        <f t="shared" si="17"/>
        <v>61</v>
      </c>
      <c r="B72" s="211"/>
      <c r="C72" s="283" t="str">
        <f t="shared" si="2"/>
        <v>W  11.5 % ROE</v>
      </c>
      <c r="D72" s="180">
        <v>2027</v>
      </c>
      <c r="E72" s="764"/>
      <c r="F72" s="764"/>
      <c r="G72" s="764"/>
      <c r="H72" s="765"/>
      <c r="I72" s="1241">
        <f t="shared" ref="I72" si="139">+K71</f>
        <v>149678160.47029421</v>
      </c>
      <c r="J72" s="1242">
        <f t="shared" ref="J72" si="140">+I$29</f>
        <v>6507353.1401999993</v>
      </c>
      <c r="K72" s="1242">
        <f t="shared" si="29"/>
        <v>143170807.33009422</v>
      </c>
      <c r="L72" s="1243">
        <f t="shared" ref="L72" si="141">+I$26*K72+J72</f>
        <v>26294742.73236949</v>
      </c>
      <c r="M72" s="1244">
        <v>0</v>
      </c>
      <c r="N72" s="1244">
        <v>0</v>
      </c>
      <c r="O72" s="1246">
        <f t="shared" si="31"/>
        <v>0</v>
      </c>
      <c r="P72" s="1247">
        <f t="shared" si="32"/>
        <v>0</v>
      </c>
      <c r="Q72" s="1244">
        <f t="shared" ref="Q72" si="142">+S71</f>
        <v>144561098.0413751</v>
      </c>
      <c r="R72" s="1244">
        <f t="shared" ref="R72" si="143">+Q$29</f>
        <v>4801627.1654999992</v>
      </c>
      <c r="S72" s="1246">
        <f t="shared" si="35"/>
        <v>139759470.87587512</v>
      </c>
      <c r="T72" s="1247">
        <f t="shared" ref="T72" si="144">+Q$26*S72+R72</f>
        <v>24117541.848025572</v>
      </c>
      <c r="U72" s="1244">
        <f t="shared" ref="U72" si="145">+W71</f>
        <v>6838987.2715083333</v>
      </c>
      <c r="V72" s="1244">
        <f t="shared" ref="V72" si="146">+U$29</f>
        <v>222344.16709999996</v>
      </c>
      <c r="W72" s="1246">
        <f t="shared" si="39"/>
        <v>6616643.1044083331</v>
      </c>
      <c r="X72" s="1247">
        <f t="shared" si="40"/>
        <v>1136818.9636093655</v>
      </c>
      <c r="Y72" s="766">
        <f t="shared" ref="Y72" si="147">+AA71</f>
        <v>7055826.5708840005</v>
      </c>
      <c r="Z72" s="1244">
        <f t="shared" ref="Z72" si="148">+Y$29</f>
        <v>220767.26718199995</v>
      </c>
      <c r="AA72" s="1244">
        <f t="shared" si="43"/>
        <v>6835059.3037020005</v>
      </c>
      <c r="AB72" s="767">
        <f t="shared" ref="AB72" si="149">+Y$26*AA72+Z72</f>
        <v>1165428.9887304916</v>
      </c>
      <c r="AC72" s="764"/>
      <c r="AD72" s="764"/>
      <c r="AE72" s="764"/>
      <c r="AF72" s="767"/>
      <c r="AG72" s="764"/>
      <c r="AH72" s="764"/>
      <c r="AI72" s="764"/>
      <c r="AJ72" s="767"/>
      <c r="AK72" s="764"/>
      <c r="AL72" s="764"/>
      <c r="AM72" s="764"/>
      <c r="AN72" s="767"/>
      <c r="AO72" s="768">
        <f t="shared" si="18"/>
        <v>52714532.532734916</v>
      </c>
      <c r="AP72" s="769"/>
      <c r="AQ72" s="770">
        <f t="shared" ref="AQ72" si="150">+AO72</f>
        <v>52714532.532734916</v>
      </c>
    </row>
    <row r="73" spans="1:44" s="1127" customFormat="1">
      <c r="A73" s="128">
        <f t="shared" si="17"/>
        <v>62</v>
      </c>
      <c r="B73" s="211"/>
      <c r="C73" s="283" t="str">
        <f t="shared" si="2"/>
        <v>W Increased ROE</v>
      </c>
      <c r="D73" s="180">
        <v>2027</v>
      </c>
      <c r="E73" s="764"/>
      <c r="F73" s="764"/>
      <c r="G73" s="764"/>
      <c r="H73" s="765"/>
      <c r="I73" s="1241">
        <f t="shared" ref="I73" si="151">+I72</f>
        <v>149678160.47029421</v>
      </c>
      <c r="J73" s="1242">
        <f t="shared" ref="J73" si="152">J72</f>
        <v>6507353.1401999993</v>
      </c>
      <c r="K73" s="1242">
        <f t="shared" si="29"/>
        <v>143170807.33009422</v>
      </c>
      <c r="L73" s="1243">
        <f t="shared" ref="L73" si="153">+I$27*K73+J73</f>
        <v>27662172.419896081</v>
      </c>
      <c r="M73" s="1244">
        <v>0</v>
      </c>
      <c r="N73" s="1244">
        <v>0</v>
      </c>
      <c r="O73" s="1246">
        <f t="shared" si="31"/>
        <v>0</v>
      </c>
      <c r="P73" s="1247">
        <f t="shared" si="32"/>
        <v>0</v>
      </c>
      <c r="Q73" s="1244">
        <f t="shared" ref="Q73:R73" si="154">+Q72</f>
        <v>144561098.0413751</v>
      </c>
      <c r="R73" s="1244">
        <f t="shared" si="154"/>
        <v>4801627.1654999992</v>
      </c>
      <c r="S73" s="1246">
        <f t="shared" si="35"/>
        <v>139759470.87587512</v>
      </c>
      <c r="T73" s="1247">
        <f t="shared" ref="T73" si="155">+Q$27*S73+R73</f>
        <v>24117541.848025572</v>
      </c>
      <c r="U73" s="1244">
        <f t="shared" ref="U73:V73" si="156">+U72</f>
        <v>6838987.2715083333</v>
      </c>
      <c r="V73" s="1244">
        <f t="shared" si="156"/>
        <v>222344.16709999996</v>
      </c>
      <c r="W73" s="1246">
        <f t="shared" si="39"/>
        <v>6616643.1044083331</v>
      </c>
      <c r="X73" s="1247">
        <f t="shared" si="40"/>
        <v>1136818.9636093655</v>
      </c>
      <c r="Y73" s="766">
        <f t="shared" ref="Y73:Z73" si="157">+Y72</f>
        <v>7055826.5708840005</v>
      </c>
      <c r="Z73" s="1244">
        <f t="shared" si="157"/>
        <v>220767.26718199995</v>
      </c>
      <c r="AA73" s="1244">
        <f t="shared" si="43"/>
        <v>6835059.3037020005</v>
      </c>
      <c r="AB73" s="767">
        <f t="shared" ref="AB73" si="158">+Y$27*AA73+Z73</f>
        <v>1165428.9887304916</v>
      </c>
      <c r="AC73" s="764"/>
      <c r="AD73" s="764"/>
      <c r="AE73" s="764"/>
      <c r="AF73" s="767"/>
      <c r="AG73" s="764"/>
      <c r="AH73" s="764"/>
      <c r="AI73" s="764"/>
      <c r="AJ73" s="767"/>
      <c r="AK73" s="764"/>
      <c r="AL73" s="764"/>
      <c r="AM73" s="764"/>
      <c r="AN73" s="767"/>
      <c r="AO73" s="768">
        <f t="shared" si="18"/>
        <v>54081962.220261514</v>
      </c>
      <c r="AP73" s="310">
        <f t="shared" ref="AP73" si="159">+AO73</f>
        <v>54081962.220261514</v>
      </c>
      <c r="AQ73" s="156"/>
    </row>
    <row r="74" spans="1:44" s="1127" customFormat="1">
      <c r="A74" s="128">
        <f t="shared" si="17"/>
        <v>63</v>
      </c>
      <c r="B74" s="211"/>
      <c r="C74" s="283" t="str">
        <f t="shared" si="2"/>
        <v>W  11.5 % ROE</v>
      </c>
      <c r="D74" s="180">
        <v>2028</v>
      </c>
      <c r="E74" s="764"/>
      <c r="F74" s="764"/>
      <c r="G74" s="764"/>
      <c r="H74" s="765"/>
      <c r="I74" s="1241">
        <f t="shared" ref="I74" si="160">+K73</f>
        <v>143170807.33009422</v>
      </c>
      <c r="J74" s="1242">
        <f t="shared" ref="J74" si="161">+I$29</f>
        <v>6507353.1401999993</v>
      </c>
      <c r="K74" s="1242">
        <f t="shared" si="29"/>
        <v>136663454.18989423</v>
      </c>
      <c r="L74" s="1243">
        <f t="shared" ref="L74" si="162">+I$26*K74+J74</f>
        <v>25395372.712739106</v>
      </c>
      <c r="M74" s="1244">
        <v>0</v>
      </c>
      <c r="N74" s="1244">
        <v>0</v>
      </c>
      <c r="O74" s="1246">
        <f t="shared" si="31"/>
        <v>0</v>
      </c>
      <c r="P74" s="1247">
        <f t="shared" si="32"/>
        <v>0</v>
      </c>
      <c r="Q74" s="1244">
        <f t="shared" ref="Q74" si="163">+S73</f>
        <v>139759470.87587512</v>
      </c>
      <c r="R74" s="1244">
        <f t="shared" ref="R74" si="164">+Q$29</f>
        <v>4801627.1654999992</v>
      </c>
      <c r="S74" s="1246">
        <f t="shared" si="35"/>
        <v>134957843.71037513</v>
      </c>
      <c r="T74" s="1247">
        <f t="shared" ref="T74" si="165">+Q$26*S74+R74</f>
        <v>23453917.264411718</v>
      </c>
      <c r="U74" s="1244">
        <f t="shared" ref="U74" si="166">+W73</f>
        <v>6616643.1044083331</v>
      </c>
      <c r="V74" s="1244">
        <f t="shared" ref="V74" si="167">+U$29</f>
        <v>222344.16709999996</v>
      </c>
      <c r="W74" s="1246">
        <f t="shared" si="39"/>
        <v>6394298.9373083329</v>
      </c>
      <c r="X74" s="1247">
        <f t="shared" si="40"/>
        <v>1106089.1609352045</v>
      </c>
      <c r="Y74" s="766">
        <f t="shared" ref="Y74" si="168">+AA73</f>
        <v>6835059.3037020005</v>
      </c>
      <c r="Z74" s="1244">
        <f t="shared" ref="Z74" si="169">+Y$29</f>
        <v>220767.26718199995</v>
      </c>
      <c r="AA74" s="1244">
        <f t="shared" si="43"/>
        <v>6614292.0365200005</v>
      </c>
      <c r="AB74" s="767">
        <f t="shared" ref="AB74" si="170">+Y$26*AA74+Z74</f>
        <v>1134917.1266659226</v>
      </c>
      <c r="AC74" s="764"/>
      <c r="AD74" s="764"/>
      <c r="AE74" s="764"/>
      <c r="AF74" s="767"/>
      <c r="AG74" s="764"/>
      <c r="AH74" s="764"/>
      <c r="AI74" s="764"/>
      <c r="AJ74" s="767"/>
      <c r="AK74" s="764"/>
      <c r="AL74" s="764"/>
      <c r="AM74" s="764"/>
      <c r="AN74" s="767"/>
      <c r="AO74" s="768">
        <f t="shared" si="18"/>
        <v>51090296.264751956</v>
      </c>
      <c r="AP74" s="769"/>
      <c r="AQ74" s="770">
        <f t="shared" ref="AQ74" si="171">+AO74</f>
        <v>51090296.264751956</v>
      </c>
    </row>
    <row r="75" spans="1:44" s="1127" customFormat="1">
      <c r="A75" s="128">
        <f t="shared" si="17"/>
        <v>64</v>
      </c>
      <c r="B75" s="211"/>
      <c r="C75" s="283" t="str">
        <f t="shared" si="2"/>
        <v>W Increased ROE</v>
      </c>
      <c r="D75" s="180">
        <v>2028</v>
      </c>
      <c r="E75" s="764"/>
      <c r="F75" s="764"/>
      <c r="G75" s="764"/>
      <c r="H75" s="765"/>
      <c r="I75" s="1241">
        <f t="shared" ref="I75" si="172">+I74</f>
        <v>143170807.33009422</v>
      </c>
      <c r="J75" s="1242">
        <f t="shared" ref="J75" si="173">J74</f>
        <v>6507353.1401999993</v>
      </c>
      <c r="K75" s="1242">
        <f t="shared" si="29"/>
        <v>136663454.18989423</v>
      </c>
      <c r="L75" s="1243">
        <f t="shared" ref="L75" si="174">+I$27*K75+J75</f>
        <v>26700650.429224472</v>
      </c>
      <c r="M75" s="1244">
        <v>0</v>
      </c>
      <c r="N75" s="1244">
        <v>0</v>
      </c>
      <c r="O75" s="1246">
        <f t="shared" si="31"/>
        <v>0</v>
      </c>
      <c r="P75" s="1247">
        <f t="shared" si="32"/>
        <v>0</v>
      </c>
      <c r="Q75" s="1244">
        <f t="shared" ref="Q75:R75" si="175">+Q74</f>
        <v>139759470.87587512</v>
      </c>
      <c r="R75" s="1244">
        <f t="shared" si="175"/>
        <v>4801627.1654999992</v>
      </c>
      <c r="S75" s="1246">
        <f t="shared" si="35"/>
        <v>134957843.71037513</v>
      </c>
      <c r="T75" s="1247">
        <f t="shared" ref="T75" si="176">+Q$27*S75+R75</f>
        <v>23453917.264411718</v>
      </c>
      <c r="U75" s="1244">
        <f t="shared" ref="U75:V75" si="177">+U74</f>
        <v>6616643.1044083331</v>
      </c>
      <c r="V75" s="1244">
        <f t="shared" si="177"/>
        <v>222344.16709999996</v>
      </c>
      <c r="W75" s="1246">
        <f t="shared" si="39"/>
        <v>6394298.9373083329</v>
      </c>
      <c r="X75" s="1247">
        <f t="shared" si="40"/>
        <v>1106089.1609352045</v>
      </c>
      <c r="Y75" s="766">
        <f t="shared" ref="Y75:Z75" si="178">+Y74</f>
        <v>6835059.3037020005</v>
      </c>
      <c r="Z75" s="1244">
        <f t="shared" si="178"/>
        <v>220767.26718199995</v>
      </c>
      <c r="AA75" s="1244">
        <f t="shared" si="43"/>
        <v>6614292.0365200005</v>
      </c>
      <c r="AB75" s="767">
        <f t="shared" ref="AB75" si="179">+Y$27*AA75+Z75</f>
        <v>1134917.1266659226</v>
      </c>
      <c r="AC75" s="764"/>
      <c r="AD75" s="764"/>
      <c r="AE75" s="764"/>
      <c r="AF75" s="767"/>
      <c r="AG75" s="764"/>
      <c r="AH75" s="764"/>
      <c r="AI75" s="764"/>
      <c r="AJ75" s="767"/>
      <c r="AK75" s="764"/>
      <c r="AL75" s="764"/>
      <c r="AM75" s="764"/>
      <c r="AN75" s="767"/>
      <c r="AO75" s="768">
        <f t="shared" si="18"/>
        <v>52395573.981237322</v>
      </c>
      <c r="AP75" s="310">
        <f t="shared" ref="AP75" si="180">+AO75</f>
        <v>52395573.981237322</v>
      </c>
      <c r="AQ75" s="156"/>
    </row>
    <row r="76" spans="1:44" s="1127" customFormat="1">
      <c r="A76" s="128">
        <f t="shared" si="17"/>
        <v>65</v>
      </c>
      <c r="B76" s="211"/>
      <c r="C76" s="283" t="str">
        <f t="shared" si="2"/>
        <v>W  11.5 % ROE</v>
      </c>
      <c r="D76" s="180">
        <v>2029</v>
      </c>
      <c r="E76" s="764"/>
      <c r="F76" s="764"/>
      <c r="G76" s="764"/>
      <c r="H76" s="765"/>
      <c r="I76" s="1241">
        <f t="shared" ref="I76" si="181">+K75</f>
        <v>136663454.18989423</v>
      </c>
      <c r="J76" s="1242">
        <f t="shared" ref="J76" si="182">+I$29</f>
        <v>6507353.1401999993</v>
      </c>
      <c r="K76" s="1242">
        <f t="shared" si="29"/>
        <v>130156101.04969423</v>
      </c>
      <c r="L76" s="1243">
        <f t="shared" ref="L76" si="183">+I$26*K76+J76</f>
        <v>24496002.693108723</v>
      </c>
      <c r="M76" s="1244">
        <v>0</v>
      </c>
      <c r="N76" s="1244">
        <v>0</v>
      </c>
      <c r="O76" s="1246">
        <f t="shared" si="31"/>
        <v>0</v>
      </c>
      <c r="P76" s="1247">
        <f t="shared" si="32"/>
        <v>0</v>
      </c>
      <c r="Q76" s="1244">
        <f t="shared" ref="Q76" si="184">+S75</f>
        <v>134957843.71037513</v>
      </c>
      <c r="R76" s="1244">
        <f t="shared" ref="R76" si="185">+Q$29</f>
        <v>4801627.1654999992</v>
      </c>
      <c r="S76" s="1246">
        <f t="shared" si="35"/>
        <v>130156216.54487513</v>
      </c>
      <c r="T76" s="1247">
        <f t="shared" ref="T76" si="186">+Q$26*S76+R76</f>
        <v>22790292.680797864</v>
      </c>
      <c r="U76" s="1244">
        <f t="shared" ref="U76" si="187">+W75</f>
        <v>6394298.9373083329</v>
      </c>
      <c r="V76" s="1244">
        <f t="shared" ref="V76" si="188">+U$29</f>
        <v>222344.16709999996</v>
      </c>
      <c r="W76" s="1246">
        <f t="shared" si="39"/>
        <v>6171954.7702083327</v>
      </c>
      <c r="X76" s="1247">
        <f t="shared" si="40"/>
        <v>1075359.3582610432</v>
      </c>
      <c r="Y76" s="766">
        <f t="shared" ref="Y76" si="189">+AA75</f>
        <v>6614292.0365200005</v>
      </c>
      <c r="Z76" s="1244">
        <f t="shared" ref="Z76" si="190">+Y$29</f>
        <v>220767.26718199995</v>
      </c>
      <c r="AA76" s="1244">
        <f t="shared" si="43"/>
        <v>6393524.7693380006</v>
      </c>
      <c r="AB76" s="767">
        <f t="shared" ref="AB76" si="191">+Y$26*AA76+Z76</f>
        <v>1104405.2646013538</v>
      </c>
      <c r="AC76" s="764"/>
      <c r="AD76" s="764"/>
      <c r="AE76" s="764"/>
      <c r="AF76" s="767"/>
      <c r="AG76" s="764"/>
      <c r="AH76" s="764"/>
      <c r="AI76" s="764"/>
      <c r="AJ76" s="767"/>
      <c r="AK76" s="764"/>
      <c r="AL76" s="764"/>
      <c r="AM76" s="764"/>
      <c r="AN76" s="767"/>
      <c r="AO76" s="768">
        <f t="shared" si="18"/>
        <v>49466059.996768981</v>
      </c>
      <c r="AP76" s="769"/>
      <c r="AQ76" s="770">
        <f t="shared" ref="AQ76" si="192">+AO76</f>
        <v>49466059.996768981</v>
      </c>
    </row>
    <row r="77" spans="1:44">
      <c r="A77" s="128">
        <f t="shared" si="17"/>
        <v>66</v>
      </c>
      <c r="C77" s="283" t="str">
        <f t="shared" si="2"/>
        <v>W Increased ROE</v>
      </c>
      <c r="D77" s="180">
        <v>2029</v>
      </c>
      <c r="E77" s="248"/>
      <c r="F77" s="184"/>
      <c r="G77" s="184"/>
      <c r="H77" s="184"/>
      <c r="I77" s="1241">
        <f t="shared" ref="I77" si="193">+I76</f>
        <v>136663454.18989423</v>
      </c>
      <c r="J77" s="1242">
        <f t="shared" ref="J77" si="194">J76</f>
        <v>6507353.1401999993</v>
      </c>
      <c r="K77" s="1242">
        <f t="shared" si="29"/>
        <v>130156101.04969423</v>
      </c>
      <c r="L77" s="1243">
        <f t="shared" ref="L77" si="195">+I$27*K77+J77</f>
        <v>25739128.438552864</v>
      </c>
      <c r="M77" s="1244">
        <v>0</v>
      </c>
      <c r="N77" s="1244">
        <v>0</v>
      </c>
      <c r="O77" s="1246">
        <f t="shared" si="31"/>
        <v>0</v>
      </c>
      <c r="P77" s="1247">
        <f t="shared" si="32"/>
        <v>0</v>
      </c>
      <c r="Q77" s="1244">
        <f t="shared" ref="Q77:R77" si="196">+Q76</f>
        <v>134957843.71037513</v>
      </c>
      <c r="R77" s="1244">
        <f t="shared" si="196"/>
        <v>4801627.1654999992</v>
      </c>
      <c r="S77" s="1246">
        <f t="shared" si="35"/>
        <v>130156216.54487513</v>
      </c>
      <c r="T77" s="1247">
        <f t="shared" ref="T77" si="197">+Q$27*S77+R77</f>
        <v>22790292.680797864</v>
      </c>
      <c r="U77" s="1244">
        <f t="shared" ref="U77:V77" si="198">+U76</f>
        <v>6394298.9373083329</v>
      </c>
      <c r="V77" s="1244">
        <f t="shared" si="198"/>
        <v>222344.16709999996</v>
      </c>
      <c r="W77" s="1246">
        <f t="shared" si="39"/>
        <v>6171954.7702083327</v>
      </c>
      <c r="X77" s="1247">
        <f t="shared" si="40"/>
        <v>1075359.3582610432</v>
      </c>
      <c r="Y77" s="766">
        <f t="shared" ref="Y77:Z77" si="199">+Y76</f>
        <v>6614292.0365200005</v>
      </c>
      <c r="Z77" s="1244">
        <f t="shared" si="199"/>
        <v>220767.26718199995</v>
      </c>
      <c r="AA77" s="1244">
        <f t="shared" si="43"/>
        <v>6393524.7693380006</v>
      </c>
      <c r="AB77" s="767">
        <f t="shared" ref="AB77" si="200">+Y$27*AA77+Z77</f>
        <v>1104405.2646013538</v>
      </c>
      <c r="AC77" s="184" t="s">
        <v>99</v>
      </c>
      <c r="AD77" s="184" t="s">
        <v>99</v>
      </c>
      <c r="AE77" s="184" t="s">
        <v>100</v>
      </c>
      <c r="AF77" s="185" t="s">
        <v>99</v>
      </c>
      <c r="AG77" s="184" t="s">
        <v>99</v>
      </c>
      <c r="AH77" s="184" t="s">
        <v>99</v>
      </c>
      <c r="AI77" s="184" t="s">
        <v>100</v>
      </c>
      <c r="AJ77" s="185" t="s">
        <v>99</v>
      </c>
      <c r="AK77" s="184" t="s">
        <v>99</v>
      </c>
      <c r="AL77" s="184" t="s">
        <v>99</v>
      </c>
      <c r="AM77" s="184" t="s">
        <v>100</v>
      </c>
      <c r="AN77" s="185" t="s">
        <v>99</v>
      </c>
      <c r="AO77" s="768">
        <f t="shared" si="18"/>
        <v>50709185.74221313</v>
      </c>
      <c r="AP77" s="310">
        <f t="shared" ref="AP77" si="201">+AO77</f>
        <v>50709185.74221313</v>
      </c>
      <c r="AQ77" s="156"/>
    </row>
    <row r="78" spans="1:44" s="1127" customFormat="1">
      <c r="A78" s="128">
        <f t="shared" si="17"/>
        <v>67</v>
      </c>
      <c r="B78" s="211"/>
      <c r="C78" s="283" t="str">
        <f t="shared" si="2"/>
        <v>W  11.5 % ROE</v>
      </c>
      <c r="D78" s="180">
        <v>2030</v>
      </c>
      <c r="E78" s="248"/>
      <c r="F78" s="184"/>
      <c r="G78" s="184"/>
      <c r="H78" s="184"/>
      <c r="I78" s="1241">
        <f t="shared" ref="I78" si="202">+K77</f>
        <v>130156101.04969423</v>
      </c>
      <c r="J78" s="1242">
        <f t="shared" ref="J78" si="203">+I$29</f>
        <v>6507353.1401999993</v>
      </c>
      <c r="K78" s="1242">
        <f t="shared" si="29"/>
        <v>123648747.90949422</v>
      </c>
      <c r="L78" s="1243">
        <f t="shared" ref="L78" si="204">+I$26*K78+J78</f>
        <v>23596632.673478335</v>
      </c>
      <c r="M78" s="1244">
        <v>0</v>
      </c>
      <c r="N78" s="1244">
        <v>0</v>
      </c>
      <c r="O78" s="1246">
        <f t="shared" si="31"/>
        <v>0</v>
      </c>
      <c r="P78" s="1247">
        <f t="shared" si="32"/>
        <v>0</v>
      </c>
      <c r="Q78" s="1244">
        <f t="shared" ref="Q78" si="205">+S77</f>
        <v>130156216.54487513</v>
      </c>
      <c r="R78" s="1244">
        <f t="shared" ref="R78" si="206">+Q$29</f>
        <v>4801627.1654999992</v>
      </c>
      <c r="S78" s="1246">
        <f t="shared" si="35"/>
        <v>125354589.37937513</v>
      </c>
      <c r="T78" s="1247">
        <f t="shared" ref="T78" si="207">+Q$26*S78+R78</f>
        <v>22126668.097184014</v>
      </c>
      <c r="U78" s="1244">
        <f t="shared" ref="U78" si="208">+W77</f>
        <v>6171954.7702083327</v>
      </c>
      <c r="V78" s="1244">
        <f t="shared" ref="V78" si="209">+U$29</f>
        <v>222344.16709999996</v>
      </c>
      <c r="W78" s="1246">
        <f t="shared" si="39"/>
        <v>5949610.6031083325</v>
      </c>
      <c r="X78" s="1247">
        <f t="shared" si="40"/>
        <v>1044629.5555868821</v>
      </c>
      <c r="Y78" s="766">
        <f t="shared" ref="Y78" si="210">+AA77</f>
        <v>6393524.7693380006</v>
      </c>
      <c r="Z78" s="1244">
        <f t="shared" ref="Z78" si="211">+Y$29</f>
        <v>220767.26718199995</v>
      </c>
      <c r="AA78" s="1244">
        <f t="shared" si="43"/>
        <v>6172757.5021560006</v>
      </c>
      <c r="AB78" s="767">
        <f t="shared" ref="AB78" si="212">+Y$26*AA78+Z78</f>
        <v>1073893.4025367848</v>
      </c>
      <c r="AC78" s="184"/>
      <c r="AD78" s="184"/>
      <c r="AE78" s="184"/>
      <c r="AF78" s="185"/>
      <c r="AG78" s="184"/>
      <c r="AH78" s="184"/>
      <c r="AI78" s="184"/>
      <c r="AJ78" s="185"/>
      <c r="AK78" s="184"/>
      <c r="AL78" s="184"/>
      <c r="AM78" s="184"/>
      <c r="AN78" s="185"/>
      <c r="AO78" s="768">
        <f t="shared" si="18"/>
        <v>47841823.728786021</v>
      </c>
      <c r="AP78" s="769"/>
      <c r="AQ78" s="770">
        <f t="shared" ref="AQ78" si="213">+AO78</f>
        <v>47841823.728786021</v>
      </c>
    </row>
    <row r="79" spans="1:44" s="1127" customFormat="1">
      <c r="A79" s="128">
        <f t="shared" si="17"/>
        <v>68</v>
      </c>
      <c r="B79" s="211"/>
      <c r="C79" s="283" t="str">
        <f t="shared" si="2"/>
        <v>W Increased ROE</v>
      </c>
      <c r="D79" s="180">
        <v>2030</v>
      </c>
      <c r="E79" s="248"/>
      <c r="F79" s="184"/>
      <c r="G79" s="184"/>
      <c r="H79" s="184"/>
      <c r="I79" s="1241">
        <f t="shared" ref="I79" si="214">+I78</f>
        <v>130156101.04969423</v>
      </c>
      <c r="J79" s="1242">
        <f t="shared" ref="J79" si="215">J78</f>
        <v>6507353.1401999993</v>
      </c>
      <c r="K79" s="1242">
        <f t="shared" si="29"/>
        <v>123648747.90949422</v>
      </c>
      <c r="L79" s="1243">
        <f t="shared" ref="L79" si="216">+I$27*K79+J79</f>
        <v>24777606.447881252</v>
      </c>
      <c r="M79" s="1244">
        <v>0</v>
      </c>
      <c r="N79" s="1244">
        <v>0</v>
      </c>
      <c r="O79" s="1246">
        <f t="shared" si="31"/>
        <v>0</v>
      </c>
      <c r="P79" s="1247">
        <f t="shared" si="32"/>
        <v>0</v>
      </c>
      <c r="Q79" s="1244">
        <f t="shared" ref="Q79:R79" si="217">+Q78</f>
        <v>130156216.54487513</v>
      </c>
      <c r="R79" s="1244">
        <f t="shared" si="217"/>
        <v>4801627.1654999992</v>
      </c>
      <c r="S79" s="1246">
        <f t="shared" si="35"/>
        <v>125354589.37937513</v>
      </c>
      <c r="T79" s="1247">
        <f t="shared" ref="T79" si="218">+Q$27*S79+R79</f>
        <v>22126668.097184014</v>
      </c>
      <c r="U79" s="1244">
        <f t="shared" ref="U79:V79" si="219">+U78</f>
        <v>6171954.7702083327</v>
      </c>
      <c r="V79" s="1244">
        <f t="shared" si="219"/>
        <v>222344.16709999996</v>
      </c>
      <c r="W79" s="1246">
        <f t="shared" si="39"/>
        <v>5949610.6031083325</v>
      </c>
      <c r="X79" s="1247">
        <f t="shared" si="40"/>
        <v>1044629.5555868821</v>
      </c>
      <c r="Y79" s="766">
        <f t="shared" ref="Y79:Z79" si="220">+Y78</f>
        <v>6393524.7693380006</v>
      </c>
      <c r="Z79" s="1244">
        <f t="shared" si="220"/>
        <v>220767.26718199995</v>
      </c>
      <c r="AA79" s="1244">
        <f t="shared" si="43"/>
        <v>6172757.5021560006</v>
      </c>
      <c r="AB79" s="767">
        <f t="shared" ref="AB79" si="221">+Y$27*AA79+Z79</f>
        <v>1073893.4025367848</v>
      </c>
      <c r="AC79" s="184"/>
      <c r="AD79" s="184"/>
      <c r="AE79" s="184"/>
      <c r="AF79" s="185"/>
      <c r="AG79" s="184"/>
      <c r="AH79" s="184"/>
      <c r="AI79" s="184"/>
      <c r="AJ79" s="185"/>
      <c r="AK79" s="184"/>
      <c r="AL79" s="184"/>
      <c r="AM79" s="184"/>
      <c r="AN79" s="185"/>
      <c r="AO79" s="768">
        <f t="shared" si="18"/>
        <v>49022797.503188938</v>
      </c>
      <c r="AP79" s="310">
        <f t="shared" ref="AP79" si="222">+AO79</f>
        <v>49022797.503188938</v>
      </c>
      <c r="AQ79" s="156"/>
    </row>
    <row r="80" spans="1:44" s="1127" customFormat="1">
      <c r="A80" s="128">
        <f t="shared" si="17"/>
        <v>69</v>
      </c>
      <c r="B80" s="211"/>
      <c r="C80" s="283" t="str">
        <f t="shared" si="2"/>
        <v>W  11.5 % ROE</v>
      </c>
      <c r="D80" s="180">
        <v>2031</v>
      </c>
      <c r="E80" s="248"/>
      <c r="F80" s="184"/>
      <c r="G80" s="184"/>
      <c r="H80" s="184"/>
      <c r="I80" s="1241">
        <f t="shared" ref="I80" si="223">+K79</f>
        <v>123648747.90949422</v>
      </c>
      <c r="J80" s="1242">
        <f t="shared" ref="J80" si="224">+I$29</f>
        <v>6507353.1401999993</v>
      </c>
      <c r="K80" s="1242">
        <f t="shared" si="29"/>
        <v>117141394.76929422</v>
      </c>
      <c r="L80" s="1243">
        <f t="shared" ref="L80" si="225">+I$26*K80+J80</f>
        <v>22697262.653847951</v>
      </c>
      <c r="M80" s="1244">
        <v>0</v>
      </c>
      <c r="N80" s="1244">
        <v>0</v>
      </c>
      <c r="O80" s="1246">
        <f t="shared" si="31"/>
        <v>0</v>
      </c>
      <c r="P80" s="1247">
        <f t="shared" si="32"/>
        <v>0</v>
      </c>
      <c r="Q80" s="1244">
        <f t="shared" ref="Q80" si="226">+S79</f>
        <v>125354589.37937513</v>
      </c>
      <c r="R80" s="1244">
        <f t="shared" ref="R80" si="227">+Q$29</f>
        <v>4801627.1654999992</v>
      </c>
      <c r="S80" s="1246">
        <f t="shared" si="35"/>
        <v>120552962.21387513</v>
      </c>
      <c r="T80" s="1247">
        <f t="shared" ref="T80" si="228">+Q$26*S80+R80</f>
        <v>21463043.51357016</v>
      </c>
      <c r="U80" s="1244">
        <f t="shared" ref="U80" si="229">+W79</f>
        <v>5949610.6031083325</v>
      </c>
      <c r="V80" s="1244">
        <f t="shared" ref="V80" si="230">+U$29</f>
        <v>222344.16709999996</v>
      </c>
      <c r="W80" s="1246">
        <f t="shared" si="39"/>
        <v>5727266.4360083323</v>
      </c>
      <c r="X80" s="1247">
        <f t="shared" si="40"/>
        <v>1013899.7529127209</v>
      </c>
      <c r="Y80" s="766">
        <f t="shared" ref="Y80" si="231">+AA79</f>
        <v>6172757.5021560006</v>
      </c>
      <c r="Z80" s="1244">
        <f t="shared" ref="Z80" si="232">+Y$29</f>
        <v>220767.26718199995</v>
      </c>
      <c r="AA80" s="1244">
        <f t="shared" si="43"/>
        <v>5951990.2349740006</v>
      </c>
      <c r="AB80" s="767">
        <f t="shared" ref="AB80" si="233">+Y$26*AA80+Z80</f>
        <v>1043381.540472216</v>
      </c>
      <c r="AC80" s="184"/>
      <c r="AD80" s="184"/>
      <c r="AE80" s="184"/>
      <c r="AF80" s="185"/>
      <c r="AG80" s="184"/>
      <c r="AH80" s="184"/>
      <c r="AI80" s="184"/>
      <c r="AJ80" s="185"/>
      <c r="AK80" s="184"/>
      <c r="AL80" s="184"/>
      <c r="AM80" s="184"/>
      <c r="AN80" s="185"/>
      <c r="AO80" s="768">
        <f t="shared" si="18"/>
        <v>46217587.460803047</v>
      </c>
      <c r="AP80" s="769"/>
      <c r="AQ80" s="770">
        <f t="shared" ref="AQ80" si="234">+AO80</f>
        <v>46217587.460803047</v>
      </c>
    </row>
    <row r="81" spans="1:43" s="1127" customFormat="1">
      <c r="A81" s="128">
        <f t="shared" si="17"/>
        <v>70</v>
      </c>
      <c r="B81" s="211"/>
      <c r="C81" s="283" t="str">
        <f t="shared" si="2"/>
        <v>W Increased ROE</v>
      </c>
      <c r="D81" s="180">
        <v>2031</v>
      </c>
      <c r="E81" s="248"/>
      <c r="F81" s="184"/>
      <c r="G81" s="184"/>
      <c r="H81" s="184"/>
      <c r="I81" s="1241">
        <f t="shared" ref="I81" si="235">+I80</f>
        <v>123648747.90949422</v>
      </c>
      <c r="J81" s="1242">
        <f t="shared" ref="J81" si="236">J80</f>
        <v>6507353.1401999993</v>
      </c>
      <c r="K81" s="1242">
        <f t="shared" si="29"/>
        <v>117141394.76929422</v>
      </c>
      <c r="L81" s="1243">
        <f t="shared" ref="L81" si="237">+I$27*K81+J81</f>
        <v>23816084.457209639</v>
      </c>
      <c r="M81" s="1244">
        <v>0</v>
      </c>
      <c r="N81" s="1244">
        <v>0</v>
      </c>
      <c r="O81" s="1246">
        <f t="shared" si="31"/>
        <v>0</v>
      </c>
      <c r="P81" s="1247">
        <f t="shared" si="32"/>
        <v>0</v>
      </c>
      <c r="Q81" s="1244">
        <f t="shared" ref="Q81:R81" si="238">+Q80</f>
        <v>125354589.37937513</v>
      </c>
      <c r="R81" s="1244">
        <f t="shared" si="238"/>
        <v>4801627.1654999992</v>
      </c>
      <c r="S81" s="1246">
        <f t="shared" si="35"/>
        <v>120552962.21387513</v>
      </c>
      <c r="T81" s="1247">
        <f t="shared" ref="T81" si="239">+Q$27*S81+R81</f>
        <v>21463043.51357016</v>
      </c>
      <c r="U81" s="1244">
        <f t="shared" ref="U81:V81" si="240">+U80</f>
        <v>5949610.6031083325</v>
      </c>
      <c r="V81" s="1244">
        <f t="shared" si="240"/>
        <v>222344.16709999996</v>
      </c>
      <c r="W81" s="1246">
        <f t="shared" si="39"/>
        <v>5727266.4360083323</v>
      </c>
      <c r="X81" s="1247">
        <f t="shared" si="40"/>
        <v>1013899.7529127209</v>
      </c>
      <c r="Y81" s="766">
        <f t="shared" ref="Y81:Z81" si="241">+Y80</f>
        <v>6172757.5021560006</v>
      </c>
      <c r="Z81" s="1244">
        <f t="shared" si="241"/>
        <v>220767.26718199995</v>
      </c>
      <c r="AA81" s="1244">
        <f t="shared" si="43"/>
        <v>5951990.2349740006</v>
      </c>
      <c r="AB81" s="767">
        <f t="shared" ref="AB81" si="242">+Y$27*AA81+Z81</f>
        <v>1043381.540472216</v>
      </c>
      <c r="AC81" s="184"/>
      <c r="AD81" s="184"/>
      <c r="AE81" s="184"/>
      <c r="AF81" s="185"/>
      <c r="AG81" s="184"/>
      <c r="AH81" s="184"/>
      <c r="AI81" s="184"/>
      <c r="AJ81" s="185"/>
      <c r="AK81" s="184"/>
      <c r="AL81" s="184"/>
      <c r="AM81" s="184"/>
      <c r="AN81" s="185"/>
      <c r="AO81" s="768">
        <f t="shared" si="18"/>
        <v>47336409.264164738</v>
      </c>
      <c r="AP81" s="310">
        <f t="shared" ref="AP81" si="243">+AO81</f>
        <v>47336409.264164738</v>
      </c>
      <c r="AQ81" s="156"/>
    </row>
    <row r="82" spans="1:43" s="1127" customFormat="1">
      <c r="A82" s="128">
        <f t="shared" si="17"/>
        <v>71</v>
      </c>
      <c r="B82" s="211"/>
      <c r="C82" s="283" t="str">
        <f t="shared" si="2"/>
        <v>W  11.5 % ROE</v>
      </c>
      <c r="D82" s="180">
        <v>2032</v>
      </c>
      <c r="E82" s="248"/>
      <c r="F82" s="184"/>
      <c r="G82" s="184"/>
      <c r="H82" s="184"/>
      <c r="I82" s="1241">
        <f t="shared" ref="I82" si="244">+K81</f>
        <v>117141394.76929422</v>
      </c>
      <c r="J82" s="1242">
        <f t="shared" ref="J82" si="245">+I$29</f>
        <v>6507353.1401999993</v>
      </c>
      <c r="K82" s="1242">
        <f t="shared" si="29"/>
        <v>110634041.62909421</v>
      </c>
      <c r="L82" s="1243">
        <f t="shared" ref="L82" si="246">+I$26*K82+J82</f>
        <v>21797892.634217564</v>
      </c>
      <c r="M82" s="1244">
        <v>0</v>
      </c>
      <c r="N82" s="1244">
        <v>0</v>
      </c>
      <c r="O82" s="1246">
        <f t="shared" si="31"/>
        <v>0</v>
      </c>
      <c r="P82" s="1247">
        <f t="shared" si="32"/>
        <v>0</v>
      </c>
      <c r="Q82" s="1244">
        <f t="shared" ref="Q82" si="247">+S81</f>
        <v>120552962.21387513</v>
      </c>
      <c r="R82" s="1244">
        <f t="shared" ref="R82" si="248">+Q$29</f>
        <v>4801627.1654999992</v>
      </c>
      <c r="S82" s="1246">
        <f t="shared" si="35"/>
        <v>115751335.04837513</v>
      </c>
      <c r="T82" s="1247">
        <f t="shared" ref="T82" si="249">+Q$26*S82+R82</f>
        <v>20799418.929956306</v>
      </c>
      <c r="U82" s="1244">
        <f t="shared" ref="U82" si="250">+W81</f>
        <v>5727266.4360083323</v>
      </c>
      <c r="V82" s="1244">
        <f t="shared" ref="V82" si="251">+U$29</f>
        <v>222344.16709999996</v>
      </c>
      <c r="W82" s="1246">
        <f t="shared" si="39"/>
        <v>5504922.2689083321</v>
      </c>
      <c r="X82" s="1247">
        <f t="shared" si="40"/>
        <v>983169.95023855974</v>
      </c>
      <c r="Y82" s="766">
        <f t="shared" ref="Y82" si="252">+AA81</f>
        <v>5951990.2349740006</v>
      </c>
      <c r="Z82" s="1244">
        <f t="shared" ref="Z82" si="253">+Y$29</f>
        <v>220767.26718199995</v>
      </c>
      <c r="AA82" s="1244">
        <f t="shared" si="43"/>
        <v>5731222.9677920006</v>
      </c>
      <c r="AB82" s="767">
        <f t="shared" ref="AB82" si="254">+Y$26*AA82+Z82</f>
        <v>1012869.6784076471</v>
      </c>
      <c r="AC82" s="184"/>
      <c r="AD82" s="184"/>
      <c r="AE82" s="184"/>
      <c r="AF82" s="185"/>
      <c r="AG82" s="184"/>
      <c r="AH82" s="184"/>
      <c r="AI82" s="184"/>
      <c r="AJ82" s="185"/>
      <c r="AK82" s="184"/>
      <c r="AL82" s="184"/>
      <c r="AM82" s="184"/>
      <c r="AN82" s="185"/>
      <c r="AO82" s="768">
        <f t="shared" si="18"/>
        <v>44593351.19282008</v>
      </c>
      <c r="AP82" s="769"/>
      <c r="AQ82" s="770">
        <f t="shared" ref="AQ82" si="255">+AO82</f>
        <v>44593351.19282008</v>
      </c>
    </row>
    <row r="83" spans="1:43" s="1127" customFormat="1">
      <c r="A83" s="128">
        <f t="shared" si="17"/>
        <v>72</v>
      </c>
      <c r="B83" s="211"/>
      <c r="C83" s="283" t="str">
        <f t="shared" si="2"/>
        <v>W Increased ROE</v>
      </c>
      <c r="D83" s="180">
        <v>2032</v>
      </c>
      <c r="E83" s="248"/>
      <c r="F83" s="184"/>
      <c r="G83" s="184"/>
      <c r="H83" s="184"/>
      <c r="I83" s="1241">
        <f t="shared" ref="I83" si="256">+I82</f>
        <v>117141394.76929422</v>
      </c>
      <c r="J83" s="1242">
        <f t="shared" ref="J83" si="257">J82</f>
        <v>6507353.1401999993</v>
      </c>
      <c r="K83" s="1242">
        <f t="shared" si="29"/>
        <v>110634041.62909421</v>
      </c>
      <c r="L83" s="1243">
        <f t="shared" ref="L83" si="258">+I$27*K83+J83</f>
        <v>22854562.466538027</v>
      </c>
      <c r="M83" s="1244">
        <v>0</v>
      </c>
      <c r="N83" s="1244">
        <v>0</v>
      </c>
      <c r="O83" s="1246">
        <f t="shared" si="31"/>
        <v>0</v>
      </c>
      <c r="P83" s="1247">
        <f t="shared" si="32"/>
        <v>0</v>
      </c>
      <c r="Q83" s="1244">
        <f t="shared" ref="Q83:R83" si="259">+Q82</f>
        <v>120552962.21387513</v>
      </c>
      <c r="R83" s="1244">
        <f t="shared" si="259"/>
        <v>4801627.1654999992</v>
      </c>
      <c r="S83" s="1246">
        <f t="shared" si="35"/>
        <v>115751335.04837513</v>
      </c>
      <c r="T83" s="1247">
        <f t="shared" ref="T83" si="260">+Q$27*S83+R83</f>
        <v>20799418.929956306</v>
      </c>
      <c r="U83" s="1244">
        <f t="shared" ref="U83:V83" si="261">+U82</f>
        <v>5727266.4360083323</v>
      </c>
      <c r="V83" s="1244">
        <f t="shared" si="261"/>
        <v>222344.16709999996</v>
      </c>
      <c r="W83" s="1246">
        <f t="shared" si="39"/>
        <v>5504922.2689083321</v>
      </c>
      <c r="X83" s="1247">
        <f t="shared" si="40"/>
        <v>983169.95023855974</v>
      </c>
      <c r="Y83" s="766">
        <f t="shared" ref="Y83:Z83" si="262">+Y82</f>
        <v>5951990.2349740006</v>
      </c>
      <c r="Z83" s="1244">
        <f t="shared" si="262"/>
        <v>220767.26718199995</v>
      </c>
      <c r="AA83" s="1244">
        <f t="shared" si="43"/>
        <v>5731222.9677920006</v>
      </c>
      <c r="AB83" s="767">
        <f t="shared" ref="AB83" si="263">+Y$27*AA83+Z83</f>
        <v>1012869.6784076471</v>
      </c>
      <c r="AC83" s="184"/>
      <c r="AD83" s="184"/>
      <c r="AE83" s="184"/>
      <c r="AF83" s="185"/>
      <c r="AG83" s="184"/>
      <c r="AH83" s="184"/>
      <c r="AI83" s="184"/>
      <c r="AJ83" s="185"/>
      <c r="AK83" s="184"/>
      <c r="AL83" s="184"/>
      <c r="AM83" s="184"/>
      <c r="AN83" s="185"/>
      <c r="AO83" s="768">
        <f t="shared" si="18"/>
        <v>45650021.025140539</v>
      </c>
      <c r="AP83" s="310">
        <f t="shared" ref="AP83" si="264">+AO83</f>
        <v>45650021.025140539</v>
      </c>
      <c r="AQ83" s="156"/>
    </row>
    <row r="84" spans="1:43" s="1127" customFormat="1">
      <c r="A84" s="128">
        <f t="shared" si="17"/>
        <v>73</v>
      </c>
      <c r="B84" s="211"/>
      <c r="C84" s="283" t="str">
        <f t="shared" si="2"/>
        <v>W  11.5 % ROE</v>
      </c>
      <c r="D84" s="180">
        <v>2033</v>
      </c>
      <c r="E84" s="248"/>
      <c r="F84" s="184"/>
      <c r="G84" s="184"/>
      <c r="H84" s="184"/>
      <c r="I84" s="1241">
        <f t="shared" ref="I84" si="265">+K83</f>
        <v>110634041.62909421</v>
      </c>
      <c r="J84" s="1242">
        <f t="shared" ref="J84" si="266">+I$29</f>
        <v>6507353.1401999993</v>
      </c>
      <c r="K84" s="1242">
        <f t="shared" si="29"/>
        <v>104126688.48889421</v>
      </c>
      <c r="L84" s="1243">
        <f t="shared" ref="L84" si="267">+I$26*K84+J84</f>
        <v>20898522.614587177</v>
      </c>
      <c r="M84" s="1244">
        <v>0</v>
      </c>
      <c r="N84" s="1244">
        <v>0</v>
      </c>
      <c r="O84" s="1246">
        <f t="shared" si="31"/>
        <v>0</v>
      </c>
      <c r="P84" s="1247">
        <f t="shared" si="32"/>
        <v>0</v>
      </c>
      <c r="Q84" s="1244">
        <f t="shared" ref="Q84" si="268">+S83</f>
        <v>115751335.04837513</v>
      </c>
      <c r="R84" s="1244">
        <f t="shared" ref="R84" si="269">+Q$29</f>
        <v>4801627.1654999992</v>
      </c>
      <c r="S84" s="1246">
        <f t="shared" si="35"/>
        <v>110949707.88287513</v>
      </c>
      <c r="T84" s="1247">
        <f t="shared" ref="T84" si="270">+Q$26*S84+R84</f>
        <v>20135794.346342452</v>
      </c>
      <c r="U84" s="1244">
        <f t="shared" ref="U84" si="271">+W83</f>
        <v>5504922.2689083321</v>
      </c>
      <c r="V84" s="1244">
        <f t="shared" ref="V84" si="272">+U$29</f>
        <v>222344.16709999996</v>
      </c>
      <c r="W84" s="1246">
        <f t="shared" si="39"/>
        <v>5282578.1018083319</v>
      </c>
      <c r="X84" s="1247">
        <f t="shared" si="40"/>
        <v>952440.14756439859</v>
      </c>
      <c r="Y84" s="766">
        <f t="shared" ref="Y84" si="273">+AA83</f>
        <v>5731222.9677920006</v>
      </c>
      <c r="Z84" s="1244">
        <f t="shared" ref="Z84" si="274">+Y$29</f>
        <v>220767.26718199995</v>
      </c>
      <c r="AA84" s="1244">
        <f t="shared" si="43"/>
        <v>5510455.7006100006</v>
      </c>
      <c r="AB84" s="767">
        <f t="shared" ref="AB84" si="275">+Y$26*AA84+Z84</f>
        <v>982357.81634307816</v>
      </c>
      <c r="AC84" s="184"/>
      <c r="AD84" s="184"/>
      <c r="AE84" s="184"/>
      <c r="AF84" s="185"/>
      <c r="AG84" s="184"/>
      <c r="AH84" s="184"/>
      <c r="AI84" s="184"/>
      <c r="AJ84" s="185"/>
      <c r="AK84" s="184"/>
      <c r="AL84" s="184"/>
      <c r="AM84" s="184"/>
      <c r="AN84" s="185"/>
      <c r="AO84" s="768">
        <f t="shared" si="18"/>
        <v>42969114.924837105</v>
      </c>
      <c r="AP84" s="769"/>
      <c r="AQ84" s="770">
        <f t="shared" ref="AQ84" si="276">+AO84</f>
        <v>42969114.924837105</v>
      </c>
    </row>
    <row r="85" spans="1:43" s="1127" customFormat="1">
      <c r="A85" s="128">
        <f t="shared" si="17"/>
        <v>74</v>
      </c>
      <c r="B85" s="211"/>
      <c r="C85" s="283" t="str">
        <f t="shared" si="2"/>
        <v>W Increased ROE</v>
      </c>
      <c r="D85" s="180">
        <v>2033</v>
      </c>
      <c r="E85" s="248"/>
      <c r="F85" s="184"/>
      <c r="G85" s="184"/>
      <c r="H85" s="184"/>
      <c r="I85" s="1241">
        <f t="shared" ref="I85" si="277">+I84</f>
        <v>110634041.62909421</v>
      </c>
      <c r="J85" s="1242">
        <f t="shared" ref="J85" si="278">J84</f>
        <v>6507353.1401999993</v>
      </c>
      <c r="K85" s="1242">
        <f t="shared" si="29"/>
        <v>104126688.48889421</v>
      </c>
      <c r="L85" s="1243">
        <f t="shared" ref="L85" si="279">+I$27*K85+J85</f>
        <v>21893040.475866418</v>
      </c>
      <c r="M85" s="1244">
        <v>0</v>
      </c>
      <c r="N85" s="1244">
        <v>0</v>
      </c>
      <c r="O85" s="1246">
        <f t="shared" si="31"/>
        <v>0</v>
      </c>
      <c r="P85" s="1247">
        <f t="shared" si="32"/>
        <v>0</v>
      </c>
      <c r="Q85" s="1244">
        <f t="shared" ref="Q85:R85" si="280">+Q84</f>
        <v>115751335.04837513</v>
      </c>
      <c r="R85" s="1244">
        <f t="shared" si="280"/>
        <v>4801627.1654999992</v>
      </c>
      <c r="S85" s="1246">
        <f t="shared" si="35"/>
        <v>110949707.88287513</v>
      </c>
      <c r="T85" s="1247">
        <f t="shared" ref="T85" si="281">+Q$27*S85+R85</f>
        <v>20135794.346342452</v>
      </c>
      <c r="U85" s="1244">
        <f t="shared" ref="U85:V85" si="282">+U84</f>
        <v>5504922.2689083321</v>
      </c>
      <c r="V85" s="1244">
        <f t="shared" si="282"/>
        <v>222344.16709999996</v>
      </c>
      <c r="W85" s="1246">
        <f t="shared" si="39"/>
        <v>5282578.1018083319</v>
      </c>
      <c r="X85" s="1247">
        <f t="shared" si="40"/>
        <v>952440.14756439859</v>
      </c>
      <c r="Y85" s="766">
        <f t="shared" ref="Y85:Z85" si="283">+Y84</f>
        <v>5731222.9677920006</v>
      </c>
      <c r="Z85" s="1244">
        <f t="shared" si="283"/>
        <v>220767.26718199995</v>
      </c>
      <c r="AA85" s="1244">
        <f t="shared" si="43"/>
        <v>5510455.7006100006</v>
      </c>
      <c r="AB85" s="767">
        <f t="shared" ref="AB85" si="284">+Y$27*AA85+Z85</f>
        <v>982357.81634307816</v>
      </c>
      <c r="AC85" s="184"/>
      <c r="AD85" s="184"/>
      <c r="AE85" s="184"/>
      <c r="AF85" s="185"/>
      <c r="AG85" s="184"/>
      <c r="AH85" s="184"/>
      <c r="AI85" s="184"/>
      <c r="AJ85" s="185"/>
      <c r="AK85" s="184"/>
      <c r="AL85" s="184"/>
      <c r="AM85" s="184"/>
      <c r="AN85" s="185"/>
      <c r="AO85" s="768">
        <f t="shared" si="18"/>
        <v>43963632.786116339</v>
      </c>
      <c r="AP85" s="310">
        <f t="shared" ref="AP85" si="285">+AO85</f>
        <v>43963632.786116339</v>
      </c>
      <c r="AQ85" s="156"/>
    </row>
    <row r="86" spans="1:43" s="1127" customFormat="1">
      <c r="A86" s="128">
        <f t="shared" si="17"/>
        <v>75</v>
      </c>
      <c r="B86" s="211"/>
      <c r="C86" s="283" t="str">
        <f t="shared" si="2"/>
        <v>W  11.5 % ROE</v>
      </c>
      <c r="D86" s="180">
        <v>2034</v>
      </c>
      <c r="E86" s="248"/>
      <c r="F86" s="184"/>
      <c r="G86" s="184"/>
      <c r="H86" s="184"/>
      <c r="I86" s="1241">
        <f t="shared" ref="I86" si="286">+K85</f>
        <v>104126688.48889421</v>
      </c>
      <c r="J86" s="1242">
        <f t="shared" ref="J86" si="287">+I$29</f>
        <v>6507353.1401999993</v>
      </c>
      <c r="K86" s="1242">
        <f t="shared" si="29"/>
        <v>97619335.348694205</v>
      </c>
      <c r="L86" s="1243">
        <f t="shared" ref="L86" si="288">+I$26*K86+J86</f>
        <v>19999152.594956793</v>
      </c>
      <c r="M86" s="1244">
        <v>0</v>
      </c>
      <c r="N86" s="1244">
        <v>0</v>
      </c>
      <c r="O86" s="1246">
        <f t="shared" si="31"/>
        <v>0</v>
      </c>
      <c r="P86" s="1247">
        <f t="shared" si="32"/>
        <v>0</v>
      </c>
      <c r="Q86" s="1244">
        <f t="shared" ref="Q86" si="289">+S85</f>
        <v>110949707.88287513</v>
      </c>
      <c r="R86" s="1244">
        <f t="shared" ref="R86" si="290">+Q$29</f>
        <v>4801627.1654999992</v>
      </c>
      <c r="S86" s="1246">
        <f t="shared" si="35"/>
        <v>106148080.71737513</v>
      </c>
      <c r="T86" s="1247">
        <f t="shared" ref="T86" si="291">+Q$26*S86+R86</f>
        <v>19472169.762728598</v>
      </c>
      <c r="U86" s="1244">
        <f t="shared" ref="U86" si="292">+W85</f>
        <v>5282578.1018083319</v>
      </c>
      <c r="V86" s="1244">
        <f t="shared" ref="V86" si="293">+U$29</f>
        <v>222344.16709999996</v>
      </c>
      <c r="W86" s="1246">
        <f t="shared" si="39"/>
        <v>5060233.9347083317</v>
      </c>
      <c r="X86" s="1247">
        <f t="shared" si="40"/>
        <v>921710.34489023755</v>
      </c>
      <c r="Y86" s="766">
        <f t="shared" ref="Y86" si="294">+AA85</f>
        <v>5510455.7006100006</v>
      </c>
      <c r="Z86" s="1244">
        <f t="shared" ref="Z86" si="295">+Y$29</f>
        <v>220767.26718199995</v>
      </c>
      <c r="AA86" s="1244">
        <f t="shared" si="43"/>
        <v>5289688.4334280007</v>
      </c>
      <c r="AB86" s="767">
        <f t="shared" ref="AB86" si="296">+Y$26*AA86+Z86</f>
        <v>951845.95427850925</v>
      </c>
      <c r="AC86" s="184"/>
      <c r="AD86" s="184"/>
      <c r="AE86" s="184"/>
      <c r="AF86" s="185"/>
      <c r="AG86" s="184"/>
      <c r="AH86" s="184"/>
      <c r="AI86" s="184"/>
      <c r="AJ86" s="185"/>
      <c r="AK86" s="184"/>
      <c r="AL86" s="184"/>
      <c r="AM86" s="184"/>
      <c r="AN86" s="185"/>
      <c r="AO86" s="768">
        <f t="shared" si="18"/>
        <v>41344878.65685413</v>
      </c>
      <c r="AP86" s="769"/>
      <c r="AQ86" s="770">
        <f t="shared" ref="AQ86" si="297">+AO86</f>
        <v>41344878.65685413</v>
      </c>
    </row>
    <row r="87" spans="1:43" s="1127" customFormat="1">
      <c r="A87" s="128">
        <f t="shared" si="17"/>
        <v>76</v>
      </c>
      <c r="B87" s="211"/>
      <c r="C87" s="283" t="str">
        <f t="shared" si="2"/>
        <v>W Increased ROE</v>
      </c>
      <c r="D87" s="180">
        <v>2034</v>
      </c>
      <c r="E87" s="248"/>
      <c r="F87" s="184"/>
      <c r="G87" s="184"/>
      <c r="H87" s="184"/>
      <c r="I87" s="1241">
        <f t="shared" ref="I87" si="298">+I86</f>
        <v>104126688.48889421</v>
      </c>
      <c r="J87" s="1242">
        <f t="shared" ref="J87" si="299">J86</f>
        <v>6507353.1401999993</v>
      </c>
      <c r="K87" s="1242">
        <f t="shared" si="29"/>
        <v>97619335.348694205</v>
      </c>
      <c r="L87" s="1243">
        <f t="shared" ref="L87" si="300">+I$27*K87+J87</f>
        <v>20931518.485194806</v>
      </c>
      <c r="M87" s="1244">
        <v>0</v>
      </c>
      <c r="N87" s="1244">
        <v>0</v>
      </c>
      <c r="O87" s="1246">
        <f t="shared" si="31"/>
        <v>0</v>
      </c>
      <c r="P87" s="1247">
        <f t="shared" si="32"/>
        <v>0</v>
      </c>
      <c r="Q87" s="1244">
        <f t="shared" ref="Q87:R87" si="301">+Q86</f>
        <v>110949707.88287513</v>
      </c>
      <c r="R87" s="1244">
        <f t="shared" si="301"/>
        <v>4801627.1654999992</v>
      </c>
      <c r="S87" s="1246">
        <f t="shared" si="35"/>
        <v>106148080.71737513</v>
      </c>
      <c r="T87" s="1247">
        <f t="shared" ref="T87" si="302">+Q$27*S87+R87</f>
        <v>19472169.762728598</v>
      </c>
      <c r="U87" s="1244">
        <f t="shared" ref="U87:V87" si="303">+U86</f>
        <v>5282578.1018083319</v>
      </c>
      <c r="V87" s="1244">
        <f t="shared" si="303"/>
        <v>222344.16709999996</v>
      </c>
      <c r="W87" s="1246">
        <f t="shared" si="39"/>
        <v>5060233.9347083317</v>
      </c>
      <c r="X87" s="1247">
        <f t="shared" si="40"/>
        <v>921710.34489023755</v>
      </c>
      <c r="Y87" s="766">
        <f t="shared" ref="Y87:Z87" si="304">+Y86</f>
        <v>5510455.7006100006</v>
      </c>
      <c r="Z87" s="1244">
        <f t="shared" si="304"/>
        <v>220767.26718199995</v>
      </c>
      <c r="AA87" s="1244">
        <f t="shared" si="43"/>
        <v>5289688.4334280007</v>
      </c>
      <c r="AB87" s="767">
        <f t="shared" ref="AB87" si="305">+Y$27*AA87+Z87</f>
        <v>951845.95427850925</v>
      </c>
      <c r="AC87" s="184"/>
      <c r="AD87" s="184"/>
      <c r="AE87" s="184"/>
      <c r="AF87" s="185"/>
      <c r="AG87" s="184"/>
      <c r="AH87" s="184"/>
      <c r="AI87" s="184"/>
      <c r="AJ87" s="185"/>
      <c r="AK87" s="184"/>
      <c r="AL87" s="184"/>
      <c r="AM87" s="184"/>
      <c r="AN87" s="185"/>
      <c r="AO87" s="768">
        <f t="shared" si="18"/>
        <v>42277244.547092147</v>
      </c>
      <c r="AP87" s="310">
        <f t="shared" ref="AP87" si="306">+AO87</f>
        <v>42277244.547092147</v>
      </c>
      <c r="AQ87" s="156"/>
    </row>
    <row r="88" spans="1:43" s="1127" customFormat="1">
      <c r="A88" s="128">
        <f t="shared" si="17"/>
        <v>77</v>
      </c>
      <c r="B88" s="211"/>
      <c r="C88" s="283" t="str">
        <f t="shared" si="2"/>
        <v>W  11.5 % ROE</v>
      </c>
      <c r="D88" s="180">
        <v>2035</v>
      </c>
      <c r="E88" s="248"/>
      <c r="F88" s="184"/>
      <c r="G88" s="184"/>
      <c r="H88" s="184"/>
      <c r="I88" s="1241">
        <f t="shared" ref="I88" si="307">+K87</f>
        <v>97619335.348694205</v>
      </c>
      <c r="J88" s="1242">
        <f t="shared" ref="J88" si="308">+I$29</f>
        <v>6507353.1401999993</v>
      </c>
      <c r="K88" s="1242">
        <f t="shared" si="29"/>
        <v>91111982.208494201</v>
      </c>
      <c r="L88" s="1243">
        <f t="shared" ref="L88" si="309">+I$26*K88+J88</f>
        <v>19099782.575326405</v>
      </c>
      <c r="M88" s="1244">
        <v>0</v>
      </c>
      <c r="N88" s="1244">
        <v>0</v>
      </c>
      <c r="O88" s="1246">
        <f t="shared" si="31"/>
        <v>0</v>
      </c>
      <c r="P88" s="1247">
        <f t="shared" si="32"/>
        <v>0</v>
      </c>
      <c r="Q88" s="1244">
        <f t="shared" ref="Q88" si="310">+S87</f>
        <v>106148080.71737513</v>
      </c>
      <c r="R88" s="1244">
        <f t="shared" ref="R88" si="311">+Q$29</f>
        <v>4801627.1654999992</v>
      </c>
      <c r="S88" s="1246">
        <f t="shared" si="35"/>
        <v>101346453.55187513</v>
      </c>
      <c r="T88" s="1247">
        <f t="shared" ref="T88" si="312">+Q$26*S88+R88</f>
        <v>18808545.179114744</v>
      </c>
      <c r="U88" s="1244">
        <f t="shared" ref="U88" si="313">+W87</f>
        <v>5060233.9347083317</v>
      </c>
      <c r="V88" s="1244">
        <f t="shared" ref="V88" si="314">+U$29</f>
        <v>222344.16709999996</v>
      </c>
      <c r="W88" s="1246">
        <f t="shared" si="39"/>
        <v>4837889.7676083315</v>
      </c>
      <c r="X88" s="1247">
        <f t="shared" si="40"/>
        <v>890980.5422160764</v>
      </c>
      <c r="Y88" s="766">
        <f t="shared" ref="Y88" si="315">+AA87</f>
        <v>5289688.4334280007</v>
      </c>
      <c r="Z88" s="1244">
        <f t="shared" ref="Z88" si="316">+Y$29</f>
        <v>220767.26718199995</v>
      </c>
      <c r="AA88" s="1244">
        <f t="shared" si="43"/>
        <v>5068921.1662460007</v>
      </c>
      <c r="AB88" s="767">
        <f t="shared" ref="AB88" si="317">+Y$26*AA88+Z88</f>
        <v>921334.09221394034</v>
      </c>
      <c r="AC88" s="184"/>
      <c r="AD88" s="184"/>
      <c r="AE88" s="184"/>
      <c r="AF88" s="185"/>
      <c r="AG88" s="184"/>
      <c r="AH88" s="184"/>
      <c r="AI88" s="184"/>
      <c r="AJ88" s="185"/>
      <c r="AK88" s="184"/>
      <c r="AL88" s="184"/>
      <c r="AM88" s="184"/>
      <c r="AN88" s="185"/>
      <c r="AO88" s="768">
        <f t="shared" si="18"/>
        <v>39720642.388871171</v>
      </c>
      <c r="AP88" s="769"/>
      <c r="AQ88" s="770">
        <f t="shared" ref="AQ88" si="318">+AO88</f>
        <v>39720642.388871171</v>
      </c>
    </row>
    <row r="89" spans="1:43" s="1127" customFormat="1">
      <c r="A89" s="128">
        <f t="shared" si="17"/>
        <v>78</v>
      </c>
      <c r="B89" s="211"/>
      <c r="C89" s="283" t="str">
        <f t="shared" si="2"/>
        <v>W Increased ROE</v>
      </c>
      <c r="D89" s="180">
        <v>2035</v>
      </c>
      <c r="E89" s="248"/>
      <c r="F89" s="184"/>
      <c r="G89" s="184"/>
      <c r="H89" s="184"/>
      <c r="I89" s="1241">
        <f t="shared" ref="I89" si="319">+I88</f>
        <v>97619335.348694205</v>
      </c>
      <c r="J89" s="1242">
        <f t="shared" ref="J89" si="320">J88</f>
        <v>6507353.1401999993</v>
      </c>
      <c r="K89" s="1242">
        <f t="shared" si="29"/>
        <v>91111982.208494201</v>
      </c>
      <c r="L89" s="1243">
        <f t="shared" ref="L89" si="321">+I$27*K89+J89</f>
        <v>19969996.494523194</v>
      </c>
      <c r="M89" s="1244">
        <v>0</v>
      </c>
      <c r="N89" s="1244">
        <v>0</v>
      </c>
      <c r="O89" s="1246">
        <f t="shared" si="31"/>
        <v>0</v>
      </c>
      <c r="P89" s="1247">
        <f t="shared" si="32"/>
        <v>0</v>
      </c>
      <c r="Q89" s="1244">
        <f t="shared" ref="Q89:R89" si="322">+Q88</f>
        <v>106148080.71737513</v>
      </c>
      <c r="R89" s="1244">
        <f t="shared" si="322"/>
        <v>4801627.1654999992</v>
      </c>
      <c r="S89" s="1246">
        <f t="shared" si="35"/>
        <v>101346453.55187513</v>
      </c>
      <c r="T89" s="1247">
        <f t="shared" ref="T89" si="323">+Q$27*S89+R89</f>
        <v>18808545.179114744</v>
      </c>
      <c r="U89" s="1244">
        <f t="shared" ref="U89:V89" si="324">+U88</f>
        <v>5060233.9347083317</v>
      </c>
      <c r="V89" s="1244">
        <f t="shared" si="324"/>
        <v>222344.16709999996</v>
      </c>
      <c r="W89" s="1246">
        <f t="shared" si="39"/>
        <v>4837889.7676083315</v>
      </c>
      <c r="X89" s="1247">
        <f t="shared" si="40"/>
        <v>890980.5422160764</v>
      </c>
      <c r="Y89" s="766">
        <f t="shared" ref="Y89:Z89" si="325">+Y88</f>
        <v>5289688.4334280007</v>
      </c>
      <c r="Z89" s="1244">
        <f t="shared" si="325"/>
        <v>220767.26718199995</v>
      </c>
      <c r="AA89" s="1244">
        <f t="shared" si="43"/>
        <v>5068921.1662460007</v>
      </c>
      <c r="AB89" s="767">
        <f t="shared" ref="AB89" si="326">+Y$27*AA89+Z89</f>
        <v>921334.09221394034</v>
      </c>
      <c r="AC89" s="184"/>
      <c r="AD89" s="184"/>
      <c r="AE89" s="184"/>
      <c r="AF89" s="185"/>
      <c r="AG89" s="184"/>
      <c r="AH89" s="184"/>
      <c r="AI89" s="184"/>
      <c r="AJ89" s="185"/>
      <c r="AK89" s="184"/>
      <c r="AL89" s="184"/>
      <c r="AM89" s="184"/>
      <c r="AN89" s="185"/>
      <c r="AO89" s="768">
        <f t="shared" si="18"/>
        <v>40590856.308067963</v>
      </c>
      <c r="AP89" s="310">
        <f t="shared" ref="AP89" si="327">+AO89</f>
        <v>40590856.308067963</v>
      </c>
      <c r="AQ89" s="156"/>
    </row>
    <row r="90" spans="1:43" s="1127" customFormat="1">
      <c r="A90" s="128">
        <f t="shared" si="17"/>
        <v>79</v>
      </c>
      <c r="B90" s="211"/>
      <c r="C90" s="283" t="str">
        <f t="shared" si="2"/>
        <v>W  11.5 % ROE</v>
      </c>
      <c r="D90" s="180">
        <v>2036</v>
      </c>
      <c r="E90" s="248"/>
      <c r="F90" s="184"/>
      <c r="G90" s="184"/>
      <c r="H90" s="184"/>
      <c r="I90" s="1241">
        <f t="shared" ref="I90" si="328">+K89</f>
        <v>91111982.208494201</v>
      </c>
      <c r="J90" s="1242">
        <f t="shared" ref="J90" si="329">+I$29</f>
        <v>6507353.1401999993</v>
      </c>
      <c r="K90" s="1242">
        <f t="shared" si="29"/>
        <v>84604629.068294197</v>
      </c>
      <c r="L90" s="1243">
        <f t="shared" ref="L90" si="330">+I$26*K90+J90</f>
        <v>18200412.555696022</v>
      </c>
      <c r="M90" s="1244">
        <v>0</v>
      </c>
      <c r="N90" s="1244">
        <v>0</v>
      </c>
      <c r="O90" s="1246">
        <f t="shared" si="31"/>
        <v>0</v>
      </c>
      <c r="P90" s="1247">
        <f t="shared" si="32"/>
        <v>0</v>
      </c>
      <c r="Q90" s="1244">
        <f t="shared" ref="Q90" si="331">+S89</f>
        <v>101346453.55187513</v>
      </c>
      <c r="R90" s="1244">
        <f t="shared" ref="R90" si="332">+Q$29</f>
        <v>4801627.1654999992</v>
      </c>
      <c r="S90" s="1246">
        <f t="shared" si="35"/>
        <v>96544826.386375129</v>
      </c>
      <c r="T90" s="1247">
        <f t="shared" ref="T90" si="333">+Q$26*S90+R90</f>
        <v>18144920.59550089</v>
      </c>
      <c r="U90" s="1244">
        <f t="shared" ref="U90" si="334">+W89</f>
        <v>4837889.7676083315</v>
      </c>
      <c r="V90" s="1244">
        <f t="shared" ref="V90" si="335">+U$29</f>
        <v>222344.16709999996</v>
      </c>
      <c r="W90" s="1246">
        <f t="shared" si="39"/>
        <v>4615545.6005083313</v>
      </c>
      <c r="X90" s="1247">
        <f t="shared" si="40"/>
        <v>860250.73954191525</v>
      </c>
      <c r="Y90" s="766">
        <f t="shared" ref="Y90" si="336">+AA89</f>
        <v>5068921.1662460007</v>
      </c>
      <c r="Z90" s="1244">
        <f t="shared" ref="Z90" si="337">+Y$29</f>
        <v>220767.26718199995</v>
      </c>
      <c r="AA90" s="1244">
        <f t="shared" si="43"/>
        <v>4848153.8990640007</v>
      </c>
      <c r="AB90" s="767">
        <f t="shared" ref="AB90" si="338">+Y$26*AA90+Z90</f>
        <v>890822.23014937143</v>
      </c>
      <c r="AC90" s="184"/>
      <c r="AD90" s="184"/>
      <c r="AE90" s="184"/>
      <c r="AF90" s="185"/>
      <c r="AG90" s="184"/>
      <c r="AH90" s="184"/>
      <c r="AI90" s="184"/>
      <c r="AJ90" s="185"/>
      <c r="AK90" s="184"/>
      <c r="AL90" s="184"/>
      <c r="AM90" s="184"/>
      <c r="AN90" s="185"/>
      <c r="AO90" s="768">
        <f t="shared" si="18"/>
        <v>38096406.120888203</v>
      </c>
      <c r="AP90" s="769"/>
      <c r="AQ90" s="770">
        <f t="shared" ref="AQ90" si="339">+AO90</f>
        <v>38096406.120888203</v>
      </c>
    </row>
    <row r="91" spans="1:43" s="1127" customFormat="1">
      <c r="A91" s="128">
        <f t="shared" si="17"/>
        <v>80</v>
      </c>
      <c r="B91" s="211"/>
      <c r="C91" s="283" t="str">
        <f t="shared" si="2"/>
        <v>W Increased ROE</v>
      </c>
      <c r="D91" s="180">
        <v>2036</v>
      </c>
      <c r="E91" s="248"/>
      <c r="F91" s="184"/>
      <c r="G91" s="184"/>
      <c r="H91" s="184"/>
      <c r="I91" s="1241">
        <f t="shared" ref="I91" si="340">+I90</f>
        <v>91111982.208494201</v>
      </c>
      <c r="J91" s="1242">
        <f t="shared" ref="J91" si="341">J90</f>
        <v>6507353.1401999993</v>
      </c>
      <c r="K91" s="1242">
        <f t="shared" si="29"/>
        <v>84604629.068294197</v>
      </c>
      <c r="L91" s="1243">
        <f t="shared" ref="L91" si="342">+I$27*K91+J91</f>
        <v>19008474.503851585</v>
      </c>
      <c r="M91" s="1244">
        <v>0</v>
      </c>
      <c r="N91" s="1244">
        <v>0</v>
      </c>
      <c r="O91" s="1246">
        <f t="shared" si="31"/>
        <v>0</v>
      </c>
      <c r="P91" s="1247">
        <f t="shared" si="32"/>
        <v>0</v>
      </c>
      <c r="Q91" s="1244">
        <f t="shared" ref="Q91:R91" si="343">+Q90</f>
        <v>101346453.55187513</v>
      </c>
      <c r="R91" s="1244">
        <f t="shared" si="343"/>
        <v>4801627.1654999992</v>
      </c>
      <c r="S91" s="1246">
        <f t="shared" si="35"/>
        <v>96544826.386375129</v>
      </c>
      <c r="T91" s="1247">
        <f t="shared" ref="T91" si="344">+Q$27*S91+R91</f>
        <v>18144920.59550089</v>
      </c>
      <c r="U91" s="1244">
        <f t="shared" ref="U91:V91" si="345">+U90</f>
        <v>4837889.7676083315</v>
      </c>
      <c r="V91" s="1244">
        <f t="shared" si="345"/>
        <v>222344.16709999996</v>
      </c>
      <c r="W91" s="1246">
        <f t="shared" si="39"/>
        <v>4615545.6005083313</v>
      </c>
      <c r="X91" s="1247">
        <f t="shared" si="40"/>
        <v>860250.73954191525</v>
      </c>
      <c r="Y91" s="766">
        <f t="shared" ref="Y91:Z91" si="346">+Y90</f>
        <v>5068921.1662460007</v>
      </c>
      <c r="Z91" s="1244">
        <f t="shared" si="346"/>
        <v>220767.26718199995</v>
      </c>
      <c r="AA91" s="1244">
        <f t="shared" si="43"/>
        <v>4848153.8990640007</v>
      </c>
      <c r="AB91" s="767">
        <f t="shared" ref="AB91" si="347">+Y$27*AA91+Z91</f>
        <v>890822.23014937143</v>
      </c>
      <c r="AC91" s="184"/>
      <c r="AD91" s="184"/>
      <c r="AE91" s="184"/>
      <c r="AF91" s="185"/>
      <c r="AG91" s="184"/>
      <c r="AH91" s="184"/>
      <c r="AI91" s="184"/>
      <c r="AJ91" s="185"/>
      <c r="AK91" s="184"/>
      <c r="AL91" s="184"/>
      <c r="AM91" s="184"/>
      <c r="AN91" s="185"/>
      <c r="AO91" s="768">
        <f t="shared" si="18"/>
        <v>38904468.06904377</v>
      </c>
      <c r="AP91" s="310">
        <f t="shared" ref="AP91" si="348">+AO91</f>
        <v>38904468.06904377</v>
      </c>
      <c r="AQ91" s="156"/>
    </row>
    <row r="92" spans="1:43" s="1127" customFormat="1">
      <c r="A92" s="128">
        <f t="shared" si="17"/>
        <v>81</v>
      </c>
      <c r="B92" s="211"/>
      <c r="C92" s="283" t="str">
        <f t="shared" si="2"/>
        <v>W  11.5 % ROE</v>
      </c>
      <c r="D92" s="180">
        <v>2037</v>
      </c>
      <c r="E92" s="248"/>
      <c r="F92" s="184"/>
      <c r="G92" s="184"/>
      <c r="H92" s="184"/>
      <c r="I92" s="1241">
        <f t="shared" ref="I92" si="349">+K91</f>
        <v>84604629.068294197</v>
      </c>
      <c r="J92" s="1242">
        <f t="shared" ref="J92" si="350">+I$29</f>
        <v>6507353.1401999993</v>
      </c>
      <c r="K92" s="1242">
        <f t="shared" si="29"/>
        <v>78097275.928094193</v>
      </c>
      <c r="L92" s="1243">
        <f t="shared" ref="L92" si="351">+I$26*K92+J92</f>
        <v>17301042.536065634</v>
      </c>
      <c r="M92" s="1244">
        <v>0</v>
      </c>
      <c r="N92" s="1244">
        <v>0</v>
      </c>
      <c r="O92" s="1246">
        <f t="shared" si="31"/>
        <v>0</v>
      </c>
      <c r="P92" s="1247">
        <f t="shared" si="32"/>
        <v>0</v>
      </c>
      <c r="Q92" s="1244">
        <f t="shared" ref="Q92" si="352">+S91</f>
        <v>96544826.386375129</v>
      </c>
      <c r="R92" s="1244">
        <f t="shared" ref="R92" si="353">+Q$29</f>
        <v>4801627.1654999992</v>
      </c>
      <c r="S92" s="1246">
        <f t="shared" si="35"/>
        <v>91743199.220875129</v>
      </c>
      <c r="T92" s="1247">
        <f t="shared" ref="T92" si="354">+Q$26*S92+R92</f>
        <v>17481296.011887036</v>
      </c>
      <c r="U92" s="1244">
        <f t="shared" ref="U92" si="355">+W91</f>
        <v>4615545.6005083313</v>
      </c>
      <c r="V92" s="1244">
        <f t="shared" ref="V92" si="356">+U$29</f>
        <v>222344.16709999996</v>
      </c>
      <c r="W92" s="1246">
        <f t="shared" si="39"/>
        <v>4393201.4334083311</v>
      </c>
      <c r="X92" s="1247">
        <f t="shared" si="40"/>
        <v>829520.93686775409</v>
      </c>
      <c r="Y92" s="766">
        <f t="shared" ref="Y92" si="357">+AA91</f>
        <v>4848153.8990640007</v>
      </c>
      <c r="Z92" s="1244">
        <f t="shared" ref="Z92" si="358">+Y$29</f>
        <v>220767.26718199995</v>
      </c>
      <c r="AA92" s="1244">
        <f t="shared" si="43"/>
        <v>4627386.6318820007</v>
      </c>
      <c r="AB92" s="767">
        <f t="shared" ref="AB92" si="359">+Y$26*AA92+Z92</f>
        <v>860310.36808480241</v>
      </c>
      <c r="AC92" s="184"/>
      <c r="AD92" s="184"/>
      <c r="AE92" s="184"/>
      <c r="AF92" s="185"/>
      <c r="AG92" s="184"/>
      <c r="AH92" s="184"/>
      <c r="AI92" s="184"/>
      <c r="AJ92" s="185"/>
      <c r="AK92" s="184"/>
      <c r="AL92" s="184"/>
      <c r="AM92" s="184"/>
      <c r="AN92" s="185"/>
      <c r="AO92" s="768">
        <f t="shared" si="18"/>
        <v>36472169.852905221</v>
      </c>
      <c r="AP92" s="769"/>
      <c r="AQ92" s="770">
        <f t="shared" ref="AQ92" si="360">+AO92</f>
        <v>36472169.852905221</v>
      </c>
    </row>
    <row r="93" spans="1:43" s="1127" customFormat="1">
      <c r="A93" s="128">
        <f t="shared" si="17"/>
        <v>82</v>
      </c>
      <c r="B93" s="211"/>
      <c r="C93" s="283" t="str">
        <f t="shared" si="2"/>
        <v>W Increased ROE</v>
      </c>
      <c r="D93" s="180">
        <v>2037</v>
      </c>
      <c r="E93" s="248"/>
      <c r="F93" s="184"/>
      <c r="G93" s="184"/>
      <c r="H93" s="184"/>
      <c r="I93" s="1241">
        <f t="shared" ref="I93" si="361">+I92</f>
        <v>84604629.068294197</v>
      </c>
      <c r="J93" s="1242">
        <f t="shared" ref="J93" si="362">J92</f>
        <v>6507353.1401999993</v>
      </c>
      <c r="K93" s="1242">
        <f t="shared" si="29"/>
        <v>78097275.928094193</v>
      </c>
      <c r="L93" s="1243">
        <f t="shared" ref="L93" si="363">+I$27*K93+J93</f>
        <v>18046952.513179973</v>
      </c>
      <c r="M93" s="1244">
        <v>0</v>
      </c>
      <c r="N93" s="1244">
        <v>0</v>
      </c>
      <c r="O93" s="1246">
        <f t="shared" si="31"/>
        <v>0</v>
      </c>
      <c r="P93" s="1247">
        <f t="shared" si="32"/>
        <v>0</v>
      </c>
      <c r="Q93" s="1244">
        <f t="shared" ref="Q93:R93" si="364">+Q92</f>
        <v>96544826.386375129</v>
      </c>
      <c r="R93" s="1244">
        <f t="shared" si="364"/>
        <v>4801627.1654999992</v>
      </c>
      <c r="S93" s="1246">
        <f t="shared" si="35"/>
        <v>91743199.220875129</v>
      </c>
      <c r="T93" s="1247">
        <f t="shared" ref="T93" si="365">+Q$27*S93+R93</f>
        <v>17481296.011887036</v>
      </c>
      <c r="U93" s="1244">
        <f t="shared" ref="U93:V93" si="366">+U92</f>
        <v>4615545.6005083313</v>
      </c>
      <c r="V93" s="1244">
        <f t="shared" si="366"/>
        <v>222344.16709999996</v>
      </c>
      <c r="W93" s="1246">
        <f t="shared" si="39"/>
        <v>4393201.4334083311</v>
      </c>
      <c r="X93" s="1247">
        <f t="shared" si="40"/>
        <v>829520.93686775409</v>
      </c>
      <c r="Y93" s="766">
        <f t="shared" ref="Y93:Z93" si="367">+Y92</f>
        <v>4848153.8990640007</v>
      </c>
      <c r="Z93" s="1244">
        <f t="shared" si="367"/>
        <v>220767.26718199995</v>
      </c>
      <c r="AA93" s="1244">
        <f t="shared" si="43"/>
        <v>4627386.6318820007</v>
      </c>
      <c r="AB93" s="767">
        <f t="shared" ref="AB93" si="368">+Y$27*AA93+Z93</f>
        <v>860310.36808480241</v>
      </c>
      <c r="AC93" s="184"/>
      <c r="AD93" s="184"/>
      <c r="AE93" s="184"/>
      <c r="AF93" s="185"/>
      <c r="AG93" s="184"/>
      <c r="AH93" s="184"/>
      <c r="AI93" s="184"/>
      <c r="AJ93" s="185"/>
      <c r="AK93" s="184"/>
      <c r="AL93" s="184"/>
      <c r="AM93" s="184"/>
      <c r="AN93" s="185"/>
      <c r="AO93" s="768">
        <f t="shared" si="18"/>
        <v>37218079.830019563</v>
      </c>
      <c r="AP93" s="310">
        <f t="shared" ref="AP93" si="369">+AO93</f>
        <v>37218079.830019563</v>
      </c>
      <c r="AQ93" s="156"/>
    </row>
    <row r="94" spans="1:43" s="1127" customFormat="1">
      <c r="A94" s="128">
        <f t="shared" si="17"/>
        <v>83</v>
      </c>
      <c r="B94" s="211"/>
      <c r="C94" s="283" t="str">
        <f t="shared" si="2"/>
        <v>W  11.5 % ROE</v>
      </c>
      <c r="D94" s="180">
        <v>2038</v>
      </c>
      <c r="E94" s="248"/>
      <c r="F94" s="184"/>
      <c r="G94" s="184"/>
      <c r="H94" s="184"/>
      <c r="I94" s="1241">
        <f t="shared" ref="I94" si="370">+K93</f>
        <v>78097275.928094193</v>
      </c>
      <c r="J94" s="1242">
        <f t="shared" ref="J94" si="371">+I$29</f>
        <v>6507353.1401999993</v>
      </c>
      <c r="K94" s="1242">
        <f t="shared" si="29"/>
        <v>71589922.787894189</v>
      </c>
      <c r="L94" s="1243">
        <f t="shared" ref="L94" si="372">+I$26*K94+J94</f>
        <v>16401672.516435251</v>
      </c>
      <c r="M94" s="1244">
        <v>0</v>
      </c>
      <c r="N94" s="1244">
        <v>0</v>
      </c>
      <c r="O94" s="1246">
        <f t="shared" si="31"/>
        <v>0</v>
      </c>
      <c r="P94" s="1247">
        <f t="shared" si="32"/>
        <v>0</v>
      </c>
      <c r="Q94" s="1244">
        <f t="shared" ref="Q94" si="373">+S93</f>
        <v>91743199.220875129</v>
      </c>
      <c r="R94" s="1244">
        <f t="shared" ref="R94" si="374">+Q$29</f>
        <v>4801627.1654999992</v>
      </c>
      <c r="S94" s="1246">
        <f t="shared" si="35"/>
        <v>86941572.055375129</v>
      </c>
      <c r="T94" s="1247">
        <f t="shared" ref="T94" si="375">+Q$26*S94+R94</f>
        <v>16817671.428273186</v>
      </c>
      <c r="U94" s="1244">
        <f t="shared" ref="U94" si="376">+W93</f>
        <v>4393201.4334083311</v>
      </c>
      <c r="V94" s="1244">
        <f t="shared" ref="V94" si="377">+U$29</f>
        <v>222344.16709999996</v>
      </c>
      <c r="W94" s="1246">
        <f t="shared" si="39"/>
        <v>4170857.2663083309</v>
      </c>
      <c r="X94" s="1247">
        <f t="shared" si="40"/>
        <v>798791.13419359294</v>
      </c>
      <c r="Y94" s="766">
        <f t="shared" ref="Y94" si="378">+AA93</f>
        <v>4627386.6318820007</v>
      </c>
      <c r="Z94" s="1244">
        <f t="shared" ref="Z94" si="379">+Y$29</f>
        <v>220767.26718199995</v>
      </c>
      <c r="AA94" s="1244">
        <f t="shared" si="43"/>
        <v>4406619.3647000007</v>
      </c>
      <c r="AB94" s="767">
        <f t="shared" ref="AB94" si="380">+Y$26*AA94+Z94</f>
        <v>829798.5060202335</v>
      </c>
      <c r="AC94" s="184"/>
      <c r="AD94" s="184"/>
      <c r="AE94" s="184"/>
      <c r="AF94" s="185"/>
      <c r="AG94" s="184"/>
      <c r="AH94" s="184"/>
      <c r="AI94" s="184"/>
      <c r="AJ94" s="185"/>
      <c r="AK94" s="184"/>
      <c r="AL94" s="184"/>
      <c r="AM94" s="184"/>
      <c r="AN94" s="185"/>
      <c r="AO94" s="768">
        <f t="shared" si="18"/>
        <v>34847933.584922262</v>
      </c>
      <c r="AP94" s="769"/>
      <c r="AQ94" s="770">
        <f t="shared" ref="AQ94" si="381">+AO94</f>
        <v>34847933.584922262</v>
      </c>
    </row>
    <row r="95" spans="1:43" s="1127" customFormat="1">
      <c r="A95" s="128">
        <f t="shared" si="17"/>
        <v>84</v>
      </c>
      <c r="B95" s="211"/>
      <c r="C95" s="283" t="str">
        <f t="shared" si="2"/>
        <v>W Increased ROE</v>
      </c>
      <c r="D95" s="180">
        <v>2038</v>
      </c>
      <c r="E95" s="248"/>
      <c r="F95" s="184"/>
      <c r="G95" s="184"/>
      <c r="H95" s="184"/>
      <c r="I95" s="1241">
        <f t="shared" ref="I95" si="382">+I94</f>
        <v>78097275.928094193</v>
      </c>
      <c r="J95" s="1242">
        <f t="shared" ref="J95" si="383">J94</f>
        <v>6507353.1401999993</v>
      </c>
      <c r="K95" s="1242">
        <f t="shared" si="29"/>
        <v>71589922.787894189</v>
      </c>
      <c r="L95" s="1243">
        <f t="shared" ref="L95" si="384">+I$27*K95+J95</f>
        <v>17085430.52250836</v>
      </c>
      <c r="M95" s="1244">
        <v>0</v>
      </c>
      <c r="N95" s="1244">
        <v>0</v>
      </c>
      <c r="O95" s="1246">
        <f t="shared" si="31"/>
        <v>0</v>
      </c>
      <c r="P95" s="1247">
        <f t="shared" si="32"/>
        <v>0</v>
      </c>
      <c r="Q95" s="1244">
        <f t="shared" ref="Q95:R95" si="385">+Q94</f>
        <v>91743199.220875129</v>
      </c>
      <c r="R95" s="1244">
        <f t="shared" si="385"/>
        <v>4801627.1654999992</v>
      </c>
      <c r="S95" s="1246">
        <f t="shared" si="35"/>
        <v>86941572.055375129</v>
      </c>
      <c r="T95" s="1247">
        <f t="shared" ref="T95" si="386">+Q$27*S95+R95</f>
        <v>16817671.428273186</v>
      </c>
      <c r="U95" s="1244">
        <f t="shared" ref="U95:V95" si="387">+U94</f>
        <v>4393201.4334083311</v>
      </c>
      <c r="V95" s="1244">
        <f t="shared" si="387"/>
        <v>222344.16709999996</v>
      </c>
      <c r="W95" s="1246">
        <f t="shared" si="39"/>
        <v>4170857.2663083309</v>
      </c>
      <c r="X95" s="1247">
        <f t="shared" si="40"/>
        <v>798791.13419359294</v>
      </c>
      <c r="Y95" s="766">
        <f t="shared" ref="Y95:Z95" si="388">+Y94</f>
        <v>4627386.6318820007</v>
      </c>
      <c r="Z95" s="1244">
        <f t="shared" si="388"/>
        <v>220767.26718199995</v>
      </c>
      <c r="AA95" s="1244">
        <f t="shared" si="43"/>
        <v>4406619.3647000007</v>
      </c>
      <c r="AB95" s="767">
        <f t="shared" ref="AB95" si="389">+Y$27*AA95+Z95</f>
        <v>829798.5060202335</v>
      </c>
      <c r="AC95" s="184"/>
      <c r="AD95" s="184"/>
      <c r="AE95" s="184"/>
      <c r="AF95" s="185"/>
      <c r="AG95" s="184"/>
      <c r="AH95" s="184"/>
      <c r="AI95" s="184"/>
      <c r="AJ95" s="185"/>
      <c r="AK95" s="184"/>
      <c r="AL95" s="184"/>
      <c r="AM95" s="184"/>
      <c r="AN95" s="185"/>
      <c r="AO95" s="768">
        <f t="shared" si="18"/>
        <v>35531691.590995371</v>
      </c>
      <c r="AP95" s="310">
        <f t="shared" ref="AP95" si="390">+AO95</f>
        <v>35531691.590995371</v>
      </c>
      <c r="AQ95" s="156"/>
    </row>
    <row r="96" spans="1:43" s="1127" customFormat="1">
      <c r="A96" s="128">
        <f t="shared" si="17"/>
        <v>85</v>
      </c>
      <c r="B96" s="211"/>
      <c r="C96" s="283" t="str">
        <f t="shared" si="2"/>
        <v>W  11.5 % ROE</v>
      </c>
      <c r="D96" s="180">
        <v>2039</v>
      </c>
      <c r="E96" s="248"/>
      <c r="F96" s="184"/>
      <c r="G96" s="184"/>
      <c r="H96" s="184"/>
      <c r="I96" s="1241">
        <f t="shared" ref="I96" si="391">+K95</f>
        <v>71589922.787894189</v>
      </c>
      <c r="J96" s="1242">
        <f t="shared" ref="J96" si="392">+I$29</f>
        <v>6507353.1401999993</v>
      </c>
      <c r="K96" s="1242">
        <f t="shared" si="29"/>
        <v>65082569.647694193</v>
      </c>
      <c r="L96" s="1243">
        <f t="shared" ref="L96" si="393">+I$26*K96+J96</f>
        <v>15502302.496804863</v>
      </c>
      <c r="M96" s="1244">
        <v>0</v>
      </c>
      <c r="N96" s="1244">
        <v>0</v>
      </c>
      <c r="O96" s="1246">
        <f t="shared" si="31"/>
        <v>0</v>
      </c>
      <c r="P96" s="1247">
        <f t="shared" si="32"/>
        <v>0</v>
      </c>
      <c r="Q96" s="1244">
        <f t="shared" ref="Q96" si="394">+S95</f>
        <v>86941572.055375129</v>
      </c>
      <c r="R96" s="1244">
        <f t="shared" ref="R96" si="395">+Q$29</f>
        <v>4801627.1654999992</v>
      </c>
      <c r="S96" s="1246">
        <f t="shared" si="35"/>
        <v>82139944.889875129</v>
      </c>
      <c r="T96" s="1247">
        <f t="shared" ref="T96" si="396">+Q$26*S96+R96</f>
        <v>16154046.844659332</v>
      </c>
      <c r="U96" s="1244">
        <f t="shared" ref="U96" si="397">+W95</f>
        <v>4170857.2663083309</v>
      </c>
      <c r="V96" s="1244">
        <f t="shared" ref="V96" si="398">+U$29</f>
        <v>222344.16709999996</v>
      </c>
      <c r="W96" s="1246">
        <f t="shared" si="39"/>
        <v>3948513.0992083307</v>
      </c>
      <c r="X96" s="1247">
        <f t="shared" si="40"/>
        <v>768061.33151943178</v>
      </c>
      <c r="Y96" s="766">
        <f t="shared" ref="Y96" si="399">+AA95</f>
        <v>4406619.3647000007</v>
      </c>
      <c r="Z96" s="1244">
        <f t="shared" ref="Z96" si="400">+Y$29</f>
        <v>220767.26718199995</v>
      </c>
      <c r="AA96" s="1244">
        <f t="shared" si="43"/>
        <v>4185852.0975180008</v>
      </c>
      <c r="AB96" s="767">
        <f t="shared" ref="AB96" si="401">+Y$26*AA96+Z96</f>
        <v>799286.64395566459</v>
      </c>
      <c r="AC96" s="184"/>
      <c r="AD96" s="184"/>
      <c r="AE96" s="184"/>
      <c r="AF96" s="185"/>
      <c r="AG96" s="184"/>
      <c r="AH96" s="184"/>
      <c r="AI96" s="184"/>
      <c r="AJ96" s="185"/>
      <c r="AK96" s="184"/>
      <c r="AL96" s="184"/>
      <c r="AM96" s="184"/>
      <c r="AN96" s="185"/>
      <c r="AO96" s="768">
        <f t="shared" si="18"/>
        <v>33223697.316939291</v>
      </c>
      <c r="AP96" s="769"/>
      <c r="AQ96" s="770">
        <f t="shared" ref="AQ96" si="402">+AO96</f>
        <v>33223697.316939291</v>
      </c>
    </row>
    <row r="97" spans="1:43" s="1127" customFormat="1">
      <c r="A97" s="128">
        <f t="shared" si="17"/>
        <v>86</v>
      </c>
      <c r="B97" s="211"/>
      <c r="C97" s="283" t="str">
        <f t="shared" si="2"/>
        <v>W Increased ROE</v>
      </c>
      <c r="D97" s="180">
        <v>2039</v>
      </c>
      <c r="E97" s="248"/>
      <c r="F97" s="184"/>
      <c r="G97" s="184"/>
      <c r="H97" s="184"/>
      <c r="I97" s="1241">
        <f t="shared" ref="I97" si="403">+I96</f>
        <v>71589922.787894189</v>
      </c>
      <c r="J97" s="1242">
        <f t="shared" ref="J97" si="404">J96</f>
        <v>6507353.1401999993</v>
      </c>
      <c r="K97" s="1242">
        <f t="shared" si="29"/>
        <v>65082569.647694193</v>
      </c>
      <c r="L97" s="1243">
        <f t="shared" ref="L97" si="405">+I$27*K97+J97</f>
        <v>16123908.531836752</v>
      </c>
      <c r="M97" s="1244">
        <v>0</v>
      </c>
      <c r="N97" s="1244">
        <v>0</v>
      </c>
      <c r="O97" s="1246">
        <f t="shared" si="31"/>
        <v>0</v>
      </c>
      <c r="P97" s="1247">
        <f t="shared" si="32"/>
        <v>0</v>
      </c>
      <c r="Q97" s="1244">
        <f t="shared" ref="Q97:R97" si="406">+Q96</f>
        <v>86941572.055375129</v>
      </c>
      <c r="R97" s="1244">
        <f t="shared" si="406"/>
        <v>4801627.1654999992</v>
      </c>
      <c r="S97" s="1246">
        <f t="shared" si="35"/>
        <v>82139944.889875129</v>
      </c>
      <c r="T97" s="1247">
        <f t="shared" ref="T97" si="407">+Q$27*S97+R97</f>
        <v>16154046.844659332</v>
      </c>
      <c r="U97" s="1244">
        <f t="shared" ref="U97:V97" si="408">+U96</f>
        <v>4170857.2663083309</v>
      </c>
      <c r="V97" s="1244">
        <f t="shared" si="408"/>
        <v>222344.16709999996</v>
      </c>
      <c r="W97" s="1246">
        <f t="shared" si="39"/>
        <v>3948513.0992083307</v>
      </c>
      <c r="X97" s="1247">
        <f t="shared" si="40"/>
        <v>768061.33151943178</v>
      </c>
      <c r="Y97" s="766">
        <f t="shared" ref="Y97:Z97" si="409">+Y96</f>
        <v>4406619.3647000007</v>
      </c>
      <c r="Z97" s="1244">
        <f t="shared" si="409"/>
        <v>220767.26718199995</v>
      </c>
      <c r="AA97" s="1244">
        <f t="shared" si="43"/>
        <v>4185852.0975180008</v>
      </c>
      <c r="AB97" s="767">
        <f t="shared" ref="AB97" si="410">+Y$27*AA97+Z97</f>
        <v>799286.64395566459</v>
      </c>
      <c r="AC97" s="184"/>
      <c r="AD97" s="184"/>
      <c r="AE97" s="184"/>
      <c r="AF97" s="185"/>
      <c r="AG97" s="184"/>
      <c r="AH97" s="184"/>
      <c r="AI97" s="184"/>
      <c r="AJ97" s="185"/>
      <c r="AK97" s="184"/>
      <c r="AL97" s="184"/>
      <c r="AM97" s="184"/>
      <c r="AN97" s="185"/>
      <c r="AO97" s="768">
        <f t="shared" si="18"/>
        <v>33845303.351971179</v>
      </c>
      <c r="AP97" s="310">
        <f t="shared" ref="AP97" si="411">+AO97</f>
        <v>33845303.351971179</v>
      </c>
      <c r="AQ97" s="156"/>
    </row>
    <row r="98" spans="1:43" s="1127" customFormat="1">
      <c r="A98" s="128">
        <f t="shared" si="17"/>
        <v>87</v>
      </c>
      <c r="B98" s="211"/>
      <c r="C98" s="283" t="str">
        <f t="shared" si="2"/>
        <v>W  11.5 % ROE</v>
      </c>
      <c r="D98" s="180">
        <v>2040</v>
      </c>
      <c r="E98" s="248"/>
      <c r="F98" s="184"/>
      <c r="G98" s="184"/>
      <c r="H98" s="184"/>
      <c r="I98" s="1241">
        <f t="shared" ref="I98" si="412">+K97</f>
        <v>65082569.647694193</v>
      </c>
      <c r="J98" s="1242">
        <f t="shared" ref="J98" si="413">+I$29</f>
        <v>6507353.1401999993</v>
      </c>
      <c r="K98" s="1242">
        <f t="shared" si="29"/>
        <v>58575216.507494196</v>
      </c>
      <c r="L98" s="1243">
        <f t="shared" ref="L98" si="414">+I$26*K98+J98</f>
        <v>14602932.47717448</v>
      </c>
      <c r="M98" s="1244">
        <v>0</v>
      </c>
      <c r="N98" s="1244">
        <v>0</v>
      </c>
      <c r="O98" s="1246">
        <f t="shared" si="31"/>
        <v>0</v>
      </c>
      <c r="P98" s="1247">
        <f t="shared" si="32"/>
        <v>0</v>
      </c>
      <c r="Q98" s="1244">
        <f t="shared" ref="Q98" si="415">+S97</f>
        <v>82139944.889875129</v>
      </c>
      <c r="R98" s="1244">
        <f t="shared" ref="R98" si="416">+Q$29</f>
        <v>4801627.1654999992</v>
      </c>
      <c r="S98" s="1246">
        <f t="shared" si="35"/>
        <v>77338317.724375129</v>
      </c>
      <c r="T98" s="1247">
        <f t="shared" ref="T98" si="417">+Q$26*S98+R98</f>
        <v>15490422.261045478</v>
      </c>
      <c r="U98" s="1244">
        <f t="shared" ref="U98" si="418">+W97</f>
        <v>3948513.0992083307</v>
      </c>
      <c r="V98" s="1244">
        <f t="shared" ref="V98" si="419">+U$29</f>
        <v>222344.16709999996</v>
      </c>
      <c r="W98" s="1246">
        <f t="shared" si="39"/>
        <v>3726168.9321083305</v>
      </c>
      <c r="X98" s="1247">
        <f t="shared" si="40"/>
        <v>737331.52884527063</v>
      </c>
      <c r="Y98" s="766">
        <f t="shared" ref="Y98" si="420">+AA97</f>
        <v>4185852.0975180008</v>
      </c>
      <c r="Z98" s="1244">
        <f t="shared" ref="Z98" si="421">+Y$29</f>
        <v>220767.26718199995</v>
      </c>
      <c r="AA98" s="1244">
        <f t="shared" si="43"/>
        <v>3965084.8303360008</v>
      </c>
      <c r="AB98" s="767">
        <f t="shared" ref="AB98" si="422">+Y$26*AA98+Z98</f>
        <v>768774.78189109568</v>
      </c>
      <c r="AC98" s="184"/>
      <c r="AD98" s="184"/>
      <c r="AE98" s="184"/>
      <c r="AF98" s="185"/>
      <c r="AG98" s="184"/>
      <c r="AH98" s="184"/>
      <c r="AI98" s="184"/>
      <c r="AJ98" s="185"/>
      <c r="AK98" s="184"/>
      <c r="AL98" s="184"/>
      <c r="AM98" s="184"/>
      <c r="AN98" s="185"/>
      <c r="AO98" s="768">
        <f t="shared" si="18"/>
        <v>31599461.048956323</v>
      </c>
      <c r="AP98" s="769"/>
      <c r="AQ98" s="770">
        <f t="shared" ref="AQ98" si="423">+AO98</f>
        <v>31599461.048956323</v>
      </c>
    </row>
    <row r="99" spans="1:43" s="1127" customFormat="1">
      <c r="A99" s="128">
        <f t="shared" si="17"/>
        <v>88</v>
      </c>
      <c r="B99" s="211"/>
      <c r="C99" s="283" t="str">
        <f t="shared" ref="C99" si="424">+C97</f>
        <v>W Increased ROE</v>
      </c>
      <c r="D99" s="180">
        <v>2040</v>
      </c>
      <c r="E99" s="248"/>
      <c r="F99" s="184"/>
      <c r="G99" s="184"/>
      <c r="H99" s="184"/>
      <c r="I99" s="1241">
        <f t="shared" ref="I99" si="425">+I98</f>
        <v>65082569.647694193</v>
      </c>
      <c r="J99" s="1242">
        <f t="shared" ref="J99" si="426">J98</f>
        <v>6507353.1401999993</v>
      </c>
      <c r="K99" s="1242">
        <f t="shared" si="29"/>
        <v>58575216.507494196</v>
      </c>
      <c r="L99" s="1243">
        <f t="shared" ref="L99" si="427">+I$27*K99+J99</f>
        <v>15162386.54116514</v>
      </c>
      <c r="M99" s="1244">
        <v>0</v>
      </c>
      <c r="N99" s="1244">
        <v>0</v>
      </c>
      <c r="O99" s="1246">
        <f t="shared" si="31"/>
        <v>0</v>
      </c>
      <c r="P99" s="1247">
        <f t="shared" si="32"/>
        <v>0</v>
      </c>
      <c r="Q99" s="1244">
        <f t="shared" ref="Q99:R99" si="428">+Q98</f>
        <v>82139944.889875129</v>
      </c>
      <c r="R99" s="1244">
        <f t="shared" si="428"/>
        <v>4801627.1654999992</v>
      </c>
      <c r="S99" s="1246">
        <f t="shared" si="35"/>
        <v>77338317.724375129</v>
      </c>
      <c r="T99" s="1247">
        <f t="shared" ref="T99" si="429">+Q$27*S99+R99</f>
        <v>15490422.261045478</v>
      </c>
      <c r="U99" s="1244">
        <f t="shared" ref="U99:V99" si="430">+U98</f>
        <v>3948513.0992083307</v>
      </c>
      <c r="V99" s="1244">
        <f t="shared" si="430"/>
        <v>222344.16709999996</v>
      </c>
      <c r="W99" s="1246">
        <f t="shared" si="39"/>
        <v>3726168.9321083305</v>
      </c>
      <c r="X99" s="1247">
        <f t="shared" si="40"/>
        <v>737331.52884527063</v>
      </c>
      <c r="Y99" s="766">
        <f t="shared" ref="Y99:Z99" si="431">+Y98</f>
        <v>4185852.0975180008</v>
      </c>
      <c r="Z99" s="1244">
        <f t="shared" si="431"/>
        <v>220767.26718199995</v>
      </c>
      <c r="AA99" s="1244">
        <f t="shared" si="43"/>
        <v>3965084.8303360008</v>
      </c>
      <c r="AB99" s="767">
        <f t="shared" ref="AB99" si="432">+Y$27*AA99+Z99</f>
        <v>768774.78189109568</v>
      </c>
      <c r="AC99" s="184"/>
      <c r="AD99" s="184"/>
      <c r="AE99" s="184"/>
      <c r="AF99" s="185"/>
      <c r="AG99" s="184"/>
      <c r="AH99" s="184"/>
      <c r="AI99" s="184"/>
      <c r="AJ99" s="185"/>
      <c r="AK99" s="184"/>
      <c r="AL99" s="184"/>
      <c r="AM99" s="184"/>
      <c r="AN99" s="185"/>
      <c r="AO99" s="768">
        <f t="shared" si="18"/>
        <v>32158915.112946983</v>
      </c>
      <c r="AP99" s="310">
        <f t="shared" ref="AP99" si="433">+AO99</f>
        <v>32158915.112946983</v>
      </c>
      <c r="AQ99" s="156"/>
    </row>
    <row r="100" spans="1:43" s="1127" customFormat="1">
      <c r="A100" s="128"/>
      <c r="B100" s="211"/>
      <c r="C100" s="283"/>
      <c r="D100" s="180"/>
      <c r="E100" s="248"/>
      <c r="F100" s="184"/>
      <c r="G100" s="184"/>
      <c r="H100" s="184"/>
      <c r="I100" s="766"/>
      <c r="J100" s="764"/>
      <c r="K100" s="764"/>
      <c r="L100" s="767"/>
      <c r="M100" s="184"/>
      <c r="N100" s="764"/>
      <c r="O100" s="764"/>
      <c r="P100" s="767"/>
      <c r="Q100" s="184"/>
      <c r="R100" s="184"/>
      <c r="S100" s="184"/>
      <c r="T100" s="185"/>
      <c r="U100" s="184"/>
      <c r="V100" s="184"/>
      <c r="W100" s="184"/>
      <c r="X100" s="185"/>
      <c r="Y100" s="184"/>
      <c r="Z100" s="184"/>
      <c r="AA100" s="184"/>
      <c r="AB100" s="185"/>
      <c r="AC100" s="184"/>
      <c r="AD100" s="184"/>
      <c r="AE100" s="184"/>
      <c r="AF100" s="185"/>
      <c r="AG100" s="184"/>
      <c r="AH100" s="184"/>
      <c r="AI100" s="184"/>
      <c r="AJ100" s="185"/>
      <c r="AK100" s="184"/>
      <c r="AL100" s="184"/>
      <c r="AM100" s="184"/>
      <c r="AN100" s="185"/>
      <c r="AO100" s="184"/>
      <c r="AP100" s="248"/>
      <c r="AQ100" s="185"/>
    </row>
    <row r="101" spans="1:43" s="1127" customFormat="1">
      <c r="A101" s="128"/>
      <c r="B101" s="211"/>
      <c r="C101" s="283"/>
      <c r="D101" s="180"/>
      <c r="E101" s="248"/>
      <c r="F101" s="184"/>
      <c r="G101" s="184"/>
      <c r="H101" s="184"/>
      <c r="I101" s="766"/>
      <c r="J101" s="764"/>
      <c r="K101" s="764"/>
      <c r="L101" s="767"/>
      <c r="M101" s="184"/>
      <c r="N101" s="764"/>
      <c r="O101" s="764"/>
      <c r="P101" s="767"/>
      <c r="Q101" s="184"/>
      <c r="R101" s="184"/>
      <c r="S101" s="184"/>
      <c r="T101" s="185"/>
      <c r="U101" s="184"/>
      <c r="V101" s="184"/>
      <c r="W101" s="184"/>
      <c r="X101" s="185"/>
      <c r="Y101" s="184"/>
      <c r="Z101" s="184"/>
      <c r="AA101" s="184"/>
      <c r="AB101" s="185"/>
      <c r="AC101" s="184"/>
      <c r="AD101" s="184"/>
      <c r="AE101" s="184"/>
      <c r="AF101" s="185"/>
      <c r="AG101" s="184"/>
      <c r="AH101" s="184"/>
      <c r="AI101" s="184"/>
      <c r="AJ101" s="185"/>
      <c r="AK101" s="184"/>
      <c r="AL101" s="184"/>
      <c r="AM101" s="184"/>
      <c r="AN101" s="185"/>
      <c r="AO101" s="184"/>
      <c r="AP101" s="248"/>
      <c r="AQ101" s="185"/>
    </row>
    <row r="102" spans="1:43" s="1127" customFormat="1">
      <c r="A102" s="128"/>
      <c r="B102" s="211"/>
      <c r="C102" s="283"/>
      <c r="D102" s="180"/>
      <c r="E102" s="248"/>
      <c r="F102" s="184"/>
      <c r="G102" s="184"/>
      <c r="H102" s="184"/>
      <c r="I102" s="766"/>
      <c r="J102" s="764"/>
      <c r="K102" s="764"/>
      <c r="L102" s="767"/>
      <c r="M102" s="184"/>
      <c r="N102" s="764"/>
      <c r="O102" s="764"/>
      <c r="P102" s="767"/>
      <c r="Q102" s="184"/>
      <c r="R102" s="184"/>
      <c r="S102" s="184"/>
      <c r="T102" s="185"/>
      <c r="U102" s="184"/>
      <c r="V102" s="184"/>
      <c r="W102" s="184"/>
      <c r="X102" s="185"/>
      <c r="Y102" s="184"/>
      <c r="Z102" s="184"/>
      <c r="AA102" s="184"/>
      <c r="AB102" s="185"/>
      <c r="AC102" s="184"/>
      <c r="AD102" s="184"/>
      <c r="AE102" s="184"/>
      <c r="AF102" s="185"/>
      <c r="AG102" s="184"/>
      <c r="AH102" s="184"/>
      <c r="AI102" s="184"/>
      <c r="AJ102" s="185"/>
      <c r="AK102" s="184"/>
      <c r="AL102" s="184"/>
      <c r="AM102" s="184"/>
      <c r="AN102" s="185"/>
      <c r="AO102" s="184"/>
      <c r="AP102" s="248"/>
      <c r="AQ102" s="185"/>
    </row>
    <row r="103" spans="1:43" s="1127" customFormat="1">
      <c r="A103" s="128"/>
      <c r="B103" s="211"/>
      <c r="C103" s="283"/>
      <c r="D103" s="180"/>
      <c r="E103" s="248"/>
      <c r="F103" s="184"/>
      <c r="G103" s="184"/>
      <c r="H103" s="184"/>
      <c r="I103" s="766"/>
      <c r="J103" s="764"/>
      <c r="K103" s="764"/>
      <c r="L103" s="767"/>
      <c r="M103" s="184"/>
      <c r="N103" s="764"/>
      <c r="O103" s="764"/>
      <c r="P103" s="767"/>
      <c r="Q103" s="184"/>
      <c r="R103" s="184"/>
      <c r="S103" s="184"/>
      <c r="T103" s="185"/>
      <c r="U103" s="184"/>
      <c r="V103" s="184"/>
      <c r="W103" s="184"/>
      <c r="X103" s="185"/>
      <c r="Y103" s="184"/>
      <c r="Z103" s="184"/>
      <c r="AA103" s="184"/>
      <c r="AB103" s="185"/>
      <c r="AC103" s="184"/>
      <c r="AD103" s="184"/>
      <c r="AE103" s="184"/>
      <c r="AF103" s="185"/>
      <c r="AG103" s="184"/>
      <c r="AH103" s="184"/>
      <c r="AI103" s="184"/>
      <c r="AJ103" s="185"/>
      <c r="AK103" s="184"/>
      <c r="AL103" s="184"/>
      <c r="AM103" s="184"/>
      <c r="AN103" s="185"/>
      <c r="AO103" s="184"/>
      <c r="AP103" s="248"/>
      <c r="AQ103" s="185"/>
    </row>
    <row r="104" spans="1:43" s="1127" customFormat="1">
      <c r="A104" s="128"/>
      <c r="B104" s="211"/>
      <c r="C104" s="283"/>
      <c r="D104" s="180"/>
      <c r="E104" s="248"/>
      <c r="F104" s="184"/>
      <c r="G104" s="184"/>
      <c r="H104" s="184"/>
      <c r="I104" s="766"/>
      <c r="J104" s="764"/>
      <c r="K104" s="764"/>
      <c r="L104" s="767"/>
      <c r="M104" s="184"/>
      <c r="N104" s="764"/>
      <c r="O104" s="764"/>
      <c r="P104" s="767"/>
      <c r="Q104" s="184"/>
      <c r="R104" s="184"/>
      <c r="S104" s="184"/>
      <c r="T104" s="185"/>
      <c r="U104" s="184"/>
      <c r="V104" s="184"/>
      <c r="W104" s="184"/>
      <c r="X104" s="185"/>
      <c r="Y104" s="184"/>
      <c r="Z104" s="184"/>
      <c r="AA104" s="184"/>
      <c r="AB104" s="185"/>
      <c r="AC104" s="184"/>
      <c r="AD104" s="184"/>
      <c r="AE104" s="184"/>
      <c r="AF104" s="185"/>
      <c r="AG104" s="184"/>
      <c r="AH104" s="184"/>
      <c r="AI104" s="184"/>
      <c r="AJ104" s="185"/>
      <c r="AK104" s="184"/>
      <c r="AL104" s="184"/>
      <c r="AM104" s="184"/>
      <c r="AN104" s="185"/>
      <c r="AO104" s="184"/>
      <c r="AP104" s="248"/>
      <c r="AQ104" s="185"/>
    </row>
    <row r="105" spans="1:43" s="1127" customFormat="1">
      <c r="A105" s="128"/>
      <c r="B105" s="211"/>
      <c r="C105" s="283"/>
      <c r="D105" s="180"/>
      <c r="E105" s="248"/>
      <c r="F105" s="184"/>
      <c r="G105" s="184"/>
      <c r="H105" s="184"/>
      <c r="I105" s="766"/>
      <c r="J105" s="764"/>
      <c r="K105" s="764"/>
      <c r="L105" s="767"/>
      <c r="M105" s="184"/>
      <c r="N105" s="764"/>
      <c r="O105" s="764"/>
      <c r="P105" s="767"/>
      <c r="Q105" s="184"/>
      <c r="R105" s="184"/>
      <c r="S105" s="184"/>
      <c r="T105" s="185"/>
      <c r="U105" s="184"/>
      <c r="V105" s="184"/>
      <c r="W105" s="184"/>
      <c r="X105" s="185"/>
      <c r="Y105" s="184"/>
      <c r="Z105" s="184"/>
      <c r="AA105" s="184"/>
      <c r="AB105" s="185"/>
      <c r="AC105" s="184"/>
      <c r="AD105" s="184"/>
      <c r="AE105" s="184"/>
      <c r="AF105" s="185"/>
      <c r="AG105" s="184"/>
      <c r="AH105" s="184"/>
      <c r="AI105" s="184"/>
      <c r="AJ105" s="185"/>
      <c r="AK105" s="184"/>
      <c r="AL105" s="184"/>
      <c r="AM105" s="184"/>
      <c r="AN105" s="185"/>
      <c r="AO105" s="184"/>
      <c r="AP105" s="248"/>
      <c r="AQ105" s="185"/>
    </row>
    <row r="106" spans="1:43" s="1127" customFormat="1">
      <c r="A106" s="128"/>
      <c r="B106" s="211"/>
      <c r="C106" s="283"/>
      <c r="D106" s="180"/>
      <c r="E106" s="248"/>
      <c r="F106" s="184"/>
      <c r="G106" s="184"/>
      <c r="H106" s="184"/>
      <c r="I106" s="766"/>
      <c r="J106" s="764"/>
      <c r="K106" s="764"/>
      <c r="L106" s="767"/>
      <c r="M106" s="184"/>
      <c r="N106" s="764"/>
      <c r="O106" s="764"/>
      <c r="P106" s="767"/>
      <c r="Q106" s="184"/>
      <c r="R106" s="184"/>
      <c r="S106" s="184"/>
      <c r="T106" s="185"/>
      <c r="U106" s="184"/>
      <c r="V106" s="184"/>
      <c r="W106" s="184"/>
      <c r="X106" s="185"/>
      <c r="Y106" s="184"/>
      <c r="Z106" s="184"/>
      <c r="AA106" s="184"/>
      <c r="AB106" s="185"/>
      <c r="AC106" s="184"/>
      <c r="AD106" s="184"/>
      <c r="AE106" s="184"/>
      <c r="AF106" s="185"/>
      <c r="AG106" s="184"/>
      <c r="AH106" s="184"/>
      <c r="AI106" s="184"/>
      <c r="AJ106" s="185"/>
      <c r="AK106" s="184"/>
      <c r="AL106" s="184"/>
      <c r="AM106" s="184"/>
      <c r="AN106" s="185"/>
      <c r="AO106" s="184"/>
      <c r="AP106" s="248"/>
      <c r="AQ106" s="185"/>
    </row>
    <row r="107" spans="1:43" ht="13.5" thickBot="1">
      <c r="A107" s="128">
        <f>+A77+1</f>
        <v>67</v>
      </c>
      <c r="C107" s="285" t="s">
        <v>99</v>
      </c>
      <c r="D107" s="186" t="s">
        <v>99</v>
      </c>
      <c r="E107" s="249"/>
      <c r="F107" s="187"/>
      <c r="G107" s="187"/>
      <c r="H107" s="187"/>
      <c r="I107" s="249"/>
      <c r="J107" s="187"/>
      <c r="K107" s="187"/>
      <c r="L107" s="1504"/>
      <c r="M107" s="187"/>
      <c r="N107" s="919"/>
      <c r="O107" s="919"/>
      <c r="P107" s="920"/>
      <c r="Q107" s="187"/>
      <c r="R107" s="187"/>
      <c r="S107" s="187"/>
      <c r="T107" s="188"/>
      <c r="U107" s="187" t="s">
        <v>99</v>
      </c>
      <c r="V107" s="187" t="s">
        <v>100</v>
      </c>
      <c r="W107" s="187" t="s">
        <v>100</v>
      </c>
      <c r="X107" s="188" t="s">
        <v>99</v>
      </c>
      <c r="Y107" s="187" t="s">
        <v>99</v>
      </c>
      <c r="Z107" s="187" t="s">
        <v>100</v>
      </c>
      <c r="AA107" s="187" t="s">
        <v>100</v>
      </c>
      <c r="AB107" s="188" t="s">
        <v>99</v>
      </c>
      <c r="AC107" s="187" t="s">
        <v>99</v>
      </c>
      <c r="AD107" s="187" t="s">
        <v>100</v>
      </c>
      <c r="AE107" s="187" t="s">
        <v>100</v>
      </c>
      <c r="AF107" s="188" t="s">
        <v>99</v>
      </c>
      <c r="AG107" s="187" t="s">
        <v>99</v>
      </c>
      <c r="AH107" s="187" t="s">
        <v>100</v>
      </c>
      <c r="AI107" s="187" t="s">
        <v>100</v>
      </c>
      <c r="AJ107" s="188" t="s">
        <v>99</v>
      </c>
      <c r="AK107" s="187" t="s">
        <v>99</v>
      </c>
      <c r="AL107" s="187" t="s">
        <v>100</v>
      </c>
      <c r="AM107" s="187" t="s">
        <v>100</v>
      </c>
      <c r="AN107" s="188" t="s">
        <v>99</v>
      </c>
      <c r="AO107" s="187" t="s">
        <v>99</v>
      </c>
      <c r="AP107" s="249" t="s">
        <v>99</v>
      </c>
      <c r="AQ107" s="188" t="s">
        <v>99</v>
      </c>
    </row>
    <row r="108" spans="1:43">
      <c r="C108" s="133"/>
      <c r="D108" s="189"/>
      <c r="E108" s="189"/>
      <c r="F108" s="133"/>
      <c r="G108" s="133"/>
      <c r="H108" s="133"/>
      <c r="I108" s="133"/>
      <c r="J108" s="133"/>
      <c r="K108" s="133"/>
      <c r="L108" s="190"/>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91"/>
      <c r="AQ108" s="191"/>
    </row>
    <row r="109" spans="1:43">
      <c r="B109" s="211" t="s">
        <v>249</v>
      </c>
    </row>
    <row r="110" spans="1:43">
      <c r="B110" s="320" t="s">
        <v>122</v>
      </c>
      <c r="N110" s="150" t="s">
        <v>250</v>
      </c>
      <c r="AP110" s="148"/>
    </row>
    <row r="111" spans="1:43">
      <c r="B111" s="211" t="s">
        <v>123</v>
      </c>
      <c r="N111" s="211" t="s">
        <v>251</v>
      </c>
    </row>
    <row r="112" spans="1:43">
      <c r="B112" s="211" t="s">
        <v>125</v>
      </c>
      <c r="N112" s="211" t="s">
        <v>252</v>
      </c>
    </row>
    <row r="113" spans="2:14">
      <c r="B113" s="211" t="s">
        <v>253</v>
      </c>
      <c r="N113" s="211" t="s">
        <v>254</v>
      </c>
    </row>
    <row r="114" spans="2:14">
      <c r="B114" s="211" t="s">
        <v>126</v>
      </c>
      <c r="N114" s="211" t="s">
        <v>121</v>
      </c>
    </row>
    <row r="340" spans="3:8">
      <c r="C340" s="199"/>
      <c r="D340" s="198"/>
      <c r="E340" s="198"/>
      <c r="F340" s="199"/>
      <c r="G340" s="199"/>
      <c r="H340" s="199"/>
    </row>
    <row r="341" spans="3:8">
      <c r="C341" s="199"/>
      <c r="D341" s="198"/>
      <c r="E341" s="198"/>
      <c r="F341" s="199"/>
      <c r="G341" s="199"/>
      <c r="H341" s="199"/>
    </row>
    <row r="342" spans="3:8">
      <c r="C342" s="199"/>
      <c r="D342" s="198"/>
      <c r="E342" s="198"/>
      <c r="F342" s="199"/>
      <c r="G342" s="199"/>
      <c r="H342" s="199"/>
    </row>
    <row r="343" spans="3:8">
      <c r="C343" s="199"/>
      <c r="D343" s="198"/>
      <c r="E343" s="198"/>
      <c r="F343" s="199"/>
      <c r="G343" s="199"/>
      <c r="H343" s="199"/>
    </row>
    <row r="344" spans="3:8">
      <c r="C344" s="199"/>
      <c r="D344" s="198"/>
      <c r="E344" s="198"/>
      <c r="F344" s="199"/>
      <c r="G344" s="199"/>
      <c r="H344" s="199"/>
    </row>
    <row r="345" spans="3:8">
      <c r="C345" s="199"/>
      <c r="D345" s="198"/>
      <c r="E345" s="198"/>
      <c r="F345" s="199"/>
      <c r="G345" s="199"/>
      <c r="H345" s="199"/>
    </row>
    <row r="346" spans="3:8">
      <c r="C346" s="199"/>
      <c r="D346" s="198"/>
      <c r="E346" s="198"/>
      <c r="F346" s="199"/>
      <c r="G346" s="199"/>
      <c r="H346" s="199"/>
    </row>
    <row r="347" spans="3:8">
      <c r="C347" s="199"/>
      <c r="D347" s="198"/>
      <c r="E347" s="198"/>
      <c r="F347" s="199"/>
      <c r="G347" s="199"/>
      <c r="H347" s="199"/>
    </row>
    <row r="348" spans="3:8">
      <c r="C348" s="199"/>
      <c r="D348" s="198"/>
      <c r="E348" s="198"/>
      <c r="F348" s="199"/>
      <c r="G348" s="199"/>
      <c r="H348" s="199"/>
    </row>
  </sheetData>
  <mergeCells count="6">
    <mergeCell ref="Y21:AB21"/>
    <mergeCell ref="I21:L21"/>
    <mergeCell ref="M21:P21"/>
    <mergeCell ref="E21:H21"/>
    <mergeCell ref="Q21:T21"/>
    <mergeCell ref="U21:X21"/>
  </mergeCells>
  <printOptions horizontalCentered="1"/>
  <pageMargins left="0.25" right="0.25" top="0.75" bottom="0.25" header="0.4" footer="0.5"/>
  <pageSetup scale="32" orientation="landscape" r:id="rId1"/>
  <headerFooter alignWithMargins="0">
    <oddHeader>&amp;R&amp;14ATTACHMENT H-13A
Page &amp;P of &amp;N</oddHeader>
  </headerFooter>
  <ignoredErrors>
    <ignoredError sqref="J6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H45"/>
  <sheetViews>
    <sheetView tabSelected="1" view="pageBreakPreview" zoomScale="60" zoomScaleNormal="85" workbookViewId="0">
      <selection activeCell="L51" sqref="L51"/>
    </sheetView>
  </sheetViews>
  <sheetFormatPr defaultColWidth="8.7109375" defaultRowHeight="12.75"/>
  <cols>
    <col min="2" max="2" width="1.42578125" customWidth="1"/>
    <col min="3" max="3" width="2.28515625" customWidth="1"/>
    <col min="4" max="4" width="43.42578125" customWidth="1"/>
    <col min="5" max="5" width="19.7109375" customWidth="1"/>
    <col min="6" max="6" width="19.42578125" customWidth="1"/>
    <col min="7" max="7" width="20.5703125" bestFit="1" customWidth="1"/>
  </cols>
  <sheetData>
    <row r="1" spans="1:8" ht="15.75">
      <c r="A1" s="1543" t="str">
        <f>+'Appendix A'!A3</f>
        <v>Commonwealth Edison Company</v>
      </c>
      <c r="B1" s="1543"/>
      <c r="C1" s="1543"/>
      <c r="D1" s="1543"/>
      <c r="E1" s="1543"/>
      <c r="F1" s="1543"/>
    </row>
    <row r="2" spans="1:8" ht="15.75">
      <c r="A2" s="321"/>
      <c r="B2" s="207"/>
      <c r="C2" s="207"/>
      <c r="D2" s="322"/>
      <c r="E2" s="207"/>
      <c r="F2" s="27"/>
    </row>
    <row r="3" spans="1:8" ht="15">
      <c r="A3" s="1546" t="s">
        <v>279</v>
      </c>
      <c r="B3" s="1544"/>
      <c r="C3" s="1544"/>
      <c r="D3" s="1544"/>
      <c r="E3" s="1544"/>
      <c r="F3" s="1544"/>
    </row>
    <row r="4" spans="1:8">
      <c r="B4" s="101"/>
      <c r="C4" s="128"/>
      <c r="D4" s="128"/>
    </row>
    <row r="5" spans="1:8">
      <c r="A5" s="101"/>
    </row>
    <row r="6" spans="1:8">
      <c r="E6" s="138"/>
    </row>
    <row r="8" spans="1:8">
      <c r="B8" s="2"/>
      <c r="C8" s="2"/>
      <c r="D8" s="2"/>
      <c r="E8" s="2"/>
      <c r="F8" s="2"/>
      <c r="G8" s="2"/>
      <c r="H8" s="2"/>
    </row>
    <row r="9" spans="1:8">
      <c r="B9" s="139"/>
      <c r="C9" s="139"/>
      <c r="D9" s="139"/>
      <c r="E9" s="139"/>
      <c r="F9" s="139"/>
      <c r="G9" s="139"/>
      <c r="H9" s="2"/>
    </row>
    <row r="10" spans="1:8">
      <c r="B10" s="2"/>
      <c r="C10" s="2"/>
      <c r="D10" s="2"/>
      <c r="E10" s="2"/>
      <c r="F10" s="2"/>
      <c r="G10" s="2"/>
      <c r="H10" s="2"/>
    </row>
    <row r="12" spans="1:8">
      <c r="A12" s="128" t="s">
        <v>56</v>
      </c>
    </row>
    <row r="13" spans="1:8">
      <c r="C13" t="s">
        <v>358</v>
      </c>
    </row>
    <row r="14" spans="1:8">
      <c r="A14" s="136">
        <f>+'Appendix A'!A184</f>
        <v>100</v>
      </c>
      <c r="B14" s="136">
        <f>+'Appendix A'!B184</f>
        <v>0</v>
      </c>
      <c r="C14" s="136" t="str">
        <f>+'Appendix A'!C184</f>
        <v xml:space="preserve">    Less LTD Interest on Securitization Bonds</v>
      </c>
      <c r="D14" s="136"/>
      <c r="E14" s="761">
        <v>0</v>
      </c>
      <c r="F14" s="136"/>
    </row>
    <row r="17" spans="1:6">
      <c r="C17" t="s">
        <v>412</v>
      </c>
    </row>
    <row r="18" spans="1:6">
      <c r="A18" s="136">
        <f>+'Appendix A'!A201</f>
        <v>112</v>
      </c>
      <c r="C18" s="136" t="str">
        <f>+'Appendix A'!C201</f>
        <v xml:space="preserve">      Less LTD on Securitization Bonds</v>
      </c>
      <c r="D18" s="136"/>
      <c r="E18" s="761">
        <v>0</v>
      </c>
      <c r="F18" s="136"/>
    </row>
    <row r="21" spans="1:6">
      <c r="C21" s="2" t="s">
        <v>273</v>
      </c>
      <c r="D21" s="2"/>
      <c r="E21" s="2"/>
    </row>
    <row r="22" spans="1:6">
      <c r="D22" s="126"/>
      <c r="E22" s="126"/>
      <c r="F22" s="126"/>
    </row>
    <row r="23" spans="1:6">
      <c r="D23" s="126"/>
      <c r="E23" s="126"/>
      <c r="F23" s="126"/>
    </row>
    <row r="24" spans="1:6">
      <c r="D24" s="126"/>
      <c r="E24" s="126"/>
      <c r="F24" s="126"/>
    </row>
    <row r="25" spans="1:6">
      <c r="D25" s="126"/>
      <c r="E25" s="126"/>
      <c r="F25" s="126"/>
    </row>
    <row r="26" spans="1:6">
      <c r="D26" s="126"/>
      <c r="E26" s="126"/>
      <c r="F26" s="126"/>
    </row>
    <row r="27" spans="1:6">
      <c r="D27" s="126"/>
      <c r="E27" s="126"/>
      <c r="F27" s="126"/>
    </row>
    <row r="28" spans="1:6">
      <c r="D28" s="126"/>
      <c r="E28" s="126"/>
      <c r="F28" s="126"/>
    </row>
    <row r="29" spans="1:6">
      <c r="D29" s="126"/>
      <c r="E29" s="126"/>
      <c r="F29" s="126"/>
    </row>
    <row r="30" spans="1:6">
      <c r="D30" s="126"/>
      <c r="E30" s="126"/>
      <c r="F30" s="126"/>
    </row>
    <row r="31" spans="1:6">
      <c r="D31" s="126"/>
      <c r="E31" s="126"/>
      <c r="F31" s="126"/>
    </row>
    <row r="32" spans="1:6">
      <c r="D32" s="126"/>
      <c r="E32" s="126"/>
      <c r="F32" s="126"/>
    </row>
    <row r="33" spans="4:6">
      <c r="D33" s="126"/>
      <c r="E33" s="126"/>
      <c r="F33" s="126"/>
    </row>
    <row r="34" spans="4:6">
      <c r="D34" s="126"/>
      <c r="E34" s="126"/>
      <c r="F34" s="126"/>
    </row>
    <row r="35" spans="4:6">
      <c r="D35" s="126"/>
      <c r="E35" s="126"/>
      <c r="F35" s="126"/>
    </row>
    <row r="36" spans="4:6">
      <c r="D36" s="126"/>
      <c r="E36" s="126"/>
      <c r="F36" s="126"/>
    </row>
    <row r="37" spans="4:6">
      <c r="D37" s="126"/>
      <c r="E37" s="126"/>
      <c r="F37" s="126"/>
    </row>
    <row r="38" spans="4:6">
      <c r="D38" s="126"/>
      <c r="E38" s="126"/>
      <c r="F38" s="126"/>
    </row>
    <row r="39" spans="4:6">
      <c r="D39" s="126"/>
      <c r="E39" s="126"/>
      <c r="F39" s="126"/>
    </row>
    <row r="40" spans="4:6">
      <c r="D40" s="126"/>
      <c r="E40" s="126"/>
      <c r="F40" s="126"/>
    </row>
    <row r="41" spans="4:6">
      <c r="D41" s="126"/>
      <c r="E41" s="126"/>
      <c r="F41" s="126"/>
    </row>
    <row r="42" spans="4:6">
      <c r="D42" s="126"/>
      <c r="E42" s="126"/>
      <c r="F42" s="126"/>
    </row>
    <row r="43" spans="4:6">
      <c r="D43" s="126"/>
      <c r="E43" s="126"/>
      <c r="F43" s="126"/>
    </row>
    <row r="44" spans="4:6">
      <c r="D44" s="126"/>
      <c r="E44" s="126"/>
      <c r="F44" s="126"/>
    </row>
    <row r="45" spans="4:6">
      <c r="D45" s="126"/>
      <c r="E45" s="126"/>
      <c r="F45" s="126"/>
    </row>
  </sheetData>
  <mergeCells count="2">
    <mergeCell ref="A3:F3"/>
    <mergeCell ref="A1:F1"/>
  </mergeCells>
  <pageMargins left="0.75" right="0.75" top="1" bottom="1" header="0.5" footer="0.5"/>
  <pageSetup scale="96" orientation="portrait" r:id="rId1"/>
  <headerFooter alignWithMargins="0">
    <oddHeader xml:space="preserve">&amp;R&amp;12ATTACHMENT H-13A
Page &amp;P of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J39"/>
  <sheetViews>
    <sheetView tabSelected="1" view="pageBreakPreview" zoomScale="60" zoomScaleNormal="85" workbookViewId="0">
      <selection activeCell="L51" sqref="L51"/>
    </sheetView>
  </sheetViews>
  <sheetFormatPr defaultColWidth="8.7109375" defaultRowHeight="12.75"/>
  <cols>
    <col min="2" max="2" width="71.85546875" bestFit="1" customWidth="1"/>
    <col min="3" max="3" width="10.28515625" customWidth="1"/>
  </cols>
  <sheetData>
    <row r="1" spans="1:10" ht="15.75">
      <c r="A1" s="1543" t="s">
        <v>579</v>
      </c>
      <c r="B1" s="1543"/>
      <c r="C1" s="1543"/>
      <c r="D1" s="1543"/>
      <c r="E1" s="1543"/>
      <c r="F1" s="1543"/>
    </row>
    <row r="2" spans="1:10" ht="15.75">
      <c r="A2" s="321"/>
      <c r="B2" s="207"/>
      <c r="C2" s="207"/>
      <c r="D2" s="322"/>
      <c r="E2" s="207"/>
      <c r="F2" s="27"/>
    </row>
    <row r="3" spans="1:10" ht="15">
      <c r="A3" s="1546" t="s">
        <v>73</v>
      </c>
      <c r="B3" s="1544"/>
      <c r="C3" s="1544"/>
      <c r="D3" s="1544"/>
      <c r="E3" s="1544"/>
      <c r="F3" s="1544"/>
    </row>
    <row r="5" spans="1:10">
      <c r="D5" s="128"/>
    </row>
    <row r="6" spans="1:10">
      <c r="D6" s="128" t="s">
        <v>74</v>
      </c>
    </row>
    <row r="7" spans="1:10">
      <c r="B7" s="325" t="s">
        <v>75</v>
      </c>
      <c r="D7" s="325" t="s">
        <v>76</v>
      </c>
    </row>
    <row r="8" spans="1:10">
      <c r="D8" s="213"/>
    </row>
    <row r="9" spans="1:10">
      <c r="B9" s="1127" t="s">
        <v>619</v>
      </c>
      <c r="C9" s="1127"/>
      <c r="D9" s="1239">
        <v>2.5299999999999998</v>
      </c>
    </row>
    <row r="10" spans="1:10">
      <c r="B10" s="1127"/>
      <c r="C10" s="1127"/>
      <c r="D10" s="1240"/>
    </row>
    <row r="11" spans="1:10">
      <c r="B11" s="1127" t="s">
        <v>620</v>
      </c>
      <c r="C11" s="1127"/>
      <c r="D11" s="1240"/>
    </row>
    <row r="12" spans="1:10">
      <c r="B12" s="1127" t="s">
        <v>621</v>
      </c>
      <c r="C12" s="1127"/>
      <c r="D12" s="1239">
        <v>2.6</v>
      </c>
      <c r="J12" s="759"/>
    </row>
    <row r="13" spans="1:10">
      <c r="B13" s="1127" t="s">
        <v>622</v>
      </c>
      <c r="C13" s="1127"/>
      <c r="D13" s="1239">
        <v>10</v>
      </c>
      <c r="H13" s="326"/>
      <c r="J13" s="759"/>
    </row>
    <row r="14" spans="1:10">
      <c r="B14" s="1127" t="s">
        <v>623</v>
      </c>
      <c r="C14" s="1127"/>
      <c r="D14" s="1239">
        <v>6.67</v>
      </c>
      <c r="H14" s="326"/>
      <c r="J14" s="759"/>
    </row>
    <row r="15" spans="1:10">
      <c r="B15" s="1127" t="s">
        <v>624</v>
      </c>
      <c r="C15" s="1127"/>
      <c r="D15" s="1239">
        <v>19.989999999999998</v>
      </c>
      <c r="J15" s="731"/>
    </row>
    <row r="16" spans="1:10">
      <c r="B16" s="1127" t="s">
        <v>625</v>
      </c>
      <c r="C16" s="1127"/>
      <c r="D16" s="1239">
        <v>10.92</v>
      </c>
    </row>
    <row r="17" spans="2:10">
      <c r="B17" s="1127" t="s">
        <v>626</v>
      </c>
      <c r="C17" s="1127"/>
      <c r="D17" s="1239">
        <v>1.24</v>
      </c>
    </row>
    <row r="18" spans="2:10">
      <c r="B18" s="1127" t="s">
        <v>627</v>
      </c>
      <c r="C18" s="1127"/>
      <c r="D18" s="1239">
        <v>4.41</v>
      </c>
    </row>
    <row r="19" spans="2:10">
      <c r="B19" s="1127" t="s">
        <v>628</v>
      </c>
      <c r="C19" s="1127"/>
      <c r="D19" s="1239">
        <v>7.45</v>
      </c>
    </row>
    <row r="20" spans="2:10">
      <c r="B20" s="1127" t="s">
        <v>629</v>
      </c>
      <c r="C20" s="1127"/>
      <c r="D20" s="1239">
        <v>5.86</v>
      </c>
    </row>
    <row r="21" spans="2:10">
      <c r="B21" s="1127" t="s">
        <v>630</v>
      </c>
      <c r="C21" s="1127"/>
      <c r="D21" s="1239">
        <v>6.67</v>
      </c>
      <c r="J21" s="760"/>
    </row>
    <row r="22" spans="2:10">
      <c r="B22" s="1127" t="s">
        <v>631</v>
      </c>
      <c r="C22" s="1127"/>
      <c r="D22" s="1239">
        <v>4</v>
      </c>
      <c r="H22" s="326"/>
      <c r="J22" s="759"/>
    </row>
    <row r="23" spans="2:10">
      <c r="B23" s="1127" t="s">
        <v>632</v>
      </c>
      <c r="C23" s="1127"/>
      <c r="D23" s="1239">
        <v>6.67</v>
      </c>
      <c r="H23" s="326"/>
      <c r="J23" s="759"/>
    </row>
    <row r="24" spans="2:10">
      <c r="B24" s="1127" t="s">
        <v>633</v>
      </c>
      <c r="C24" s="1127"/>
      <c r="D24" s="1239">
        <v>6.63</v>
      </c>
      <c r="J24" s="760"/>
    </row>
    <row r="25" spans="2:10">
      <c r="B25" s="1127" t="s">
        <v>634</v>
      </c>
      <c r="C25" s="1127"/>
      <c r="D25" s="1239">
        <v>7.33</v>
      </c>
      <c r="J25" s="731"/>
    </row>
    <row r="26" spans="2:10">
      <c r="B26" s="1127" t="s">
        <v>635</v>
      </c>
      <c r="C26" s="1127"/>
      <c r="D26" s="1239">
        <v>11</v>
      </c>
    </row>
    <row r="27" spans="2:10">
      <c r="B27" s="1127" t="s">
        <v>1046</v>
      </c>
      <c r="C27" s="1127"/>
      <c r="D27" s="1239">
        <v>9.17</v>
      </c>
      <c r="H27" s="326"/>
      <c r="J27" s="759"/>
    </row>
    <row r="28" spans="2:10" s="1127" customFormat="1">
      <c r="B28" s="1127" t="s">
        <v>1094</v>
      </c>
      <c r="D28" s="1239">
        <v>2.27</v>
      </c>
      <c r="H28" s="326"/>
      <c r="J28" s="759"/>
    </row>
    <row r="29" spans="2:10">
      <c r="B29" s="1127" t="s">
        <v>636</v>
      </c>
      <c r="C29" s="1127"/>
      <c r="D29" s="1239">
        <v>6.67</v>
      </c>
    </row>
    <row r="30" spans="2:10">
      <c r="B30" s="1127" t="s">
        <v>637</v>
      </c>
      <c r="C30" s="1127"/>
      <c r="D30" s="1240">
        <v>10.3</v>
      </c>
      <c r="H30" s="326"/>
      <c r="J30" s="759"/>
    </row>
    <row r="31" spans="2:10">
      <c r="B31" s="2"/>
      <c r="C31" s="2"/>
      <c r="D31" s="884"/>
    </row>
    <row r="32" spans="2:10">
      <c r="D32" s="885"/>
    </row>
    <row r="33" spans="2:4">
      <c r="C33" s="883"/>
      <c r="D33" s="884"/>
    </row>
    <row r="34" spans="2:4">
      <c r="B34" s="1608" t="s">
        <v>1017</v>
      </c>
      <c r="C34" s="1608"/>
      <c r="D34" s="1608"/>
    </row>
    <row r="35" spans="2:4">
      <c r="B35" s="1608"/>
      <c r="C35" s="1608"/>
      <c r="D35" s="1608"/>
    </row>
    <row r="36" spans="2:4">
      <c r="B36" s="1608"/>
      <c r="C36" s="1608"/>
      <c r="D36" s="1608"/>
    </row>
    <row r="37" spans="2:4">
      <c r="B37" s="1608"/>
      <c r="C37" s="1608"/>
      <c r="D37" s="1608"/>
    </row>
    <row r="38" spans="2:4">
      <c r="B38" s="1608"/>
      <c r="C38" s="1608"/>
      <c r="D38" s="1608"/>
    </row>
    <row r="39" spans="2:4">
      <c r="B39" s="1608"/>
      <c r="C39" s="1608"/>
      <c r="D39" s="1608"/>
    </row>
  </sheetData>
  <mergeCells count="3">
    <mergeCell ref="A1:F1"/>
    <mergeCell ref="A3:F3"/>
    <mergeCell ref="B34:D39"/>
  </mergeCells>
  <pageMargins left="0.75" right="0.75" top="1" bottom="1" header="0.5" footer="0.5"/>
  <pageSetup scale="83" orientation="portrait" r:id="rId1"/>
  <headerFooter alignWithMargins="0">
    <oddHeader>&amp;RATTACHMENT H-13A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B197"/>
  <sheetViews>
    <sheetView tabSelected="1" view="pageBreakPreview" zoomScale="60" zoomScaleNormal="80" workbookViewId="0">
      <selection activeCell="L51" sqref="L51"/>
    </sheetView>
  </sheetViews>
  <sheetFormatPr defaultColWidth="9.140625" defaultRowHeight="12.75"/>
  <cols>
    <col min="1" max="1" width="5" style="883" customWidth="1"/>
    <col min="2" max="2" width="21.140625" style="797" customWidth="1"/>
    <col min="3" max="3" width="53.42578125" style="883" customWidth="1"/>
    <col min="4" max="4" width="1.7109375" style="883" customWidth="1"/>
    <col min="5" max="6" width="23.140625" style="883" customWidth="1"/>
    <col min="7" max="9" width="23.7109375" style="883" customWidth="1"/>
    <col min="10" max="10" width="101.85546875" style="883" customWidth="1"/>
    <col min="11" max="16384" width="9.140625" style="883"/>
  </cols>
  <sheetData>
    <row r="1" spans="1:10" s="1074" customFormat="1">
      <c r="A1" s="1458" t="s">
        <v>579</v>
      </c>
      <c r="B1" s="1458"/>
      <c r="C1" s="1458"/>
      <c r="D1" s="1458"/>
      <c r="E1" s="1458"/>
      <c r="F1" s="1458"/>
      <c r="G1" s="1458"/>
      <c r="H1" s="1458"/>
      <c r="I1" s="1458"/>
      <c r="J1" s="1458"/>
    </row>
    <row r="2" spans="1:10" s="1074" customFormat="1">
      <c r="A2" s="1459" t="s">
        <v>729</v>
      </c>
      <c r="B2" s="1459"/>
      <c r="C2" s="1459"/>
      <c r="D2" s="1459"/>
      <c r="E2" s="1459"/>
      <c r="F2" s="1459"/>
      <c r="G2" s="1459"/>
      <c r="H2" s="1459"/>
      <c r="I2" s="1459"/>
      <c r="J2" s="1459"/>
    </row>
    <row r="3" spans="1:10" s="1074" customFormat="1">
      <c r="A3" s="1460" t="s">
        <v>955</v>
      </c>
      <c r="B3" s="1460"/>
      <c r="C3" s="1460"/>
      <c r="D3" s="1460"/>
      <c r="E3" s="1460"/>
      <c r="F3" s="1460"/>
      <c r="G3" s="1460"/>
      <c r="H3" s="1460"/>
      <c r="I3" s="1460"/>
      <c r="J3" s="1460"/>
    </row>
    <row r="4" spans="1:10" s="1074" customFormat="1" ht="15">
      <c r="A4" s="1461"/>
      <c r="B4" s="1462"/>
      <c r="C4" s="1463"/>
      <c r="D4" s="1463"/>
      <c r="E4" s="1463"/>
      <c r="F4" s="1463"/>
      <c r="G4" s="1463"/>
      <c r="H4" s="1463"/>
      <c r="I4" s="1463"/>
      <c r="J4" s="1464"/>
    </row>
    <row r="5" spans="1:10" s="1074" customFormat="1" ht="15">
      <c r="A5" s="1461"/>
      <c r="B5" s="1463"/>
      <c r="C5" s="1463"/>
      <c r="D5" s="1463"/>
      <c r="E5" s="1463"/>
      <c r="F5" s="1463"/>
      <c r="G5" s="1463"/>
      <c r="H5" s="1463"/>
      <c r="I5" s="1462"/>
      <c r="J5" s="1464"/>
    </row>
    <row r="6" spans="1:10" s="1074" customFormat="1">
      <c r="A6" s="1456"/>
      <c r="B6" s="1136"/>
      <c r="C6" s="1135"/>
      <c r="D6" s="1135"/>
      <c r="E6" s="1135"/>
      <c r="F6" s="1455" t="s">
        <v>1006</v>
      </c>
      <c r="G6" s="1455" t="s">
        <v>31</v>
      </c>
      <c r="H6" s="1455"/>
      <c r="I6" s="1455"/>
      <c r="J6" s="1135"/>
    </row>
    <row r="7" spans="1:10" s="1074" customFormat="1">
      <c r="A7" s="1456"/>
      <c r="B7" s="1136"/>
      <c r="C7" s="1135"/>
      <c r="D7" s="1135"/>
      <c r="E7" s="1135"/>
      <c r="F7" s="1455" t="s">
        <v>1007</v>
      </c>
      <c r="G7" s="1455" t="s">
        <v>23</v>
      </c>
      <c r="H7" s="1455" t="s">
        <v>28</v>
      </c>
      <c r="I7" s="1455" t="s">
        <v>30</v>
      </c>
      <c r="J7" s="1456"/>
    </row>
    <row r="8" spans="1:10" s="1074" customFormat="1">
      <c r="A8" s="1456"/>
      <c r="B8" s="1139" t="s">
        <v>919</v>
      </c>
      <c r="C8" s="1457" t="s">
        <v>920</v>
      </c>
      <c r="D8" s="1135"/>
      <c r="E8" s="1140" t="s">
        <v>461</v>
      </c>
      <c r="F8" s="1236" t="s">
        <v>1008</v>
      </c>
      <c r="G8" s="1151" t="s">
        <v>29</v>
      </c>
      <c r="H8" s="1151" t="s">
        <v>29</v>
      </c>
      <c r="I8" s="1151" t="s">
        <v>29</v>
      </c>
      <c r="J8" s="1456"/>
    </row>
    <row r="9" spans="1:10" s="1074" customFormat="1">
      <c r="A9" s="1456"/>
      <c r="B9" s="1136"/>
      <c r="C9" s="1135"/>
      <c r="D9" s="1135"/>
      <c r="E9" s="1135"/>
      <c r="F9" s="1135"/>
      <c r="G9" s="1135"/>
      <c r="H9" s="1135"/>
      <c r="I9" s="1135"/>
      <c r="J9" s="1456"/>
    </row>
    <row r="10" spans="1:10" s="1074" customFormat="1">
      <c r="A10" s="1134"/>
      <c r="B10" s="1141">
        <v>1</v>
      </c>
      <c r="C10" s="1232" t="s">
        <v>24</v>
      </c>
      <c r="D10" s="1137"/>
      <c r="E10" s="1142">
        <f>F10+G10+H10+I10</f>
        <v>15686743.604209805</v>
      </c>
      <c r="F10" s="1142">
        <f>F74</f>
        <v>0</v>
      </c>
      <c r="G10" s="1142">
        <f>G74</f>
        <v>0</v>
      </c>
      <c r="H10" s="1142">
        <f>H74</f>
        <v>664814.8275681627</v>
      </c>
      <c r="I10" s="1142">
        <f>I74</f>
        <v>15021928.776641643</v>
      </c>
      <c r="J10" s="1237" t="s">
        <v>990</v>
      </c>
    </row>
    <row r="11" spans="1:10" s="1074" customFormat="1">
      <c r="A11" s="1134"/>
      <c r="B11" s="1141">
        <v>2</v>
      </c>
      <c r="C11" s="1232" t="s">
        <v>921</v>
      </c>
      <c r="D11" s="1137"/>
      <c r="E11" s="1142">
        <f t="shared" ref="E11:E13" si="0">F11+G11+H11+I11</f>
        <v>0</v>
      </c>
      <c r="F11" s="1142">
        <v>0</v>
      </c>
      <c r="G11" s="1142">
        <v>0</v>
      </c>
      <c r="H11" s="1142">
        <v>0</v>
      </c>
      <c r="I11" s="1142">
        <v>0</v>
      </c>
      <c r="J11" s="1237" t="s">
        <v>991</v>
      </c>
    </row>
    <row r="12" spans="1:10" s="1074" customFormat="1">
      <c r="A12" s="1134"/>
      <c r="B12" s="1141">
        <v>3</v>
      </c>
      <c r="C12" s="1232" t="s">
        <v>81</v>
      </c>
      <c r="D12" s="1137"/>
      <c r="E12" s="1142">
        <f>F12+G12+H12+I12</f>
        <v>-880804901.58698142</v>
      </c>
      <c r="F12" s="1142">
        <f>F114</f>
        <v>0</v>
      </c>
      <c r="G12" s="1142">
        <f>G114</f>
        <v>-182357731.91818801</v>
      </c>
      <c r="H12" s="1142">
        <f>H114</f>
        <v>-698447169.66879344</v>
      </c>
      <c r="I12" s="1142">
        <f>I114</f>
        <v>0</v>
      </c>
      <c r="J12" s="1237" t="s">
        <v>992</v>
      </c>
    </row>
    <row r="13" spans="1:10" s="1074" customFormat="1">
      <c r="A13" s="1134"/>
      <c r="B13" s="1141">
        <v>4</v>
      </c>
      <c r="C13" s="1232" t="s">
        <v>26</v>
      </c>
      <c r="D13" s="1137"/>
      <c r="E13" s="1142">
        <f t="shared" si="0"/>
        <v>-12707642.200340554</v>
      </c>
      <c r="F13" s="1142">
        <f>F168</f>
        <v>0</v>
      </c>
      <c r="G13" s="1142">
        <f>G168</f>
        <v>0</v>
      </c>
      <c r="H13" s="1142">
        <f>H168</f>
        <v>-4826170.0592758125</v>
      </c>
      <c r="I13" s="1142">
        <f>I168</f>
        <v>-7881472.1410647407</v>
      </c>
      <c r="J13" s="1237" t="s">
        <v>993</v>
      </c>
    </row>
    <row r="14" spans="1:10" s="1074" customFormat="1">
      <c r="A14" s="1134"/>
      <c r="B14" s="1136"/>
      <c r="C14" s="1137"/>
      <c r="D14" s="1137"/>
      <c r="E14" s="1143"/>
      <c r="F14" s="1144"/>
      <c r="G14" s="1144"/>
      <c r="H14" s="1144"/>
      <c r="I14" s="1144"/>
      <c r="J14" s="1134"/>
    </row>
    <row r="15" spans="1:10" s="1074" customFormat="1">
      <c r="A15" s="1134"/>
      <c r="B15" s="1141">
        <v>5</v>
      </c>
      <c r="C15" s="1233" t="s">
        <v>922</v>
      </c>
      <c r="D15" s="1137"/>
      <c r="E15" s="1142">
        <f>SUM(E9:E14)</f>
        <v>-877825800.18311214</v>
      </c>
      <c r="F15" s="1142">
        <f>SUM(F9:F14)</f>
        <v>0</v>
      </c>
      <c r="G15" s="1142">
        <f>SUM(G9:G14)</f>
        <v>-182357731.91818801</v>
      </c>
      <c r="H15" s="1142">
        <f>SUM(H9:H14)</f>
        <v>-702608524.90050113</v>
      </c>
      <c r="I15" s="1142">
        <f>SUM(I9:I14)</f>
        <v>7140456.635576902</v>
      </c>
      <c r="J15" s="1134"/>
    </row>
    <row r="16" spans="1:10" s="1074" customFormat="1">
      <c r="A16" s="1134"/>
      <c r="B16" s="1136"/>
      <c r="C16" s="1136"/>
      <c r="D16" s="1137"/>
      <c r="E16" s="1134"/>
      <c r="F16" s="1145"/>
      <c r="G16" s="1145"/>
      <c r="H16" s="1145"/>
      <c r="I16" s="1146"/>
      <c r="J16" s="1134"/>
    </row>
    <row r="17" spans="2:10" s="1074" customFormat="1">
      <c r="B17" s="1136"/>
      <c r="C17" s="1137"/>
      <c r="D17" s="1137"/>
      <c r="E17" s="1137"/>
      <c r="F17" s="1145"/>
      <c r="G17" s="1145"/>
      <c r="H17" s="1145"/>
      <c r="I17" s="1147"/>
      <c r="J17" s="1134"/>
    </row>
    <row r="18" spans="2:10" s="1074" customFormat="1">
      <c r="B18" s="1150" t="s">
        <v>802</v>
      </c>
      <c r="C18" s="1150" t="s">
        <v>923</v>
      </c>
      <c r="D18" s="1148"/>
      <c r="E18" s="1151" t="s">
        <v>461</v>
      </c>
      <c r="F18" s="1148"/>
      <c r="G18" s="1148"/>
      <c r="H18" s="1148"/>
      <c r="I18" s="1149"/>
      <c r="J18" s="1137"/>
    </row>
    <row r="19" spans="2:10" s="1074" customFormat="1">
      <c r="B19" s="1148"/>
      <c r="C19" s="1148"/>
      <c r="D19" s="1148"/>
      <c r="E19" s="1148"/>
      <c r="F19" s="1148"/>
      <c r="G19" s="1148"/>
      <c r="H19" s="1148"/>
      <c r="I19" s="1149"/>
      <c r="J19" s="1137"/>
    </row>
    <row r="20" spans="2:10" s="1074" customFormat="1" ht="14.25">
      <c r="B20" s="1141">
        <v>6</v>
      </c>
      <c r="C20" s="1137" t="s">
        <v>924</v>
      </c>
      <c r="D20" s="1134"/>
      <c r="E20" s="1152">
        <f>E135</f>
        <v>-4681661.4251894997</v>
      </c>
      <c r="F20" s="1133"/>
      <c r="G20" s="1137"/>
      <c r="H20" s="1137"/>
      <c r="I20" s="1147"/>
      <c r="J20" s="1137"/>
    </row>
    <row r="21" spans="2:10" s="1074" customFormat="1">
      <c r="B21" s="1137"/>
      <c r="C21" s="1137"/>
      <c r="D21" s="1137"/>
      <c r="E21" s="1137"/>
      <c r="F21" s="1137"/>
      <c r="G21" s="1137"/>
      <c r="H21" s="1137"/>
      <c r="I21" s="1137"/>
      <c r="J21" s="1137"/>
    </row>
    <row r="22" spans="2:10" s="1074" customFormat="1">
      <c r="B22" s="1511" t="s">
        <v>972</v>
      </c>
      <c r="C22" s="1512"/>
      <c r="D22" s="1512"/>
      <c r="E22" s="1512"/>
      <c r="F22" s="1512"/>
      <c r="G22" s="1512"/>
      <c r="H22" s="1512"/>
      <c r="I22" s="1512"/>
      <c r="J22" s="1134"/>
    </row>
    <row r="23" spans="2:10" s="1074" customFormat="1">
      <c r="B23" s="1512"/>
      <c r="C23" s="1512"/>
      <c r="D23" s="1512"/>
      <c r="E23" s="1512"/>
      <c r="F23" s="1512"/>
      <c r="G23" s="1512"/>
      <c r="H23" s="1512"/>
      <c r="I23" s="1512"/>
      <c r="J23" s="1134"/>
    </row>
    <row r="24" spans="2:10" s="1074" customFormat="1">
      <c r="B24" s="1512"/>
      <c r="C24" s="1512"/>
      <c r="D24" s="1512"/>
      <c r="E24" s="1512"/>
      <c r="F24" s="1512"/>
      <c r="G24" s="1512"/>
      <c r="H24" s="1512"/>
      <c r="I24" s="1512"/>
      <c r="J24" s="1137"/>
    </row>
    <row r="25" spans="2:10" s="1074" customFormat="1">
      <c r="B25" s="1148"/>
      <c r="C25" s="1148"/>
      <c r="D25" s="1148"/>
      <c r="E25" s="1148"/>
      <c r="F25" s="1148"/>
      <c r="G25" s="1148"/>
      <c r="H25" s="1148"/>
      <c r="I25" s="1149"/>
      <c r="J25" s="1137"/>
    </row>
    <row r="26" spans="2:10" s="1074" customFormat="1">
      <c r="B26" s="1136"/>
      <c r="C26" s="1137"/>
      <c r="D26" s="1137"/>
      <c r="E26" s="1137"/>
      <c r="F26" s="1137"/>
      <c r="G26" s="1137"/>
      <c r="H26" s="1137"/>
      <c r="I26" s="1137"/>
      <c r="J26" s="1137"/>
    </row>
    <row r="27" spans="2:10" s="1074" customFormat="1">
      <c r="B27" s="1511" t="s">
        <v>989</v>
      </c>
      <c r="C27" s="1512"/>
      <c r="D27" s="1512"/>
      <c r="E27" s="1512"/>
      <c r="F27" s="1512"/>
      <c r="G27" s="1512"/>
      <c r="H27" s="1512"/>
      <c r="I27" s="1512"/>
      <c r="J27" s="1153"/>
    </row>
    <row r="28" spans="2:10" s="1074" customFormat="1">
      <c r="B28" s="1512"/>
      <c r="C28" s="1512"/>
      <c r="D28" s="1512"/>
      <c r="E28" s="1512"/>
      <c r="F28" s="1512"/>
      <c r="G28" s="1512"/>
      <c r="H28" s="1512"/>
      <c r="I28" s="1512"/>
      <c r="J28" s="1153"/>
    </row>
    <row r="29" spans="2:10" s="1074" customFormat="1">
      <c r="B29" s="1512"/>
      <c r="C29" s="1512"/>
      <c r="D29" s="1512"/>
      <c r="E29" s="1512"/>
      <c r="F29" s="1512"/>
      <c r="G29" s="1512"/>
      <c r="H29" s="1512"/>
      <c r="I29" s="1512"/>
      <c r="J29" s="1153"/>
    </row>
    <row r="30" spans="2:10" s="1074" customFormat="1">
      <c r="B30" s="1136"/>
      <c r="C30" s="1137"/>
      <c r="D30" s="1137"/>
      <c r="E30" s="1146"/>
      <c r="F30" s="1155"/>
      <c r="G30" s="1146"/>
      <c r="H30" s="1137"/>
      <c r="I30" s="1138"/>
      <c r="J30" s="1137"/>
    </row>
    <row r="31" spans="2:10" s="1075" customFormat="1">
      <c r="B31" s="1155" t="s">
        <v>322</v>
      </c>
      <c r="C31" s="1155"/>
      <c r="D31" s="1155"/>
      <c r="E31" s="1155" t="s">
        <v>323</v>
      </c>
      <c r="F31" s="1155" t="s">
        <v>994</v>
      </c>
      <c r="G31" s="1156" t="s">
        <v>759</v>
      </c>
      <c r="H31" s="1155" t="s">
        <v>995</v>
      </c>
      <c r="I31" s="1155" t="s">
        <v>761</v>
      </c>
      <c r="J31" s="1156" t="s">
        <v>762</v>
      </c>
    </row>
    <row r="32" spans="2:10" s="1075" customFormat="1">
      <c r="B32" s="1233" t="s">
        <v>24</v>
      </c>
      <c r="C32" s="1233"/>
      <c r="D32" s="1233"/>
      <c r="E32" s="1155" t="s">
        <v>461</v>
      </c>
      <c r="F32" s="1231" t="s">
        <v>1006</v>
      </c>
      <c r="G32" s="1155" t="s">
        <v>31</v>
      </c>
      <c r="H32" s="1155"/>
      <c r="I32" s="1155"/>
      <c r="J32" s="1148"/>
    </row>
    <row r="33" spans="1:10" s="1075" customFormat="1">
      <c r="B33" s="1148"/>
      <c r="C33" s="1148"/>
      <c r="D33" s="1148"/>
      <c r="E33" s="1155"/>
      <c r="F33" s="1231" t="s">
        <v>1007</v>
      </c>
      <c r="G33" s="1155" t="s">
        <v>23</v>
      </c>
      <c r="H33" s="1155" t="s">
        <v>28</v>
      </c>
      <c r="I33" s="1155" t="s">
        <v>30</v>
      </c>
      <c r="J33" s="1148"/>
    </row>
    <row r="34" spans="1:10" s="1075" customFormat="1">
      <c r="B34" s="1148"/>
      <c r="C34" s="1148"/>
      <c r="D34" s="1148"/>
      <c r="E34" s="1155"/>
      <c r="F34" s="1236" t="s">
        <v>1008</v>
      </c>
      <c r="G34" s="1155" t="s">
        <v>29</v>
      </c>
      <c r="H34" s="1155" t="s">
        <v>29</v>
      </c>
      <c r="I34" s="1155" t="s">
        <v>29</v>
      </c>
      <c r="J34" s="1231" t="s">
        <v>343</v>
      </c>
    </row>
    <row r="35" spans="1:10">
      <c r="A35" s="1075"/>
      <c r="B35" s="1618" t="s">
        <v>664</v>
      </c>
      <c r="C35" s="1619"/>
      <c r="D35" s="1620"/>
      <c r="E35" s="1621">
        <f t="shared" ref="E35" si="1">SUM(F35:I35)</f>
        <v>4018068.9018695001</v>
      </c>
      <c r="F35" s="1621">
        <v>0</v>
      </c>
      <c r="G35" s="1621">
        <v>0</v>
      </c>
      <c r="H35" s="1621">
        <v>0</v>
      </c>
      <c r="I35" s="1621">
        <v>4018068.9018695001</v>
      </c>
      <c r="J35" s="1622" t="s">
        <v>1035</v>
      </c>
    </row>
    <row r="36" spans="1:10" ht="25.5">
      <c r="B36" s="1618" t="s">
        <v>607</v>
      </c>
      <c r="C36" s="1619"/>
      <c r="D36" s="1619"/>
      <c r="E36" s="1621">
        <f t="shared" ref="E36:E60" si="2">SUM(F36:I36)</f>
        <v>10314195.148733484</v>
      </c>
      <c r="F36" s="1623">
        <v>0</v>
      </c>
      <c r="G36" s="1623">
        <v>0</v>
      </c>
      <c r="H36" s="1623">
        <v>0</v>
      </c>
      <c r="I36" s="1623">
        <v>10314195.148733484</v>
      </c>
      <c r="J36" s="1622" t="s">
        <v>1036</v>
      </c>
    </row>
    <row r="37" spans="1:10" ht="38.25">
      <c r="B37" s="1618" t="s">
        <v>638</v>
      </c>
      <c r="C37" s="1619"/>
      <c r="D37" s="1619"/>
      <c r="E37" s="1621">
        <f t="shared" si="2"/>
        <v>14252.5940665</v>
      </c>
      <c r="F37" s="1623">
        <v>14252.5940665</v>
      </c>
      <c r="G37" s="1623">
        <v>0</v>
      </c>
      <c r="H37" s="1623">
        <v>0</v>
      </c>
      <c r="I37" s="1623">
        <v>0</v>
      </c>
      <c r="J37" s="1622" t="s">
        <v>1037</v>
      </c>
    </row>
    <row r="38" spans="1:10" ht="25.5">
      <c r="B38" s="1618" t="s">
        <v>606</v>
      </c>
      <c r="C38" s="1619"/>
      <c r="D38" s="1619"/>
      <c r="E38" s="1621">
        <f t="shared" si="2"/>
        <v>1809906.7745574999</v>
      </c>
      <c r="F38" s="1623">
        <v>0</v>
      </c>
      <c r="G38" s="1623">
        <v>0</v>
      </c>
      <c r="H38" s="1623">
        <v>1809906.7745574999</v>
      </c>
      <c r="I38" s="1623">
        <v>0</v>
      </c>
      <c r="J38" s="1622" t="s">
        <v>639</v>
      </c>
    </row>
    <row r="39" spans="1:10" ht="25.5">
      <c r="B39" s="1618" t="s">
        <v>610</v>
      </c>
      <c r="C39" s="1619"/>
      <c r="D39" s="1619"/>
      <c r="E39" s="1621">
        <f t="shared" si="2"/>
        <v>23640735.718690999</v>
      </c>
      <c r="F39" s="1623">
        <v>23640735.718690999</v>
      </c>
      <c r="G39" s="1623">
        <v>0</v>
      </c>
      <c r="H39" s="1623">
        <v>0</v>
      </c>
      <c r="I39" s="1623">
        <v>0</v>
      </c>
      <c r="J39" s="1622" t="s">
        <v>640</v>
      </c>
    </row>
    <row r="40" spans="1:10" ht="25.5">
      <c r="B40" s="1618" t="s">
        <v>393</v>
      </c>
      <c r="C40" s="1619"/>
      <c r="D40" s="1619"/>
      <c r="E40" s="1621">
        <f t="shared" si="2"/>
        <v>945069.17072599998</v>
      </c>
      <c r="F40" s="1623">
        <v>0</v>
      </c>
      <c r="G40" s="1623">
        <v>0</v>
      </c>
      <c r="H40" s="1623">
        <v>945069.17072599998</v>
      </c>
      <c r="I40" s="1623">
        <v>0</v>
      </c>
      <c r="J40" s="1622" t="s">
        <v>641</v>
      </c>
    </row>
    <row r="41" spans="1:10" ht="25.5">
      <c r="B41" s="1618" t="s">
        <v>584</v>
      </c>
      <c r="C41" s="1619"/>
      <c r="D41" s="1619"/>
      <c r="E41" s="1621">
        <f t="shared" si="2"/>
        <v>464616.42085500003</v>
      </c>
      <c r="F41" s="1623">
        <v>0</v>
      </c>
      <c r="G41" s="1623">
        <v>0</v>
      </c>
      <c r="H41" s="1623">
        <v>464616.42085500003</v>
      </c>
      <c r="I41" s="1623">
        <v>0</v>
      </c>
      <c r="J41" s="1622" t="s">
        <v>642</v>
      </c>
    </row>
    <row r="42" spans="1:10" ht="25.5">
      <c r="B42" s="1618" t="s">
        <v>586</v>
      </c>
      <c r="C42" s="1619"/>
      <c r="D42" s="1619"/>
      <c r="E42" s="1621">
        <f t="shared" si="2"/>
        <v>1019237.739997785</v>
      </c>
      <c r="F42" s="1623">
        <v>0</v>
      </c>
      <c r="G42" s="1623">
        <v>0</v>
      </c>
      <c r="H42" s="1623">
        <v>0</v>
      </c>
      <c r="I42" s="1623">
        <v>1019237.739997785</v>
      </c>
      <c r="J42" s="1622" t="s">
        <v>1038</v>
      </c>
    </row>
    <row r="43" spans="1:10" ht="25.5">
      <c r="B43" s="1618" t="s">
        <v>689</v>
      </c>
      <c r="C43" s="1328"/>
      <c r="D43" s="1329"/>
      <c r="E43" s="1624">
        <f t="shared" si="2"/>
        <v>2405757.5188394994</v>
      </c>
      <c r="F43" s="1624">
        <v>2405757.5188394994</v>
      </c>
      <c r="G43" s="1624">
        <v>0</v>
      </c>
      <c r="H43" s="1624">
        <v>0</v>
      </c>
      <c r="I43" s="1624">
        <v>0</v>
      </c>
      <c r="J43" s="1622" t="s">
        <v>665</v>
      </c>
    </row>
    <row r="44" spans="1:10">
      <c r="B44" s="1618" t="s">
        <v>1072</v>
      </c>
      <c r="C44" s="1619"/>
      <c r="D44" s="1619"/>
      <c r="E44" s="1621">
        <f t="shared" si="2"/>
        <v>118023568</v>
      </c>
      <c r="F44" s="1623">
        <v>118023568</v>
      </c>
      <c r="G44" s="1623">
        <v>0</v>
      </c>
      <c r="H44" s="1623">
        <v>0</v>
      </c>
      <c r="I44" s="1623">
        <v>0</v>
      </c>
      <c r="J44" s="1622"/>
    </row>
    <row r="45" spans="1:10">
      <c r="B45" s="1618" t="s">
        <v>605</v>
      </c>
      <c r="C45" s="1619"/>
      <c r="D45" s="1619"/>
      <c r="E45" s="1621">
        <f t="shared" si="2"/>
        <v>2380608.0020174999</v>
      </c>
      <c r="F45" s="1623">
        <v>2380608.0020174999</v>
      </c>
      <c r="G45" s="1623">
        <v>0</v>
      </c>
      <c r="H45" s="1623">
        <v>0</v>
      </c>
      <c r="I45" s="1623">
        <v>0</v>
      </c>
      <c r="J45" s="1622" t="s">
        <v>643</v>
      </c>
    </row>
    <row r="46" spans="1:10" ht="25.5">
      <c r="B46" s="1618" t="s">
        <v>613</v>
      </c>
      <c r="C46" s="1619"/>
      <c r="D46" s="1619"/>
      <c r="E46" s="1621">
        <f t="shared" si="2"/>
        <v>5036174.4102404974</v>
      </c>
      <c r="F46" s="1623">
        <v>0</v>
      </c>
      <c r="G46" s="1623">
        <v>0</v>
      </c>
      <c r="H46" s="1623">
        <v>0</v>
      </c>
      <c r="I46" s="1623">
        <v>5036174.4102404974</v>
      </c>
      <c r="J46" s="1622" t="s">
        <v>646</v>
      </c>
    </row>
    <row r="47" spans="1:10">
      <c r="B47" s="1618" t="s">
        <v>614</v>
      </c>
      <c r="C47" s="1619"/>
      <c r="D47" s="1619"/>
      <c r="E47" s="1621">
        <f t="shared" si="2"/>
        <v>723113.69980000006</v>
      </c>
      <c r="F47" s="1623">
        <v>723113.69980000006</v>
      </c>
      <c r="G47" s="1623">
        <v>0</v>
      </c>
      <c r="H47" s="1623">
        <v>0</v>
      </c>
      <c r="I47" s="1623">
        <v>0</v>
      </c>
      <c r="J47" s="1622" t="s">
        <v>1039</v>
      </c>
    </row>
    <row r="48" spans="1:10" ht="38.25">
      <c r="B48" s="1618" t="s">
        <v>684</v>
      </c>
      <c r="C48" s="1619"/>
      <c r="D48" s="1619"/>
      <c r="E48" s="1621">
        <f t="shared" si="2"/>
        <v>153009.97419650271</v>
      </c>
      <c r="F48" s="1623">
        <v>153009.97419650271</v>
      </c>
      <c r="G48" s="1623">
        <v>0</v>
      </c>
      <c r="H48" s="1623">
        <v>0</v>
      </c>
      <c r="I48" s="1623">
        <v>0</v>
      </c>
      <c r="J48" s="1622" t="s">
        <v>695</v>
      </c>
    </row>
    <row r="49" spans="1:12">
      <c r="B49" s="1618" t="s">
        <v>647</v>
      </c>
      <c r="C49" s="1619"/>
      <c r="D49" s="1619"/>
      <c r="E49" s="1621">
        <f t="shared" si="2"/>
        <v>425690.391269385</v>
      </c>
      <c r="F49" s="1623">
        <v>0</v>
      </c>
      <c r="G49" s="1623">
        <v>0</v>
      </c>
      <c r="H49" s="1623">
        <v>0</v>
      </c>
      <c r="I49" s="1623">
        <v>425690.391269385</v>
      </c>
      <c r="J49" s="1622" t="s">
        <v>649</v>
      </c>
    </row>
    <row r="50" spans="1:12" ht="25.5">
      <c r="B50" s="1618" t="s">
        <v>648</v>
      </c>
      <c r="C50" s="1619"/>
      <c r="D50" s="1619"/>
      <c r="E50" s="1621">
        <f t="shared" si="2"/>
        <v>1218839.4087175</v>
      </c>
      <c r="F50" s="1623">
        <v>0</v>
      </c>
      <c r="G50" s="1623">
        <v>0</v>
      </c>
      <c r="H50" s="1623">
        <v>0</v>
      </c>
      <c r="I50" s="1623">
        <v>1218839.4087175</v>
      </c>
      <c r="J50" s="1622" t="s">
        <v>651</v>
      </c>
    </row>
    <row r="51" spans="1:12" ht="25.5">
      <c r="B51" s="1618" t="s">
        <v>688</v>
      </c>
      <c r="C51" s="1619"/>
      <c r="D51" s="1619"/>
      <c r="E51" s="1621">
        <f t="shared" si="2"/>
        <v>22654210.3667765</v>
      </c>
      <c r="F51" s="1623">
        <v>0</v>
      </c>
      <c r="G51" s="1623">
        <v>0</v>
      </c>
      <c r="H51" s="1623">
        <v>0</v>
      </c>
      <c r="I51" s="1623">
        <v>22654210.3667765</v>
      </c>
      <c r="J51" s="1622" t="s">
        <v>692</v>
      </c>
    </row>
    <row r="52" spans="1:12" ht="25.5">
      <c r="B52" s="1618" t="s">
        <v>685</v>
      </c>
      <c r="C52" s="1619"/>
      <c r="D52" s="1619"/>
      <c r="E52" s="1621">
        <f t="shared" si="2"/>
        <v>8499187.6011960004</v>
      </c>
      <c r="F52" s="1623">
        <v>0</v>
      </c>
      <c r="G52" s="1623">
        <v>0</v>
      </c>
      <c r="H52" s="1623">
        <v>0</v>
      </c>
      <c r="I52" s="1623">
        <v>8499187.6011960004</v>
      </c>
      <c r="J52" s="1622" t="s">
        <v>645</v>
      </c>
    </row>
    <row r="53" spans="1:12" ht="25.5">
      <c r="B53" s="1618" t="s">
        <v>687</v>
      </c>
      <c r="C53" s="1619"/>
      <c r="D53" s="1619"/>
      <c r="E53" s="1621">
        <f t="shared" si="2"/>
        <v>86089647.302882507</v>
      </c>
      <c r="F53" s="1623">
        <v>86089647.302882507</v>
      </c>
      <c r="G53" s="1623">
        <v>0</v>
      </c>
      <c r="H53" s="1623">
        <v>0</v>
      </c>
      <c r="I53" s="1623">
        <v>0</v>
      </c>
      <c r="J53" s="1622" t="s">
        <v>693</v>
      </c>
    </row>
    <row r="54" spans="1:12" ht="25.5">
      <c r="B54" s="1618" t="s">
        <v>686</v>
      </c>
      <c r="C54" s="1619"/>
      <c r="D54" s="1619"/>
      <c r="E54" s="1621">
        <f t="shared" si="2"/>
        <v>47474964.312345996</v>
      </c>
      <c r="F54" s="1623">
        <v>47474964.312345996</v>
      </c>
      <c r="G54" s="1623">
        <v>0</v>
      </c>
      <c r="H54" s="1623">
        <v>0</v>
      </c>
      <c r="I54" s="1623">
        <v>0</v>
      </c>
      <c r="J54" s="1622" t="s">
        <v>694</v>
      </c>
    </row>
    <row r="55" spans="1:12" ht="25.5">
      <c r="B55" s="1618" t="s">
        <v>537</v>
      </c>
      <c r="C55" s="1328"/>
      <c r="D55" s="1329"/>
      <c r="E55" s="1624">
        <f t="shared" si="2"/>
        <v>4294061.7068999996</v>
      </c>
      <c r="F55" s="1624">
        <v>4294061.7068999996</v>
      </c>
      <c r="G55" s="1624">
        <v>0</v>
      </c>
      <c r="H55" s="1624">
        <v>0</v>
      </c>
      <c r="I55" s="1624">
        <v>0</v>
      </c>
      <c r="J55" s="1622" t="s">
        <v>677</v>
      </c>
    </row>
    <row r="56" spans="1:12" ht="25.5">
      <c r="B56" s="1618" t="s">
        <v>652</v>
      </c>
      <c r="C56" s="1619"/>
      <c r="D56" s="1619"/>
      <c r="E56" s="1621">
        <f t="shared" si="2"/>
        <v>95958.091799999936</v>
      </c>
      <c r="F56" s="1623">
        <v>0</v>
      </c>
      <c r="G56" s="1623">
        <v>0</v>
      </c>
      <c r="H56" s="1623">
        <v>0</v>
      </c>
      <c r="I56" s="1623">
        <v>95958.091799999936</v>
      </c>
      <c r="J56" s="1622" t="s">
        <v>653</v>
      </c>
    </row>
    <row r="57" spans="1:12" ht="25.5">
      <c r="B57" s="1618" t="s">
        <v>721</v>
      </c>
      <c r="C57" s="1619"/>
      <c r="D57" s="1619"/>
      <c r="E57" s="1621">
        <f t="shared" si="2"/>
        <v>41885016.420204498</v>
      </c>
      <c r="F57" s="1623">
        <v>0</v>
      </c>
      <c r="G57" s="1623">
        <v>0</v>
      </c>
      <c r="H57" s="1623">
        <v>0</v>
      </c>
      <c r="I57" s="1623">
        <v>41885016.420204498</v>
      </c>
      <c r="J57" s="1622" t="s">
        <v>654</v>
      </c>
    </row>
    <row r="58" spans="1:12" ht="25.5">
      <c r="B58" s="1618" t="s">
        <v>1033</v>
      </c>
      <c r="C58" s="1619"/>
      <c r="D58" s="1619"/>
      <c r="E58" s="1621">
        <f t="shared" si="2"/>
        <v>247089.25298799996</v>
      </c>
      <c r="F58" s="1623">
        <v>247089.25298799996</v>
      </c>
      <c r="G58" s="1623">
        <v>0</v>
      </c>
      <c r="H58" s="1623">
        <v>0</v>
      </c>
      <c r="I58" s="1623">
        <v>0</v>
      </c>
      <c r="J58" s="1622" t="s">
        <v>1068</v>
      </c>
    </row>
    <row r="59" spans="1:12" s="1074" customFormat="1" ht="38.25">
      <c r="A59" s="883"/>
      <c r="B59" s="1618" t="s">
        <v>1067</v>
      </c>
      <c r="C59" s="1619"/>
      <c r="D59" s="1619"/>
      <c r="E59" s="1621">
        <f t="shared" si="2"/>
        <v>2285329.1348999999</v>
      </c>
      <c r="F59" s="1623">
        <v>0</v>
      </c>
      <c r="G59" s="1623">
        <v>0</v>
      </c>
      <c r="H59" s="1623">
        <v>2285329.1348999999</v>
      </c>
      <c r="I59" s="1623">
        <v>0</v>
      </c>
      <c r="J59" s="1622" t="s">
        <v>650</v>
      </c>
      <c r="K59" s="883"/>
      <c r="L59" s="883"/>
    </row>
    <row r="60" spans="1:12" s="1074" customFormat="1" ht="38.25">
      <c r="A60" s="883"/>
      <c r="B60" s="1618" t="s">
        <v>1034</v>
      </c>
      <c r="C60" s="1619"/>
      <c r="D60" s="1619"/>
      <c r="E60" s="1621">
        <f t="shared" si="2"/>
        <v>620745034.3464371</v>
      </c>
      <c r="F60" s="1623">
        <v>620745034.3464371</v>
      </c>
      <c r="G60" s="1623">
        <v>0</v>
      </c>
      <c r="H60" s="1623">
        <v>0</v>
      </c>
      <c r="I60" s="1623">
        <v>0</v>
      </c>
      <c r="J60" s="1622" t="s">
        <v>1040</v>
      </c>
      <c r="L60" s="883"/>
    </row>
    <row r="61" spans="1:12" s="1074" customFormat="1">
      <c r="B61" s="1625" t="s">
        <v>925</v>
      </c>
      <c r="C61" s="1626"/>
      <c r="D61" s="1627"/>
      <c r="E61" s="1628">
        <f>SUM(E35:E60)</f>
        <v>1006863342.4110081</v>
      </c>
      <c r="F61" s="1628">
        <f t="shared" ref="F61:I61" si="3">SUM(F35:F60)</f>
        <v>906191842.42916465</v>
      </c>
      <c r="G61" s="1628">
        <f t="shared" si="3"/>
        <v>0</v>
      </c>
      <c r="H61" s="1628">
        <f t="shared" si="3"/>
        <v>5504921.5010385001</v>
      </c>
      <c r="I61" s="1628">
        <f t="shared" si="3"/>
        <v>95166578.480805159</v>
      </c>
      <c r="J61" s="1629"/>
    </row>
    <row r="62" spans="1:12" s="1074" customFormat="1">
      <c r="B62" s="1158"/>
      <c r="C62" s="1159"/>
      <c r="D62" s="1627"/>
      <c r="E62" s="1630"/>
      <c r="F62" s="1630"/>
      <c r="G62" s="1630"/>
      <c r="H62" s="1630"/>
      <c r="I62" s="1630"/>
      <c r="J62" s="1629"/>
    </row>
    <row r="63" spans="1:12" s="1074" customFormat="1">
      <c r="B63" s="1160" t="s">
        <v>926</v>
      </c>
      <c r="C63" s="1161"/>
      <c r="D63" s="1631"/>
      <c r="E63" s="1624">
        <f>F63+G63+H63+I63</f>
        <v>0</v>
      </c>
      <c r="F63" s="1473">
        <v>0</v>
      </c>
      <c r="G63" s="1473">
        <v>0</v>
      </c>
      <c r="H63" s="1473">
        <v>0</v>
      </c>
      <c r="I63" s="1473">
        <v>0</v>
      </c>
      <c r="J63" s="1632"/>
    </row>
    <row r="64" spans="1:12" s="1074" customFormat="1">
      <c r="B64" s="1160" t="s">
        <v>927</v>
      </c>
      <c r="C64" s="1161"/>
      <c r="D64" s="1631"/>
      <c r="E64" s="1624">
        <f>F64+G64+H64+I64</f>
        <v>-2285329.1348999999</v>
      </c>
      <c r="F64" s="1473">
        <v>0</v>
      </c>
      <c r="G64" s="1473">
        <v>0</v>
      </c>
      <c r="H64" s="1473">
        <f>-H59</f>
        <v>-2285329.1348999999</v>
      </c>
      <c r="I64" s="1473">
        <v>0</v>
      </c>
      <c r="J64" s="1632"/>
    </row>
    <row r="65" spans="1:132" s="1074" customFormat="1">
      <c r="B65" s="1160" t="s">
        <v>928</v>
      </c>
      <c r="C65" s="1161"/>
      <c r="D65" s="1631"/>
      <c r="E65" s="1624">
        <f>F65+G65+H65+I65</f>
        <v>-620745034.3464371</v>
      </c>
      <c r="F65" s="1473">
        <f>-F60</f>
        <v>-620745034.3464371</v>
      </c>
      <c r="G65" s="1473">
        <v>0</v>
      </c>
      <c r="H65" s="1473">
        <v>0</v>
      </c>
      <c r="I65" s="1473">
        <v>0</v>
      </c>
      <c r="J65" s="1632"/>
    </row>
    <row r="66" spans="1:132" s="1074" customFormat="1">
      <c r="B66" s="1633" t="s">
        <v>929</v>
      </c>
      <c r="C66" s="1634"/>
      <c r="D66" s="1631"/>
      <c r="E66" s="1624">
        <f>F66+G66+H66+I66</f>
        <v>-47474964.312345996</v>
      </c>
      <c r="F66" s="1473">
        <f>-F54</f>
        <v>-47474964.312345996</v>
      </c>
      <c r="G66" s="1473">
        <v>0</v>
      </c>
      <c r="H66" s="1473">
        <v>0</v>
      </c>
      <c r="I66" s="1473">
        <v>0</v>
      </c>
      <c r="J66" s="1632"/>
    </row>
    <row r="67" spans="1:132" s="1074" customFormat="1">
      <c r="B67" s="1158"/>
      <c r="C67" s="1159"/>
      <c r="D67" s="1627"/>
      <c r="E67" s="1630"/>
      <c r="F67" s="1630"/>
      <c r="G67" s="1630"/>
      <c r="H67" s="1630"/>
      <c r="I67" s="1630"/>
      <c r="J67" s="1629"/>
    </row>
    <row r="68" spans="1:132" s="1074" customFormat="1">
      <c r="B68" s="1635" t="s">
        <v>930</v>
      </c>
      <c r="C68" s="1636"/>
      <c r="D68" s="1637"/>
      <c r="E68" s="1638">
        <f>SUM(E61:E67)</f>
        <v>336358014.61732507</v>
      </c>
      <c r="F68" s="1638">
        <f>SUM(F61:F67)</f>
        <v>237971843.77038157</v>
      </c>
      <c r="G68" s="1638">
        <f>SUM(G61:G67)</f>
        <v>0</v>
      </c>
      <c r="H68" s="1638">
        <f>SUM(H61:H67)</f>
        <v>3219592.3661385002</v>
      </c>
      <c r="I68" s="1638">
        <f>SUM(I61:I67)</f>
        <v>95166578.480805159</v>
      </c>
      <c r="J68" s="1639"/>
    </row>
    <row r="69" spans="1:132" s="1074" customFormat="1">
      <c r="B69" s="1640"/>
      <c r="C69" s="1641"/>
      <c r="D69" s="1642"/>
      <c r="E69" s="1643"/>
      <c r="F69" s="1643"/>
      <c r="G69" s="1643"/>
      <c r="H69" s="1643"/>
      <c r="I69" s="1643"/>
      <c r="J69" s="1644"/>
    </row>
    <row r="70" spans="1:132" s="1074" customFormat="1">
      <c r="B70" s="1645" t="s">
        <v>448</v>
      </c>
      <c r="C70" s="1646"/>
      <c r="D70" s="1647"/>
      <c r="E70" s="1643"/>
      <c r="F70" s="1643"/>
      <c r="G70" s="1643"/>
      <c r="H70" s="1643"/>
      <c r="I70" s="1648">
        <f>'Appendix A'!$H$15</f>
        <v>0.15784878490374143</v>
      </c>
      <c r="J70" s="1644"/>
    </row>
    <row r="71" spans="1:132" s="1074" customFormat="1">
      <c r="B71" s="1645" t="s">
        <v>454</v>
      </c>
      <c r="C71" s="1646"/>
      <c r="D71" s="1642"/>
      <c r="E71" s="1643"/>
      <c r="F71" s="1643"/>
      <c r="G71" s="1643"/>
      <c r="H71" s="1648">
        <f>'Appendix A'!$H$30</f>
        <v>0.20649037268203158</v>
      </c>
      <c r="I71" s="1643"/>
      <c r="J71" s="1644"/>
    </row>
    <row r="72" spans="1:132" s="1076" customFormat="1">
      <c r="A72" s="1074"/>
      <c r="B72" s="1645" t="s">
        <v>931</v>
      </c>
      <c r="C72" s="1646"/>
      <c r="D72" s="1642"/>
      <c r="E72" s="1643"/>
      <c r="F72" s="1643"/>
      <c r="G72" s="1648">
        <v>1</v>
      </c>
      <c r="H72" s="1643"/>
      <c r="I72" s="1643"/>
      <c r="J72" s="1644"/>
      <c r="K72" s="1074"/>
      <c r="L72" s="1074"/>
    </row>
    <row r="73" spans="1:132" s="1076" customFormat="1">
      <c r="A73" s="1074"/>
      <c r="B73" s="1645" t="s">
        <v>932</v>
      </c>
      <c r="C73" s="1646"/>
      <c r="D73" s="1642"/>
      <c r="E73" s="1643"/>
      <c r="F73" s="1648">
        <v>0</v>
      </c>
      <c r="G73" s="1643"/>
      <c r="H73" s="1643"/>
      <c r="I73" s="1643"/>
      <c r="J73" s="1644"/>
      <c r="K73" s="1074"/>
      <c r="L73" s="1074"/>
    </row>
    <row r="74" spans="1:132" s="1076" customFormat="1">
      <c r="A74" s="1074"/>
      <c r="B74" s="1649" t="s">
        <v>933</v>
      </c>
      <c r="C74" s="1646"/>
      <c r="D74" s="1642"/>
      <c r="E74" s="1643">
        <f>SUM(F74:I74)</f>
        <v>15686743.604209805</v>
      </c>
      <c r="F74" s="1643">
        <f>F68*F73</f>
        <v>0</v>
      </c>
      <c r="G74" s="1643">
        <f>G72*G68</f>
        <v>0</v>
      </c>
      <c r="H74" s="1643">
        <f>H68*H71</f>
        <v>664814.8275681627</v>
      </c>
      <c r="I74" s="1643">
        <f>I68*I70</f>
        <v>15021928.776641643</v>
      </c>
      <c r="J74" s="1644"/>
      <c r="M74" s="1166"/>
      <c r="N74" s="1166"/>
      <c r="O74" s="1166"/>
      <c r="P74" s="1166"/>
      <c r="Q74" s="1166"/>
      <c r="R74" s="1166"/>
      <c r="S74" s="1166"/>
      <c r="T74" s="1166"/>
      <c r="U74" s="1166"/>
      <c r="V74" s="1166"/>
      <c r="W74" s="1166"/>
      <c r="X74" s="1166"/>
      <c r="Y74" s="1166"/>
      <c r="Z74" s="1166"/>
      <c r="AA74" s="1166"/>
      <c r="AB74" s="1166"/>
      <c r="AC74" s="1166"/>
      <c r="AD74" s="1166"/>
      <c r="AE74" s="1166"/>
      <c r="AF74" s="1166"/>
      <c r="AG74" s="1166"/>
      <c r="AH74" s="1166"/>
      <c r="AI74" s="1166"/>
      <c r="AJ74" s="1166"/>
      <c r="AK74" s="1166"/>
      <c r="AL74" s="1166"/>
      <c r="AM74" s="1166"/>
      <c r="AN74" s="1166"/>
      <c r="AO74" s="1166"/>
      <c r="AP74" s="1166"/>
      <c r="AQ74" s="1166"/>
      <c r="AR74" s="1166"/>
      <c r="AS74" s="1166"/>
      <c r="AT74" s="1166"/>
      <c r="AU74" s="1166"/>
      <c r="AV74" s="1166"/>
      <c r="AW74" s="1166"/>
      <c r="AX74" s="1166"/>
      <c r="AY74" s="1166"/>
      <c r="AZ74" s="1166"/>
      <c r="BA74" s="1166"/>
      <c r="BB74" s="1166"/>
      <c r="BC74" s="1166"/>
      <c r="BD74" s="1166"/>
      <c r="BE74" s="1166"/>
      <c r="BF74" s="1166"/>
      <c r="BG74" s="1166"/>
      <c r="BH74" s="1166"/>
      <c r="BI74" s="1166"/>
      <c r="BJ74" s="1166"/>
      <c r="BK74" s="1166"/>
      <c r="BL74" s="1166"/>
      <c r="BM74" s="1166"/>
      <c r="BN74" s="1166"/>
      <c r="BO74" s="1166"/>
      <c r="BP74" s="1166"/>
      <c r="BQ74" s="1166"/>
      <c r="BR74" s="1166"/>
      <c r="BS74" s="1166"/>
      <c r="BT74" s="1166"/>
      <c r="BU74" s="1166"/>
      <c r="BV74" s="1166"/>
      <c r="BW74" s="1166"/>
      <c r="BX74" s="1166"/>
      <c r="BY74" s="1166"/>
      <c r="BZ74" s="1166"/>
      <c r="CA74" s="1166"/>
      <c r="CB74" s="1166"/>
      <c r="CC74" s="1166"/>
      <c r="CD74" s="1166"/>
      <c r="CE74" s="1166"/>
      <c r="CF74" s="1166"/>
      <c r="CG74" s="1166"/>
      <c r="CH74" s="1166"/>
      <c r="CI74" s="1166"/>
      <c r="CJ74" s="1166"/>
      <c r="CK74" s="1166"/>
      <c r="CL74" s="1166"/>
      <c r="CM74" s="1166"/>
      <c r="CN74" s="1166"/>
      <c r="CO74" s="1166"/>
      <c r="CP74" s="1166"/>
      <c r="CQ74" s="1166"/>
      <c r="CR74" s="1166"/>
      <c r="CS74" s="1166"/>
      <c r="CT74" s="1166"/>
      <c r="CU74" s="1166"/>
      <c r="CV74" s="1166"/>
      <c r="CW74" s="1166"/>
      <c r="CX74" s="1166"/>
      <c r="CY74" s="1166"/>
      <c r="CZ74" s="1166"/>
      <c r="DA74" s="1166"/>
      <c r="DB74" s="1166"/>
      <c r="DC74" s="1166"/>
      <c r="DD74" s="1166"/>
      <c r="DE74" s="1166"/>
      <c r="DF74" s="1166"/>
      <c r="DG74" s="1166"/>
      <c r="DH74" s="1166"/>
      <c r="DI74" s="1166"/>
      <c r="DJ74" s="1166"/>
      <c r="DK74" s="1166"/>
      <c r="DL74" s="1166"/>
      <c r="DM74" s="1166"/>
      <c r="DN74" s="1166"/>
      <c r="DO74" s="1166"/>
      <c r="DP74" s="1166"/>
      <c r="DQ74" s="1166"/>
      <c r="DR74" s="1166"/>
      <c r="DS74" s="1166"/>
      <c r="DT74" s="1166"/>
      <c r="DU74" s="1166"/>
      <c r="DV74" s="1166"/>
      <c r="DW74" s="1166"/>
      <c r="DX74" s="1166"/>
      <c r="DY74" s="1166"/>
      <c r="DZ74" s="1166"/>
      <c r="EA74" s="1166"/>
      <c r="EB74" s="1166"/>
    </row>
    <row r="75" spans="1:132" s="1076" customFormat="1">
      <c r="A75" s="1074"/>
      <c r="B75" s="1162"/>
      <c r="C75" s="1157"/>
      <c r="D75" s="1163"/>
      <c r="E75" s="1164"/>
      <c r="F75" s="1164"/>
      <c r="G75" s="1164"/>
      <c r="H75" s="1164"/>
      <c r="I75" s="1164"/>
      <c r="J75" s="1165"/>
      <c r="M75" s="1166"/>
      <c r="N75" s="1166"/>
      <c r="O75" s="1166"/>
      <c r="P75" s="1166"/>
      <c r="Q75" s="1166"/>
      <c r="R75" s="1166"/>
      <c r="S75" s="1166"/>
      <c r="T75" s="1166"/>
      <c r="U75" s="1166"/>
      <c r="V75" s="1166"/>
      <c r="W75" s="1166"/>
      <c r="X75" s="1166"/>
      <c r="Y75" s="1166"/>
      <c r="Z75" s="1166"/>
      <c r="AA75" s="1166"/>
      <c r="AB75" s="1166"/>
      <c r="AC75" s="1166"/>
      <c r="AD75" s="1166"/>
      <c r="AE75" s="1166"/>
      <c r="AF75" s="1166"/>
      <c r="AG75" s="1166"/>
      <c r="AH75" s="1166"/>
      <c r="AI75" s="1166"/>
      <c r="AJ75" s="1166"/>
      <c r="AK75" s="1166"/>
      <c r="AL75" s="1166"/>
      <c r="AM75" s="1166"/>
      <c r="AN75" s="1166"/>
      <c r="AO75" s="1166"/>
      <c r="AP75" s="1166"/>
      <c r="AQ75" s="1166"/>
      <c r="AR75" s="1166"/>
      <c r="AS75" s="1166"/>
      <c r="AT75" s="1166"/>
      <c r="AU75" s="1166"/>
      <c r="AV75" s="1166"/>
      <c r="AW75" s="1166"/>
      <c r="AX75" s="1166"/>
      <c r="AY75" s="1166"/>
      <c r="AZ75" s="1166"/>
      <c r="BA75" s="1166"/>
      <c r="BB75" s="1166"/>
      <c r="BC75" s="1166"/>
      <c r="BD75" s="1166"/>
      <c r="BE75" s="1166"/>
      <c r="BF75" s="1166"/>
      <c r="BG75" s="1166"/>
      <c r="BH75" s="1166"/>
      <c r="BI75" s="1166"/>
      <c r="BJ75" s="1166"/>
      <c r="BK75" s="1166"/>
      <c r="BL75" s="1166"/>
      <c r="BM75" s="1166"/>
      <c r="BN75" s="1166"/>
      <c r="BO75" s="1166"/>
      <c r="BP75" s="1166"/>
      <c r="BQ75" s="1166"/>
      <c r="BR75" s="1166"/>
      <c r="BS75" s="1166"/>
      <c r="BT75" s="1166"/>
      <c r="BU75" s="1166"/>
      <c r="BV75" s="1166"/>
      <c r="BW75" s="1166"/>
      <c r="BX75" s="1166"/>
      <c r="BY75" s="1166"/>
      <c r="BZ75" s="1166"/>
      <c r="CA75" s="1166"/>
      <c r="CB75" s="1166"/>
      <c r="CC75" s="1166"/>
      <c r="CD75" s="1166"/>
      <c r="CE75" s="1166"/>
      <c r="CF75" s="1166"/>
      <c r="CG75" s="1166"/>
      <c r="CH75" s="1166"/>
      <c r="CI75" s="1166"/>
      <c r="CJ75" s="1166"/>
      <c r="CK75" s="1166"/>
      <c r="CL75" s="1166"/>
      <c r="CM75" s="1166"/>
      <c r="CN75" s="1166"/>
      <c r="CO75" s="1166"/>
      <c r="CP75" s="1166"/>
      <c r="CQ75" s="1166"/>
      <c r="CR75" s="1166"/>
      <c r="CS75" s="1166"/>
      <c r="CT75" s="1166"/>
      <c r="CU75" s="1166"/>
      <c r="CV75" s="1166"/>
      <c r="CW75" s="1166"/>
      <c r="CX75" s="1166"/>
      <c r="CY75" s="1166"/>
      <c r="CZ75" s="1166"/>
      <c r="DA75" s="1166"/>
      <c r="DB75" s="1166"/>
      <c r="DC75" s="1166"/>
      <c r="DD75" s="1166"/>
      <c r="DE75" s="1166"/>
      <c r="DF75" s="1166"/>
      <c r="DG75" s="1166"/>
      <c r="DH75" s="1166"/>
      <c r="DI75" s="1166"/>
      <c r="DJ75" s="1166"/>
      <c r="DK75" s="1166"/>
      <c r="DL75" s="1166"/>
      <c r="DM75" s="1166"/>
      <c r="DN75" s="1166"/>
      <c r="DO75" s="1166"/>
      <c r="DP75" s="1166"/>
      <c r="DQ75" s="1166"/>
      <c r="DR75" s="1166"/>
      <c r="DS75" s="1166"/>
      <c r="DT75" s="1166"/>
      <c r="DU75" s="1166"/>
      <c r="DV75" s="1166"/>
      <c r="DW75" s="1166"/>
      <c r="DX75" s="1166"/>
      <c r="DY75" s="1166"/>
      <c r="DZ75" s="1166"/>
      <c r="EA75" s="1166"/>
      <c r="EB75" s="1166"/>
    </row>
    <row r="76" spans="1:132" s="1076" customFormat="1">
      <c r="B76" s="1167" t="s">
        <v>32</v>
      </c>
      <c r="C76" s="1167"/>
      <c r="D76" s="1168"/>
      <c r="E76" s="1169"/>
      <c r="F76" s="1168"/>
      <c r="G76" s="1170"/>
      <c r="H76" s="1171"/>
      <c r="I76" s="1172"/>
      <c r="J76" s="1173"/>
      <c r="K76" s="1166"/>
      <c r="L76" s="1166"/>
      <c r="M76" s="1166"/>
      <c r="N76" s="1166"/>
      <c r="O76" s="1166"/>
      <c r="P76" s="1166"/>
      <c r="Q76" s="1166"/>
      <c r="R76" s="1166"/>
      <c r="S76" s="1166"/>
      <c r="T76" s="1166"/>
      <c r="U76" s="1166"/>
      <c r="V76" s="1166"/>
      <c r="W76" s="1166"/>
      <c r="X76" s="1166"/>
      <c r="Y76" s="1166"/>
      <c r="Z76" s="1166"/>
      <c r="AA76" s="1166"/>
      <c r="AB76" s="1166"/>
      <c r="AC76" s="1166"/>
      <c r="AD76" s="1166"/>
      <c r="AE76" s="1166"/>
      <c r="AF76" s="1166"/>
      <c r="AG76" s="1166"/>
      <c r="AH76" s="1166"/>
      <c r="AI76" s="1166"/>
      <c r="AJ76" s="1166"/>
      <c r="AK76" s="1166"/>
      <c r="AL76" s="1166"/>
      <c r="AM76" s="1166"/>
      <c r="AN76" s="1166"/>
      <c r="AO76" s="1166"/>
      <c r="AP76" s="1166"/>
      <c r="AQ76" s="1166"/>
      <c r="AR76" s="1166"/>
      <c r="AS76" s="1166"/>
      <c r="AT76" s="1166"/>
      <c r="AU76" s="1166"/>
      <c r="AV76" s="1166"/>
      <c r="AW76" s="1166"/>
      <c r="AX76" s="1166"/>
      <c r="AY76" s="1166"/>
      <c r="AZ76" s="1166"/>
      <c r="BA76" s="1166"/>
      <c r="BB76" s="1166"/>
      <c r="BC76" s="1166"/>
      <c r="BD76" s="1166"/>
      <c r="BE76" s="1166"/>
      <c r="BF76" s="1166"/>
      <c r="BG76" s="1166"/>
      <c r="BH76" s="1166"/>
      <c r="BI76" s="1166"/>
      <c r="BJ76" s="1166"/>
      <c r="BK76" s="1166"/>
      <c r="BL76" s="1166"/>
      <c r="BM76" s="1166"/>
      <c r="BN76" s="1166"/>
      <c r="BO76" s="1166"/>
      <c r="BP76" s="1166"/>
      <c r="BQ76" s="1166"/>
      <c r="BR76" s="1166"/>
      <c r="BS76" s="1166"/>
      <c r="BT76" s="1166"/>
      <c r="BU76" s="1166"/>
      <c r="BV76" s="1166"/>
      <c r="BW76" s="1166"/>
      <c r="BX76" s="1166"/>
      <c r="BY76" s="1166"/>
      <c r="BZ76" s="1166"/>
      <c r="CA76" s="1166"/>
      <c r="CB76" s="1166"/>
      <c r="CC76" s="1166"/>
      <c r="CD76" s="1166"/>
      <c r="CE76" s="1166"/>
      <c r="CF76" s="1166"/>
      <c r="CG76" s="1166"/>
      <c r="CH76" s="1166"/>
      <c r="CI76" s="1166"/>
      <c r="CJ76" s="1166"/>
      <c r="CK76" s="1166"/>
      <c r="CL76" s="1166"/>
      <c r="CM76" s="1166"/>
      <c r="CN76" s="1166"/>
      <c r="CO76" s="1166"/>
      <c r="CP76" s="1166"/>
      <c r="CQ76" s="1166"/>
      <c r="CR76" s="1166"/>
      <c r="CS76" s="1166"/>
      <c r="CT76" s="1166"/>
      <c r="CU76" s="1166"/>
      <c r="CV76" s="1166"/>
      <c r="CW76" s="1166"/>
      <c r="CX76" s="1166"/>
      <c r="CY76" s="1166"/>
      <c r="CZ76" s="1166"/>
      <c r="DA76" s="1166"/>
      <c r="DB76" s="1166"/>
      <c r="DC76" s="1166"/>
      <c r="DD76" s="1166"/>
      <c r="DE76" s="1166"/>
      <c r="DF76" s="1166"/>
      <c r="DG76" s="1166"/>
      <c r="DH76" s="1166"/>
      <c r="DI76" s="1166"/>
      <c r="DJ76" s="1166"/>
      <c r="DK76" s="1166"/>
      <c r="DL76" s="1166"/>
      <c r="DM76" s="1166"/>
      <c r="DN76" s="1166"/>
      <c r="DO76" s="1166"/>
      <c r="DP76" s="1166"/>
      <c r="DQ76" s="1166"/>
      <c r="DR76" s="1166"/>
      <c r="DS76" s="1166"/>
      <c r="DT76" s="1166"/>
      <c r="DU76" s="1166"/>
      <c r="DV76" s="1166"/>
      <c r="DW76" s="1166"/>
      <c r="DX76" s="1166"/>
      <c r="DY76" s="1166"/>
      <c r="DZ76" s="1166"/>
      <c r="EA76" s="1166"/>
      <c r="EB76" s="1166"/>
    </row>
    <row r="77" spans="1:132" s="1076" customFormat="1">
      <c r="B77" s="1509" t="s">
        <v>1029</v>
      </c>
      <c r="C77" s="1509"/>
      <c r="D77" s="1509"/>
      <c r="E77" s="1509"/>
      <c r="F77" s="1509"/>
      <c r="G77" s="1509"/>
      <c r="H77" s="1509"/>
      <c r="I77" s="1509"/>
      <c r="J77" s="1175"/>
      <c r="K77" s="1166"/>
      <c r="L77" s="1166"/>
      <c r="M77" s="1166"/>
      <c r="N77" s="1166"/>
      <c r="O77" s="1166"/>
      <c r="P77" s="1166"/>
      <c r="Q77" s="1166"/>
      <c r="R77" s="1166"/>
      <c r="S77" s="1166"/>
      <c r="T77" s="1166"/>
      <c r="U77" s="1166"/>
      <c r="V77" s="1166"/>
      <c r="W77" s="1166"/>
      <c r="X77" s="1166"/>
      <c r="Y77" s="1166"/>
      <c r="Z77" s="1166"/>
      <c r="AA77" s="1166"/>
      <c r="AB77" s="1166"/>
      <c r="AC77" s="1166"/>
      <c r="AD77" s="1166"/>
      <c r="AE77" s="1166"/>
      <c r="AF77" s="1166"/>
      <c r="AG77" s="1166"/>
      <c r="AH77" s="1166"/>
      <c r="AI77" s="1166"/>
      <c r="AJ77" s="1166"/>
      <c r="AK77" s="1166"/>
      <c r="AL77" s="1166"/>
      <c r="AM77" s="1166"/>
      <c r="AN77" s="1166"/>
      <c r="AO77" s="1166"/>
      <c r="AP77" s="1166"/>
      <c r="AQ77" s="1166"/>
      <c r="AR77" s="1166"/>
      <c r="AS77" s="1166"/>
      <c r="AT77" s="1166"/>
      <c r="AU77" s="1166"/>
      <c r="AV77" s="1166"/>
      <c r="AW77" s="1166"/>
      <c r="AX77" s="1166"/>
      <c r="AY77" s="1166"/>
      <c r="AZ77" s="1166"/>
      <c r="BA77" s="1166"/>
      <c r="BB77" s="1166"/>
      <c r="BC77" s="1166"/>
      <c r="BD77" s="1166"/>
      <c r="BE77" s="1166"/>
      <c r="BF77" s="1166"/>
      <c r="BG77" s="1166"/>
      <c r="BH77" s="1166"/>
      <c r="BI77" s="1166"/>
      <c r="BJ77" s="1166"/>
      <c r="BK77" s="1166"/>
      <c r="BL77" s="1166"/>
      <c r="BM77" s="1166"/>
      <c r="BN77" s="1166"/>
      <c r="BO77" s="1166"/>
      <c r="BP77" s="1166"/>
      <c r="BQ77" s="1166"/>
      <c r="BR77" s="1166"/>
      <c r="BS77" s="1166"/>
      <c r="BT77" s="1166"/>
      <c r="BU77" s="1166"/>
      <c r="BV77" s="1166"/>
      <c r="BW77" s="1166"/>
      <c r="BX77" s="1166"/>
      <c r="BY77" s="1166"/>
      <c r="BZ77" s="1166"/>
      <c r="CA77" s="1166"/>
      <c r="CB77" s="1166"/>
      <c r="CC77" s="1166"/>
      <c r="CD77" s="1166"/>
      <c r="CE77" s="1166"/>
      <c r="CF77" s="1166"/>
      <c r="CG77" s="1166"/>
      <c r="CH77" s="1166"/>
      <c r="CI77" s="1166"/>
      <c r="CJ77" s="1166"/>
      <c r="CK77" s="1166"/>
      <c r="CL77" s="1166"/>
      <c r="CM77" s="1166"/>
      <c r="CN77" s="1166"/>
      <c r="CO77" s="1166"/>
      <c r="CP77" s="1166"/>
      <c r="CQ77" s="1166"/>
      <c r="CR77" s="1166"/>
      <c r="CS77" s="1166"/>
      <c r="CT77" s="1166"/>
      <c r="CU77" s="1166"/>
      <c r="CV77" s="1166"/>
      <c r="CW77" s="1166"/>
      <c r="CX77" s="1166"/>
      <c r="CY77" s="1166"/>
      <c r="CZ77" s="1166"/>
      <c r="DA77" s="1166"/>
      <c r="DB77" s="1166"/>
      <c r="DC77" s="1166"/>
      <c r="DD77" s="1166"/>
      <c r="DE77" s="1166"/>
      <c r="DF77" s="1166"/>
      <c r="DG77" s="1166"/>
      <c r="DH77" s="1166"/>
      <c r="DI77" s="1166"/>
      <c r="DJ77" s="1166"/>
      <c r="DK77" s="1166"/>
      <c r="DL77" s="1166"/>
      <c r="DM77" s="1166"/>
      <c r="DN77" s="1166"/>
      <c r="DO77" s="1166"/>
      <c r="DP77" s="1166"/>
      <c r="DQ77" s="1166"/>
      <c r="DR77" s="1166"/>
      <c r="DS77" s="1166"/>
      <c r="DT77" s="1166"/>
      <c r="DU77" s="1166"/>
      <c r="DV77" s="1166"/>
      <c r="DW77" s="1166"/>
      <c r="DX77" s="1166"/>
      <c r="DY77" s="1166"/>
      <c r="DZ77" s="1166"/>
      <c r="EA77" s="1166"/>
      <c r="EB77" s="1166"/>
    </row>
    <row r="78" spans="1:132" s="1076" customFormat="1">
      <c r="B78" s="1176" t="s">
        <v>986</v>
      </c>
      <c r="C78" s="1176"/>
      <c r="D78" s="1168"/>
      <c r="E78" s="1174"/>
      <c r="F78" s="1168"/>
      <c r="G78" s="1168"/>
      <c r="H78" s="1172"/>
      <c r="I78" s="1172"/>
      <c r="J78" s="1173"/>
      <c r="K78" s="1166"/>
      <c r="L78" s="1166"/>
      <c r="M78" s="1166"/>
      <c r="N78" s="1166"/>
      <c r="O78" s="1166"/>
      <c r="P78" s="1166"/>
      <c r="Q78" s="1166"/>
      <c r="R78" s="1166"/>
      <c r="S78" s="1166"/>
      <c r="T78" s="1166"/>
      <c r="U78" s="1166"/>
      <c r="V78" s="1166"/>
      <c r="W78" s="1166"/>
      <c r="X78" s="1166"/>
      <c r="Y78" s="1166"/>
      <c r="Z78" s="1166"/>
      <c r="AA78" s="1166"/>
      <c r="AB78" s="1166"/>
      <c r="AC78" s="1166"/>
      <c r="AD78" s="1166"/>
      <c r="AE78" s="1166"/>
      <c r="AF78" s="1166"/>
      <c r="AG78" s="1166"/>
      <c r="AH78" s="1166"/>
      <c r="AI78" s="1166"/>
      <c r="AJ78" s="1166"/>
      <c r="AK78" s="1166"/>
      <c r="AL78" s="1166"/>
      <c r="AM78" s="1166"/>
      <c r="AN78" s="1166"/>
      <c r="AO78" s="1166"/>
      <c r="AP78" s="1166"/>
      <c r="AQ78" s="1166"/>
      <c r="AR78" s="1166"/>
      <c r="AS78" s="1166"/>
      <c r="AT78" s="1166"/>
      <c r="AU78" s="1166"/>
      <c r="AV78" s="1166"/>
      <c r="AW78" s="1166"/>
      <c r="AX78" s="1166"/>
      <c r="AY78" s="1166"/>
      <c r="AZ78" s="1166"/>
      <c r="BA78" s="1166"/>
      <c r="BB78" s="1166"/>
      <c r="BC78" s="1166"/>
      <c r="BD78" s="1166"/>
      <c r="BE78" s="1166"/>
      <c r="BF78" s="1166"/>
      <c r="BG78" s="1166"/>
      <c r="BH78" s="1166"/>
      <c r="BI78" s="1166"/>
      <c r="BJ78" s="1166"/>
      <c r="BK78" s="1166"/>
      <c r="BL78" s="1166"/>
      <c r="BM78" s="1166"/>
      <c r="BN78" s="1166"/>
      <c r="BO78" s="1166"/>
      <c r="BP78" s="1166"/>
      <c r="BQ78" s="1166"/>
      <c r="BR78" s="1166"/>
      <c r="BS78" s="1166"/>
      <c r="BT78" s="1166"/>
      <c r="BU78" s="1166"/>
      <c r="BV78" s="1166"/>
      <c r="BW78" s="1166"/>
      <c r="BX78" s="1166"/>
      <c r="BY78" s="1166"/>
      <c r="BZ78" s="1166"/>
      <c r="CA78" s="1166"/>
      <c r="CB78" s="1166"/>
      <c r="CC78" s="1166"/>
      <c r="CD78" s="1166"/>
      <c r="CE78" s="1166"/>
      <c r="CF78" s="1166"/>
      <c r="CG78" s="1166"/>
      <c r="CH78" s="1166"/>
      <c r="CI78" s="1166"/>
      <c r="CJ78" s="1166"/>
      <c r="CK78" s="1166"/>
      <c r="CL78" s="1166"/>
      <c r="CM78" s="1166"/>
      <c r="CN78" s="1166"/>
      <c r="CO78" s="1166"/>
      <c r="CP78" s="1166"/>
      <c r="CQ78" s="1166"/>
      <c r="CR78" s="1166"/>
      <c r="CS78" s="1166"/>
      <c r="CT78" s="1166"/>
      <c r="CU78" s="1166"/>
      <c r="CV78" s="1166"/>
      <c r="CW78" s="1166"/>
      <c r="CX78" s="1166"/>
      <c r="CY78" s="1166"/>
      <c r="CZ78" s="1166"/>
      <c r="DA78" s="1166"/>
      <c r="DB78" s="1166"/>
      <c r="DC78" s="1166"/>
      <c r="DD78" s="1166"/>
      <c r="DE78" s="1166"/>
      <c r="DF78" s="1166"/>
      <c r="DG78" s="1166"/>
      <c r="DH78" s="1166"/>
      <c r="DI78" s="1166"/>
      <c r="DJ78" s="1166"/>
      <c r="DK78" s="1166"/>
      <c r="DL78" s="1166"/>
      <c r="DM78" s="1166"/>
      <c r="DN78" s="1166"/>
      <c r="DO78" s="1166"/>
      <c r="DP78" s="1166"/>
      <c r="DQ78" s="1166"/>
      <c r="DR78" s="1166"/>
      <c r="DS78" s="1166"/>
      <c r="DT78" s="1166"/>
      <c r="DU78" s="1166"/>
      <c r="DV78" s="1166"/>
      <c r="DW78" s="1166"/>
      <c r="DX78" s="1166"/>
      <c r="DY78" s="1166"/>
      <c r="DZ78" s="1166"/>
      <c r="EA78" s="1166"/>
      <c r="EB78" s="1166"/>
    </row>
    <row r="79" spans="1:132" s="1074" customFormat="1">
      <c r="A79" s="1076"/>
      <c r="B79" s="1176" t="s">
        <v>987</v>
      </c>
      <c r="C79" s="1176"/>
      <c r="D79" s="1168"/>
      <c r="E79" s="1174"/>
      <c r="F79" s="1168"/>
      <c r="G79" s="1168"/>
      <c r="H79" s="1172"/>
      <c r="I79" s="1172"/>
      <c r="J79" s="1175"/>
      <c r="K79" s="1166"/>
      <c r="L79" s="1166"/>
      <c r="M79" s="1134"/>
      <c r="N79" s="1134"/>
      <c r="O79" s="1134"/>
      <c r="P79" s="1134"/>
      <c r="Q79" s="1134"/>
      <c r="R79" s="1134"/>
      <c r="S79" s="1134"/>
      <c r="T79" s="1134"/>
      <c r="U79" s="1134"/>
      <c r="V79" s="1134"/>
      <c r="W79" s="1134"/>
      <c r="X79" s="1134"/>
      <c r="Y79" s="1134"/>
      <c r="Z79" s="1134"/>
      <c r="AA79" s="1134"/>
      <c r="AB79" s="1134"/>
      <c r="AC79" s="1134"/>
      <c r="AD79" s="1134"/>
      <c r="AE79" s="1134"/>
      <c r="AF79" s="1134"/>
      <c r="AG79" s="1134"/>
      <c r="AH79" s="1134"/>
      <c r="AI79" s="1134"/>
      <c r="AJ79" s="1134"/>
      <c r="AK79" s="1134"/>
      <c r="AL79" s="1134"/>
      <c r="AM79" s="1134"/>
      <c r="AN79" s="1134"/>
      <c r="AO79" s="1134"/>
      <c r="AP79" s="1134"/>
      <c r="AQ79" s="1134"/>
      <c r="AR79" s="1134"/>
      <c r="AS79" s="1134"/>
      <c r="AT79" s="1134"/>
      <c r="AU79" s="1134"/>
      <c r="AV79" s="1134"/>
      <c r="AW79" s="1134"/>
      <c r="AX79" s="1134"/>
      <c r="AY79" s="1134"/>
      <c r="AZ79" s="1134"/>
      <c r="BA79" s="1134"/>
      <c r="BB79" s="1134"/>
      <c r="BC79" s="1134"/>
      <c r="BD79" s="1134"/>
      <c r="BE79" s="1134"/>
      <c r="BF79" s="1134"/>
      <c r="BG79" s="1134"/>
      <c r="BH79" s="1134"/>
      <c r="BI79" s="1134"/>
      <c r="BJ79" s="1134"/>
      <c r="BK79" s="1134"/>
      <c r="BL79" s="1134"/>
      <c r="BM79" s="1134"/>
      <c r="BN79" s="1134"/>
      <c r="BO79" s="1134"/>
      <c r="BP79" s="1134"/>
      <c r="BQ79" s="1134"/>
      <c r="BR79" s="1134"/>
      <c r="BS79" s="1134"/>
      <c r="BT79" s="1134"/>
      <c r="BU79" s="1134"/>
      <c r="BV79" s="1134"/>
      <c r="BW79" s="1134"/>
      <c r="BX79" s="1134"/>
      <c r="BY79" s="1134"/>
      <c r="BZ79" s="1134"/>
      <c r="CA79" s="1134"/>
      <c r="CB79" s="1134"/>
      <c r="CC79" s="1134"/>
      <c r="CD79" s="1134"/>
      <c r="CE79" s="1134"/>
      <c r="CF79" s="1134"/>
      <c r="CG79" s="1134"/>
      <c r="CH79" s="1134"/>
      <c r="CI79" s="1134"/>
      <c r="CJ79" s="1134"/>
      <c r="CK79" s="1134"/>
      <c r="CL79" s="1134"/>
      <c r="CM79" s="1134"/>
      <c r="CN79" s="1134"/>
      <c r="CO79" s="1134"/>
      <c r="CP79" s="1134"/>
      <c r="CQ79" s="1134"/>
      <c r="CR79" s="1134"/>
      <c r="CS79" s="1134"/>
      <c r="CT79" s="1134"/>
      <c r="CU79" s="1134"/>
      <c r="CV79" s="1134"/>
      <c r="CW79" s="1134"/>
      <c r="CX79" s="1134"/>
      <c r="CY79" s="1134"/>
      <c r="CZ79" s="1134"/>
      <c r="DA79" s="1134"/>
      <c r="DB79" s="1134"/>
      <c r="DC79" s="1134"/>
      <c r="DD79" s="1134"/>
      <c r="DE79" s="1134"/>
      <c r="DF79" s="1134"/>
      <c r="DG79" s="1134"/>
      <c r="DH79" s="1134"/>
      <c r="DI79" s="1134"/>
      <c r="DJ79" s="1134"/>
      <c r="DK79" s="1134"/>
      <c r="DL79" s="1134"/>
      <c r="DM79" s="1134"/>
      <c r="DN79" s="1134"/>
      <c r="DO79" s="1134"/>
      <c r="DP79" s="1134"/>
      <c r="DQ79" s="1134"/>
      <c r="DR79" s="1134"/>
      <c r="DS79" s="1134"/>
      <c r="DT79" s="1134"/>
      <c r="DU79" s="1134"/>
      <c r="DV79" s="1134"/>
      <c r="DW79" s="1134"/>
      <c r="DX79" s="1134"/>
      <c r="DY79" s="1134"/>
      <c r="DZ79" s="1134"/>
      <c r="EA79" s="1134"/>
      <c r="EB79" s="1134"/>
    </row>
    <row r="80" spans="1:132" s="1077" customFormat="1">
      <c r="A80" s="1076"/>
      <c r="B80" s="1176" t="s">
        <v>988</v>
      </c>
      <c r="C80" s="1176"/>
      <c r="D80" s="1168"/>
      <c r="E80" s="1174"/>
      <c r="F80" s="1168"/>
      <c r="G80" s="1168"/>
      <c r="H80" s="1172"/>
      <c r="I80" s="1172"/>
      <c r="J80" s="1173"/>
      <c r="K80" s="1166"/>
      <c r="L80" s="1166"/>
      <c r="M80" s="1154"/>
      <c r="N80" s="1154"/>
      <c r="O80" s="1154"/>
      <c r="P80" s="1154"/>
      <c r="Q80" s="1154"/>
      <c r="R80" s="1154"/>
      <c r="S80" s="1154"/>
      <c r="T80" s="1154"/>
      <c r="U80" s="1154"/>
      <c r="V80" s="1154"/>
      <c r="W80" s="1154"/>
      <c r="X80" s="1154"/>
      <c r="Y80" s="1154"/>
      <c r="Z80" s="1154"/>
      <c r="AA80" s="1154"/>
      <c r="AB80" s="1154"/>
      <c r="AC80" s="1154"/>
      <c r="AD80" s="1154"/>
      <c r="AE80" s="1154"/>
      <c r="AF80" s="1154"/>
      <c r="AG80" s="1154"/>
      <c r="AH80" s="1154"/>
      <c r="AI80" s="1154"/>
      <c r="AJ80" s="1154"/>
      <c r="AK80" s="1154"/>
      <c r="AL80" s="1154"/>
      <c r="AM80" s="1154"/>
      <c r="AN80" s="1154"/>
      <c r="AO80" s="1154"/>
      <c r="AP80" s="1154"/>
      <c r="AQ80" s="1154"/>
      <c r="AR80" s="1154"/>
      <c r="AS80" s="1154"/>
      <c r="AT80" s="1154"/>
      <c r="AU80" s="1154"/>
      <c r="AV80" s="1154"/>
      <c r="AW80" s="1154"/>
      <c r="AX80" s="1154"/>
      <c r="AY80" s="1154"/>
      <c r="AZ80" s="1154"/>
      <c r="BA80" s="1154"/>
      <c r="BB80" s="1154"/>
      <c r="BC80" s="1154"/>
      <c r="BD80" s="1154"/>
      <c r="BE80" s="1154"/>
      <c r="BF80" s="1154"/>
      <c r="BG80" s="1154"/>
      <c r="BH80" s="1154"/>
      <c r="BI80" s="1154"/>
      <c r="BJ80" s="1154"/>
      <c r="BK80" s="1154"/>
      <c r="BL80" s="1154"/>
      <c r="BM80" s="1154"/>
      <c r="BN80" s="1154"/>
      <c r="BO80" s="1154"/>
      <c r="BP80" s="1154"/>
      <c r="BQ80" s="1154"/>
      <c r="BR80" s="1154"/>
      <c r="BS80" s="1154"/>
      <c r="BT80" s="1154"/>
      <c r="BU80" s="1154"/>
      <c r="BV80" s="1154"/>
      <c r="BW80" s="1154"/>
      <c r="BX80" s="1154"/>
      <c r="BY80" s="1154"/>
      <c r="BZ80" s="1154"/>
      <c r="CA80" s="1154"/>
      <c r="CB80" s="1154"/>
      <c r="CC80" s="1154"/>
      <c r="CD80" s="1154"/>
      <c r="CE80" s="1154"/>
      <c r="CF80" s="1154"/>
      <c r="CG80" s="1154"/>
      <c r="CH80" s="1154"/>
      <c r="CI80" s="1154"/>
      <c r="CJ80" s="1154"/>
      <c r="CK80" s="1154"/>
      <c r="CL80" s="1154"/>
      <c r="CM80" s="1154"/>
      <c r="CN80" s="1154"/>
      <c r="CO80" s="1154"/>
      <c r="CP80" s="1154"/>
      <c r="CQ80" s="1154"/>
      <c r="CR80" s="1154"/>
      <c r="CS80" s="1154"/>
      <c r="CT80" s="1154"/>
      <c r="CU80" s="1154"/>
      <c r="CV80" s="1154"/>
      <c r="CW80" s="1154"/>
      <c r="CX80" s="1154"/>
      <c r="CY80" s="1154"/>
      <c r="CZ80" s="1154"/>
      <c r="DA80" s="1154"/>
      <c r="DB80" s="1154"/>
      <c r="DC80" s="1154"/>
      <c r="DD80" s="1154"/>
      <c r="DE80" s="1154"/>
      <c r="DF80" s="1154"/>
      <c r="DG80" s="1154"/>
      <c r="DH80" s="1154"/>
      <c r="DI80" s="1154"/>
      <c r="DJ80" s="1154"/>
      <c r="DK80" s="1154"/>
      <c r="DL80" s="1154"/>
      <c r="DM80" s="1154"/>
      <c r="DN80" s="1154"/>
      <c r="DO80" s="1154"/>
      <c r="DP80" s="1154"/>
      <c r="DQ80" s="1154"/>
      <c r="DR80" s="1154"/>
      <c r="DS80" s="1154"/>
      <c r="DT80" s="1154"/>
      <c r="DU80" s="1154"/>
      <c r="DV80" s="1154"/>
      <c r="DW80" s="1154"/>
      <c r="DX80" s="1154"/>
      <c r="DY80" s="1154"/>
      <c r="DZ80" s="1154"/>
      <c r="EA80" s="1154"/>
      <c r="EB80" s="1154"/>
    </row>
    <row r="81" spans="1:132" s="1077" customFormat="1">
      <c r="A81" s="1076"/>
      <c r="B81" s="1510" t="s">
        <v>567</v>
      </c>
      <c r="C81" s="1510"/>
      <c r="D81" s="1510"/>
      <c r="E81" s="1510"/>
      <c r="F81" s="1510"/>
      <c r="G81" s="1510"/>
      <c r="H81" s="1510"/>
      <c r="I81" s="1510"/>
      <c r="J81" s="1361"/>
      <c r="K81" s="1134"/>
      <c r="L81" s="1134"/>
      <c r="M81" s="1154"/>
      <c r="N81" s="1154"/>
      <c r="O81" s="1154"/>
      <c r="P81" s="1154"/>
      <c r="Q81" s="1154"/>
      <c r="R81" s="1154"/>
      <c r="S81" s="1154"/>
      <c r="T81" s="1154"/>
      <c r="U81" s="1154"/>
      <c r="V81" s="1154"/>
      <c r="W81" s="1154"/>
      <c r="X81" s="1154"/>
      <c r="Y81" s="1154"/>
      <c r="Z81" s="1154"/>
      <c r="AA81" s="1154"/>
      <c r="AB81" s="1154"/>
      <c r="AC81" s="1154"/>
      <c r="AD81" s="1154"/>
      <c r="AE81" s="1154"/>
      <c r="AF81" s="1154"/>
      <c r="AG81" s="1154"/>
      <c r="AH81" s="1154"/>
      <c r="AI81" s="1154"/>
      <c r="AJ81" s="1154"/>
      <c r="AK81" s="1154"/>
      <c r="AL81" s="1154"/>
      <c r="AM81" s="1154"/>
      <c r="AN81" s="1154"/>
      <c r="AO81" s="1154"/>
      <c r="AP81" s="1154"/>
      <c r="AQ81" s="1154"/>
      <c r="AR81" s="1154"/>
      <c r="AS81" s="1154"/>
      <c r="AT81" s="1154"/>
      <c r="AU81" s="1154"/>
      <c r="AV81" s="1154"/>
      <c r="AW81" s="1154"/>
      <c r="AX81" s="1154"/>
      <c r="AY81" s="1154"/>
      <c r="AZ81" s="1154"/>
      <c r="BA81" s="1154"/>
      <c r="BB81" s="1154"/>
      <c r="BC81" s="1154"/>
      <c r="BD81" s="1154"/>
      <c r="BE81" s="1154"/>
      <c r="BF81" s="1154"/>
      <c r="BG81" s="1154"/>
      <c r="BH81" s="1154"/>
      <c r="BI81" s="1154"/>
      <c r="BJ81" s="1154"/>
      <c r="BK81" s="1154"/>
      <c r="BL81" s="1154"/>
      <c r="BM81" s="1154"/>
      <c r="BN81" s="1154"/>
      <c r="BO81" s="1154"/>
      <c r="BP81" s="1154"/>
      <c r="BQ81" s="1154"/>
      <c r="BR81" s="1154"/>
      <c r="BS81" s="1154"/>
      <c r="BT81" s="1154"/>
      <c r="BU81" s="1154"/>
      <c r="BV81" s="1154"/>
      <c r="BW81" s="1154"/>
      <c r="BX81" s="1154"/>
      <c r="BY81" s="1154"/>
      <c r="BZ81" s="1154"/>
      <c r="CA81" s="1154"/>
      <c r="CB81" s="1154"/>
      <c r="CC81" s="1154"/>
      <c r="CD81" s="1154"/>
      <c r="CE81" s="1154"/>
      <c r="CF81" s="1154"/>
      <c r="CG81" s="1154"/>
      <c r="CH81" s="1154"/>
      <c r="CI81" s="1154"/>
      <c r="CJ81" s="1154"/>
      <c r="CK81" s="1154"/>
      <c r="CL81" s="1154"/>
      <c r="CM81" s="1154"/>
      <c r="CN81" s="1154"/>
      <c r="CO81" s="1154"/>
      <c r="CP81" s="1154"/>
      <c r="CQ81" s="1154"/>
      <c r="CR81" s="1154"/>
      <c r="CS81" s="1154"/>
      <c r="CT81" s="1154"/>
      <c r="CU81" s="1154"/>
      <c r="CV81" s="1154"/>
      <c r="CW81" s="1154"/>
      <c r="CX81" s="1154"/>
      <c r="CY81" s="1154"/>
      <c r="CZ81" s="1154"/>
      <c r="DA81" s="1154"/>
      <c r="DB81" s="1154"/>
      <c r="DC81" s="1154"/>
      <c r="DD81" s="1154"/>
      <c r="DE81" s="1154"/>
      <c r="DF81" s="1154"/>
      <c r="DG81" s="1154"/>
      <c r="DH81" s="1154"/>
      <c r="DI81" s="1154"/>
      <c r="DJ81" s="1154"/>
      <c r="DK81" s="1154"/>
      <c r="DL81" s="1154"/>
      <c r="DM81" s="1154"/>
      <c r="DN81" s="1154"/>
      <c r="DO81" s="1154"/>
      <c r="DP81" s="1154"/>
      <c r="DQ81" s="1154"/>
      <c r="DR81" s="1154"/>
      <c r="DS81" s="1154"/>
      <c r="DT81" s="1154"/>
      <c r="DU81" s="1154"/>
      <c r="DV81" s="1154"/>
      <c r="DW81" s="1154"/>
      <c r="DX81" s="1154"/>
      <c r="DY81" s="1154"/>
      <c r="DZ81" s="1154"/>
      <c r="EA81" s="1154"/>
      <c r="EB81" s="1154"/>
    </row>
    <row r="82" spans="1:132" s="1075" customFormat="1">
      <c r="A82" s="1076"/>
      <c r="B82" s="1510"/>
      <c r="C82" s="1510"/>
      <c r="D82" s="1510"/>
      <c r="E82" s="1510"/>
      <c r="F82" s="1510"/>
      <c r="G82" s="1510"/>
      <c r="H82" s="1510"/>
      <c r="I82" s="1510"/>
      <c r="J82" s="1361"/>
      <c r="K82" s="1154"/>
      <c r="L82" s="1154"/>
      <c r="M82" s="1154"/>
      <c r="N82" s="1154"/>
      <c r="O82" s="1154"/>
      <c r="P82" s="1154"/>
      <c r="Q82" s="1154"/>
      <c r="R82" s="1154"/>
      <c r="S82" s="1154"/>
      <c r="T82" s="1154"/>
      <c r="U82" s="1154"/>
      <c r="V82" s="1154"/>
      <c r="W82" s="1154"/>
      <c r="X82" s="1154"/>
      <c r="Y82" s="1154"/>
      <c r="Z82" s="1154"/>
      <c r="AA82" s="1154"/>
      <c r="AB82" s="1154"/>
      <c r="AC82" s="1154"/>
      <c r="AD82" s="1154"/>
      <c r="AE82" s="1154"/>
      <c r="AF82" s="1154"/>
      <c r="AG82" s="1154"/>
      <c r="AH82" s="1154"/>
      <c r="AI82" s="1154"/>
      <c r="AJ82" s="1154"/>
      <c r="AK82" s="1154"/>
      <c r="AL82" s="1154"/>
      <c r="AM82" s="1154"/>
      <c r="AN82" s="1154"/>
      <c r="AO82" s="1154"/>
      <c r="AP82" s="1154"/>
      <c r="AQ82" s="1154"/>
      <c r="AR82" s="1154"/>
      <c r="AS82" s="1154"/>
      <c r="AT82" s="1154"/>
      <c r="AU82" s="1154"/>
      <c r="AV82" s="1154"/>
      <c r="AW82" s="1154"/>
      <c r="AX82" s="1154"/>
      <c r="AY82" s="1154"/>
      <c r="AZ82" s="1154"/>
      <c r="BA82" s="1154"/>
      <c r="BB82" s="1154"/>
      <c r="BC82" s="1154"/>
      <c r="BD82" s="1154"/>
      <c r="BE82" s="1154"/>
      <c r="BF82" s="1154"/>
      <c r="BG82" s="1154"/>
      <c r="BH82" s="1154"/>
      <c r="BI82" s="1154"/>
      <c r="BJ82" s="1154"/>
      <c r="BK82" s="1154"/>
      <c r="BL82" s="1154"/>
      <c r="BM82" s="1154"/>
      <c r="BN82" s="1154"/>
      <c r="BO82" s="1154"/>
      <c r="BP82" s="1154"/>
      <c r="BQ82" s="1154"/>
      <c r="BR82" s="1154"/>
      <c r="BS82" s="1154"/>
      <c r="BT82" s="1154"/>
      <c r="BU82" s="1154"/>
      <c r="BV82" s="1154"/>
      <c r="BW82" s="1154"/>
      <c r="BX82" s="1154"/>
      <c r="BY82" s="1154"/>
      <c r="BZ82" s="1154"/>
      <c r="CA82" s="1154"/>
      <c r="CB82" s="1154"/>
      <c r="CC82" s="1154"/>
      <c r="CD82" s="1154"/>
      <c r="CE82" s="1154"/>
      <c r="CF82" s="1154"/>
      <c r="CG82" s="1154"/>
      <c r="CH82" s="1154"/>
      <c r="CI82" s="1154"/>
      <c r="CJ82" s="1154"/>
      <c r="CK82" s="1154"/>
      <c r="CL82" s="1154"/>
      <c r="CM82" s="1154"/>
      <c r="CN82" s="1154"/>
      <c r="CO82" s="1154"/>
      <c r="CP82" s="1154"/>
      <c r="CQ82" s="1154"/>
      <c r="CR82" s="1154"/>
      <c r="CS82" s="1154"/>
      <c r="CT82" s="1154"/>
      <c r="CU82" s="1154"/>
      <c r="CV82" s="1154"/>
      <c r="CW82" s="1154"/>
      <c r="CX82" s="1154"/>
      <c r="CY82" s="1154"/>
      <c r="CZ82" s="1154"/>
      <c r="DA82" s="1154"/>
      <c r="DB82" s="1154"/>
      <c r="DC82" s="1154"/>
      <c r="DD82" s="1154"/>
      <c r="DE82" s="1154"/>
      <c r="DF82" s="1154"/>
      <c r="DG82" s="1154"/>
      <c r="DH82" s="1154"/>
      <c r="DI82" s="1154"/>
      <c r="DJ82" s="1154"/>
      <c r="DK82" s="1154"/>
      <c r="DL82" s="1154"/>
      <c r="DM82" s="1154"/>
      <c r="DN82" s="1154"/>
      <c r="DO82" s="1154"/>
      <c r="DP82" s="1154"/>
      <c r="DQ82" s="1154"/>
      <c r="DR82" s="1154"/>
      <c r="DS82" s="1154"/>
      <c r="DT82" s="1154"/>
      <c r="DU82" s="1154"/>
      <c r="DV82" s="1154"/>
      <c r="DW82" s="1154"/>
      <c r="DX82" s="1154"/>
      <c r="DY82" s="1154"/>
      <c r="DZ82" s="1154"/>
      <c r="EA82" s="1154"/>
      <c r="EB82" s="1154"/>
    </row>
    <row r="83" spans="1:132" s="1075" customFormat="1">
      <c r="A83" s="1074"/>
      <c r="B83" s="1177"/>
      <c r="C83" s="1162"/>
      <c r="D83" s="1163"/>
      <c r="E83" s="1178"/>
      <c r="F83" s="1179"/>
      <c r="G83" s="1163"/>
      <c r="H83" s="1180"/>
      <c r="I83" s="1181"/>
      <c r="J83" s="1165"/>
      <c r="K83" s="1154"/>
      <c r="L83" s="1154"/>
      <c r="M83" s="1154"/>
      <c r="N83" s="1154"/>
      <c r="O83" s="1154"/>
      <c r="P83" s="1154"/>
      <c r="Q83" s="1154"/>
      <c r="R83" s="1154"/>
      <c r="S83" s="1154"/>
      <c r="T83" s="1154"/>
      <c r="U83" s="1154"/>
      <c r="V83" s="1154"/>
      <c r="W83" s="1154"/>
      <c r="X83" s="1154"/>
      <c r="Y83" s="1154"/>
      <c r="Z83" s="1154"/>
      <c r="AA83" s="1154"/>
      <c r="AB83" s="1154"/>
      <c r="AC83" s="1154"/>
      <c r="AD83" s="1154"/>
      <c r="AE83" s="1154"/>
      <c r="AF83" s="1154"/>
      <c r="AG83" s="1154"/>
      <c r="AH83" s="1154"/>
      <c r="AI83" s="1154"/>
      <c r="AJ83" s="1154"/>
      <c r="AK83" s="1154"/>
      <c r="AL83" s="1154"/>
      <c r="AM83" s="1154"/>
      <c r="AN83" s="1154"/>
      <c r="AO83" s="1154"/>
      <c r="AP83" s="1154"/>
      <c r="AQ83" s="1154"/>
      <c r="AR83" s="1154"/>
      <c r="AS83" s="1154"/>
      <c r="AT83" s="1154"/>
      <c r="AU83" s="1154"/>
      <c r="AV83" s="1154"/>
      <c r="AW83" s="1154"/>
      <c r="AX83" s="1154"/>
      <c r="AY83" s="1154"/>
      <c r="AZ83" s="1154"/>
      <c r="BA83" s="1154"/>
      <c r="BB83" s="1154"/>
      <c r="BC83" s="1154"/>
      <c r="BD83" s="1154"/>
      <c r="BE83" s="1154"/>
      <c r="BF83" s="1154"/>
      <c r="BG83" s="1154"/>
      <c r="BH83" s="1154"/>
      <c r="BI83" s="1154"/>
      <c r="BJ83" s="1154"/>
      <c r="BK83" s="1154"/>
      <c r="BL83" s="1154"/>
      <c r="BM83" s="1154"/>
      <c r="BN83" s="1154"/>
      <c r="BO83" s="1154"/>
      <c r="BP83" s="1154"/>
      <c r="BQ83" s="1154"/>
      <c r="BR83" s="1154"/>
      <c r="BS83" s="1154"/>
      <c r="BT83" s="1154"/>
      <c r="BU83" s="1154"/>
      <c r="BV83" s="1154"/>
      <c r="BW83" s="1154"/>
      <c r="BX83" s="1154"/>
      <c r="BY83" s="1154"/>
      <c r="BZ83" s="1154"/>
      <c r="CA83" s="1154"/>
      <c r="CB83" s="1154"/>
      <c r="CC83" s="1154"/>
      <c r="CD83" s="1154"/>
      <c r="CE83" s="1154"/>
      <c r="CF83" s="1154"/>
      <c r="CG83" s="1154"/>
      <c r="CH83" s="1154"/>
      <c r="CI83" s="1154"/>
      <c r="CJ83" s="1154"/>
      <c r="CK83" s="1154"/>
      <c r="CL83" s="1154"/>
      <c r="CM83" s="1154"/>
      <c r="CN83" s="1154"/>
      <c r="CO83" s="1154"/>
      <c r="CP83" s="1154"/>
      <c r="CQ83" s="1154"/>
      <c r="CR83" s="1154"/>
      <c r="CS83" s="1154"/>
      <c r="CT83" s="1154"/>
      <c r="CU83" s="1154"/>
      <c r="CV83" s="1154"/>
      <c r="CW83" s="1154"/>
      <c r="CX83" s="1154"/>
      <c r="CY83" s="1154"/>
      <c r="CZ83" s="1154"/>
      <c r="DA83" s="1154"/>
      <c r="DB83" s="1154"/>
      <c r="DC83" s="1154"/>
      <c r="DD83" s="1154"/>
      <c r="DE83" s="1154"/>
      <c r="DF83" s="1154"/>
      <c r="DG83" s="1154"/>
      <c r="DH83" s="1154"/>
      <c r="DI83" s="1154"/>
      <c r="DJ83" s="1154"/>
      <c r="DK83" s="1154"/>
      <c r="DL83" s="1154"/>
      <c r="DM83" s="1154"/>
      <c r="DN83" s="1154"/>
      <c r="DO83" s="1154"/>
      <c r="DP83" s="1154"/>
      <c r="DQ83" s="1154"/>
      <c r="DR83" s="1154"/>
      <c r="DS83" s="1154"/>
      <c r="DT83" s="1154"/>
      <c r="DU83" s="1154"/>
      <c r="DV83" s="1154"/>
      <c r="DW83" s="1154"/>
      <c r="DX83" s="1154"/>
      <c r="DY83" s="1154"/>
      <c r="DZ83" s="1154"/>
      <c r="EA83" s="1154"/>
      <c r="EB83" s="1154"/>
    </row>
    <row r="84" spans="1:132" s="1075" customFormat="1">
      <c r="A84" s="1077"/>
      <c r="B84" s="1182" t="s">
        <v>955</v>
      </c>
      <c r="C84" s="1182"/>
      <c r="D84" s="1182"/>
      <c r="E84" s="1183"/>
      <c r="F84" s="1184"/>
      <c r="G84" s="1184"/>
      <c r="H84" s="1184"/>
      <c r="I84" s="1184"/>
      <c r="J84" s="1362"/>
      <c r="K84" s="1154"/>
      <c r="L84" s="1154"/>
      <c r="M84" s="1154"/>
      <c r="N84" s="1154"/>
      <c r="O84" s="1154"/>
      <c r="P84" s="1154"/>
      <c r="Q84" s="1154"/>
      <c r="R84" s="1154"/>
      <c r="S84" s="1154"/>
      <c r="T84" s="1154"/>
      <c r="U84" s="1154"/>
      <c r="V84" s="1154"/>
      <c r="W84" s="1154"/>
      <c r="X84" s="1154"/>
      <c r="Y84" s="1154"/>
      <c r="Z84" s="1154"/>
      <c r="AA84" s="1154"/>
      <c r="AB84" s="1154"/>
      <c r="AC84" s="1154"/>
      <c r="AD84" s="1154"/>
      <c r="AE84" s="1154"/>
      <c r="AF84" s="1154"/>
      <c r="AG84" s="1154"/>
      <c r="AH84" s="1154"/>
      <c r="AI84" s="1154"/>
      <c r="AJ84" s="1154"/>
      <c r="AK84" s="1154"/>
      <c r="AL84" s="1154"/>
      <c r="AM84" s="1154"/>
      <c r="AN84" s="1154"/>
      <c r="AO84" s="1154"/>
      <c r="AP84" s="1154"/>
      <c r="AQ84" s="1154"/>
      <c r="AR84" s="1154"/>
      <c r="AS84" s="1154"/>
      <c r="AT84" s="1154"/>
      <c r="AU84" s="1154"/>
      <c r="AV84" s="1154"/>
      <c r="AW84" s="1154"/>
      <c r="AX84" s="1154"/>
      <c r="AY84" s="1154"/>
      <c r="AZ84" s="1154"/>
      <c r="BA84" s="1154"/>
      <c r="BB84" s="1154"/>
      <c r="BC84" s="1154"/>
      <c r="BD84" s="1154"/>
      <c r="BE84" s="1154"/>
      <c r="BF84" s="1154"/>
      <c r="BG84" s="1154"/>
      <c r="BH84" s="1154"/>
      <c r="BI84" s="1154"/>
      <c r="BJ84" s="1154"/>
      <c r="BK84" s="1154"/>
      <c r="BL84" s="1154"/>
      <c r="BM84" s="1154"/>
      <c r="BN84" s="1154"/>
      <c r="BO84" s="1154"/>
      <c r="BP84" s="1154"/>
      <c r="BQ84" s="1154"/>
      <c r="BR84" s="1154"/>
      <c r="BS84" s="1154"/>
      <c r="BT84" s="1154"/>
      <c r="BU84" s="1154"/>
      <c r="BV84" s="1154"/>
      <c r="BW84" s="1154"/>
      <c r="BX84" s="1154"/>
      <c r="BY84" s="1154"/>
      <c r="BZ84" s="1154"/>
      <c r="CA84" s="1154"/>
      <c r="CB84" s="1154"/>
      <c r="CC84" s="1154"/>
      <c r="CD84" s="1154"/>
      <c r="CE84" s="1154"/>
      <c r="CF84" s="1154"/>
      <c r="CG84" s="1154"/>
      <c r="CH84" s="1154"/>
      <c r="CI84" s="1154"/>
      <c r="CJ84" s="1154"/>
      <c r="CK84" s="1154"/>
      <c r="CL84" s="1154"/>
      <c r="CM84" s="1154"/>
      <c r="CN84" s="1154"/>
      <c r="CO84" s="1154"/>
      <c r="CP84" s="1154"/>
      <c r="CQ84" s="1154"/>
      <c r="CR84" s="1154"/>
      <c r="CS84" s="1154"/>
      <c r="CT84" s="1154"/>
      <c r="CU84" s="1154"/>
      <c r="CV84" s="1154"/>
      <c r="CW84" s="1154"/>
      <c r="CX84" s="1154"/>
      <c r="CY84" s="1154"/>
      <c r="CZ84" s="1154"/>
      <c r="DA84" s="1154"/>
      <c r="DB84" s="1154"/>
      <c r="DC84" s="1154"/>
      <c r="DD84" s="1154"/>
      <c r="DE84" s="1154"/>
      <c r="DF84" s="1154"/>
      <c r="DG84" s="1154"/>
      <c r="DH84" s="1154"/>
      <c r="DI84" s="1154"/>
      <c r="DJ84" s="1154"/>
      <c r="DK84" s="1154"/>
      <c r="DL84" s="1154"/>
      <c r="DM84" s="1154"/>
      <c r="DN84" s="1154"/>
      <c r="DO84" s="1154"/>
      <c r="DP84" s="1154"/>
      <c r="DQ84" s="1154"/>
      <c r="DR84" s="1154"/>
      <c r="DS84" s="1154"/>
      <c r="DT84" s="1154"/>
      <c r="DU84" s="1154"/>
      <c r="DV84" s="1154"/>
      <c r="DW84" s="1154"/>
      <c r="DX84" s="1154"/>
      <c r="DY84" s="1154"/>
      <c r="DZ84" s="1154"/>
      <c r="EA84" s="1154"/>
      <c r="EB84" s="1154"/>
    </row>
    <row r="85" spans="1:132" s="1075" customFormat="1">
      <c r="A85" s="1077"/>
      <c r="B85" s="1185"/>
      <c r="C85" s="1185"/>
      <c r="D85" s="1185"/>
      <c r="E85" s="1183"/>
      <c r="F85" s="1184"/>
      <c r="G85" s="1184"/>
      <c r="H85" s="1184"/>
      <c r="I85" s="1184"/>
      <c r="J85" s="1362"/>
      <c r="K85" s="1154"/>
      <c r="L85" s="1154"/>
      <c r="M85" s="1154"/>
      <c r="N85" s="1154"/>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4"/>
      <c r="AK85" s="1154"/>
      <c r="AL85" s="1154"/>
      <c r="AM85" s="1154"/>
      <c r="AN85" s="1154"/>
      <c r="AO85" s="1154"/>
      <c r="AP85" s="1154"/>
      <c r="AQ85" s="1154"/>
      <c r="AR85" s="1154"/>
      <c r="AS85" s="1154"/>
      <c r="AT85" s="1154"/>
      <c r="AU85" s="1154"/>
      <c r="AV85" s="1154"/>
      <c r="AW85" s="1154"/>
      <c r="AX85" s="1154"/>
      <c r="AY85" s="1154"/>
      <c r="AZ85" s="1154"/>
      <c r="BA85" s="1154"/>
      <c r="BB85" s="1154"/>
      <c r="BC85" s="1154"/>
      <c r="BD85" s="1154"/>
      <c r="BE85" s="1154"/>
      <c r="BF85" s="1154"/>
      <c r="BG85" s="1154"/>
      <c r="BH85" s="1154"/>
      <c r="BI85" s="1154"/>
      <c r="BJ85" s="1154"/>
      <c r="BK85" s="1154"/>
      <c r="BL85" s="1154"/>
      <c r="BM85" s="1154"/>
      <c r="BN85" s="1154"/>
      <c r="BO85" s="1154"/>
      <c r="BP85" s="1154"/>
      <c r="BQ85" s="1154"/>
      <c r="BR85" s="1154"/>
      <c r="BS85" s="1154"/>
      <c r="BT85" s="1154"/>
      <c r="BU85" s="1154"/>
      <c r="BV85" s="1154"/>
      <c r="BW85" s="1154"/>
      <c r="BX85" s="1154"/>
      <c r="BY85" s="1154"/>
      <c r="BZ85" s="1154"/>
      <c r="CA85" s="1154"/>
      <c r="CB85" s="1154"/>
      <c r="CC85" s="1154"/>
      <c r="CD85" s="1154"/>
      <c r="CE85" s="1154"/>
      <c r="CF85" s="1154"/>
      <c r="CG85" s="1154"/>
      <c r="CH85" s="1154"/>
      <c r="CI85" s="1154"/>
      <c r="CJ85" s="1154"/>
      <c r="CK85" s="1154"/>
      <c r="CL85" s="1154"/>
      <c r="CM85" s="1154"/>
      <c r="CN85" s="1154"/>
      <c r="CO85" s="1154"/>
      <c r="CP85" s="1154"/>
      <c r="CQ85" s="1154"/>
      <c r="CR85" s="1154"/>
      <c r="CS85" s="1154"/>
      <c r="CT85" s="1154"/>
      <c r="CU85" s="1154"/>
      <c r="CV85" s="1154"/>
      <c r="CW85" s="1154"/>
      <c r="CX85" s="1154"/>
      <c r="CY85" s="1154"/>
      <c r="CZ85" s="1154"/>
      <c r="DA85" s="1154"/>
      <c r="DB85" s="1154"/>
      <c r="DC85" s="1154"/>
      <c r="DD85" s="1154"/>
      <c r="DE85" s="1154"/>
      <c r="DF85" s="1154"/>
      <c r="DG85" s="1154"/>
      <c r="DH85" s="1154"/>
      <c r="DI85" s="1154"/>
      <c r="DJ85" s="1154"/>
      <c r="DK85" s="1154"/>
      <c r="DL85" s="1154"/>
      <c r="DM85" s="1154"/>
      <c r="DN85" s="1154"/>
      <c r="DO85" s="1154"/>
      <c r="DP85" s="1154"/>
      <c r="DQ85" s="1154"/>
      <c r="DR85" s="1154"/>
      <c r="DS85" s="1154"/>
      <c r="DT85" s="1154"/>
      <c r="DU85" s="1154"/>
      <c r="DV85" s="1154"/>
      <c r="DW85" s="1154"/>
      <c r="DX85" s="1154"/>
      <c r="DY85" s="1154"/>
      <c r="DZ85" s="1154"/>
      <c r="EA85" s="1154"/>
      <c r="EB85" s="1154"/>
    </row>
    <row r="86" spans="1:132" s="1075" customFormat="1">
      <c r="B86" s="1186"/>
      <c r="C86" s="1186"/>
      <c r="D86" s="1186"/>
      <c r="E86" s="1187"/>
      <c r="F86" s="1187"/>
      <c r="G86" s="1187"/>
      <c r="H86" s="1187"/>
      <c r="I86" s="1187"/>
      <c r="J86" s="1363"/>
      <c r="K86" s="1154"/>
      <c r="L86" s="1154"/>
      <c r="M86" s="1154"/>
      <c r="N86" s="1154"/>
      <c r="O86" s="1154"/>
      <c r="P86" s="1154"/>
      <c r="Q86" s="1154"/>
      <c r="R86" s="1154"/>
      <c r="S86" s="1154"/>
      <c r="T86" s="1154"/>
      <c r="U86" s="1154"/>
      <c r="V86" s="1154"/>
      <c r="W86" s="1154"/>
      <c r="X86" s="1154"/>
      <c r="Y86" s="1154"/>
      <c r="Z86" s="1154"/>
      <c r="AA86" s="1154"/>
      <c r="AB86" s="1154"/>
      <c r="AC86" s="1154"/>
      <c r="AD86" s="1154"/>
      <c r="AE86" s="1154"/>
      <c r="AF86" s="1154"/>
      <c r="AG86" s="1154"/>
      <c r="AH86" s="1154"/>
      <c r="AI86" s="1154"/>
      <c r="AJ86" s="1154"/>
      <c r="AK86" s="1154"/>
      <c r="AL86" s="1154"/>
      <c r="AM86" s="1154"/>
      <c r="AN86" s="1154"/>
      <c r="AO86" s="1154"/>
      <c r="AP86" s="1154"/>
      <c r="AQ86" s="1154"/>
      <c r="AR86" s="1154"/>
      <c r="AS86" s="1154"/>
      <c r="AT86" s="1154"/>
      <c r="AU86" s="1154"/>
      <c r="AV86" s="1154"/>
      <c r="AW86" s="1154"/>
      <c r="AX86" s="1154"/>
      <c r="AY86" s="1154"/>
      <c r="AZ86" s="1154"/>
      <c r="BA86" s="1154"/>
      <c r="BB86" s="1154"/>
      <c r="BC86" s="1154"/>
      <c r="BD86" s="1154"/>
      <c r="BE86" s="1154"/>
      <c r="BF86" s="1154"/>
      <c r="BG86" s="1154"/>
      <c r="BH86" s="1154"/>
      <c r="BI86" s="1154"/>
      <c r="BJ86" s="1154"/>
      <c r="BK86" s="1154"/>
      <c r="BL86" s="1154"/>
      <c r="BM86" s="1154"/>
      <c r="BN86" s="1154"/>
      <c r="BO86" s="1154"/>
      <c r="BP86" s="1154"/>
      <c r="BQ86" s="1154"/>
      <c r="BR86" s="1154"/>
      <c r="BS86" s="1154"/>
      <c r="BT86" s="1154"/>
      <c r="BU86" s="1154"/>
      <c r="BV86" s="1154"/>
      <c r="BW86" s="1154"/>
      <c r="BX86" s="1154"/>
      <c r="BY86" s="1154"/>
      <c r="BZ86" s="1154"/>
      <c r="CA86" s="1154"/>
      <c r="CB86" s="1154"/>
      <c r="CC86" s="1154"/>
      <c r="CD86" s="1154"/>
      <c r="CE86" s="1154"/>
      <c r="CF86" s="1154"/>
      <c r="CG86" s="1154"/>
      <c r="CH86" s="1154"/>
      <c r="CI86" s="1154"/>
      <c r="CJ86" s="1154"/>
      <c r="CK86" s="1154"/>
      <c r="CL86" s="1154"/>
      <c r="CM86" s="1154"/>
      <c r="CN86" s="1154"/>
      <c r="CO86" s="1154"/>
      <c r="CP86" s="1154"/>
      <c r="CQ86" s="1154"/>
      <c r="CR86" s="1154"/>
      <c r="CS86" s="1154"/>
      <c r="CT86" s="1154"/>
      <c r="CU86" s="1154"/>
      <c r="CV86" s="1154"/>
      <c r="CW86" s="1154"/>
      <c r="CX86" s="1154"/>
      <c r="CY86" s="1154"/>
      <c r="CZ86" s="1154"/>
      <c r="DA86" s="1154"/>
      <c r="DB86" s="1154"/>
      <c r="DC86" s="1154"/>
      <c r="DD86" s="1154"/>
      <c r="DE86" s="1154"/>
      <c r="DF86" s="1154"/>
      <c r="DG86" s="1154"/>
      <c r="DH86" s="1154"/>
      <c r="DI86" s="1154"/>
      <c r="DJ86" s="1154"/>
      <c r="DK86" s="1154"/>
      <c r="DL86" s="1154"/>
      <c r="DM86" s="1154"/>
      <c r="DN86" s="1154"/>
      <c r="DO86" s="1154"/>
      <c r="DP86" s="1154"/>
      <c r="DQ86" s="1154"/>
      <c r="DR86" s="1154"/>
      <c r="DS86" s="1154"/>
      <c r="DT86" s="1154"/>
      <c r="DU86" s="1154"/>
      <c r="DV86" s="1154"/>
      <c r="DW86" s="1154"/>
      <c r="DX86" s="1154"/>
      <c r="DY86" s="1154"/>
      <c r="DZ86" s="1154"/>
      <c r="EA86" s="1154"/>
      <c r="EB86" s="1154"/>
    </row>
    <row r="87" spans="1:132">
      <c r="A87" s="1075"/>
      <c r="B87" s="1155" t="s">
        <v>322</v>
      </c>
      <c r="C87" s="1155"/>
      <c r="D87" s="1155"/>
      <c r="E87" s="1155" t="s">
        <v>323</v>
      </c>
      <c r="F87" s="1155" t="s">
        <v>994</v>
      </c>
      <c r="G87" s="1156" t="s">
        <v>759</v>
      </c>
      <c r="H87" s="1155" t="s">
        <v>995</v>
      </c>
      <c r="I87" s="1155" t="s">
        <v>761</v>
      </c>
      <c r="J87" s="1364" t="s">
        <v>762</v>
      </c>
      <c r="K87" s="1154"/>
      <c r="L87" s="1154"/>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c r="AL87" s="1127"/>
      <c r="AM87" s="1127"/>
      <c r="AN87" s="1127"/>
      <c r="AO87" s="1127"/>
      <c r="AP87" s="1127"/>
      <c r="AQ87" s="1127"/>
      <c r="AR87" s="1127"/>
      <c r="AS87" s="1127"/>
      <c r="AT87" s="1127"/>
      <c r="AU87" s="1127"/>
      <c r="AV87" s="1127"/>
      <c r="AW87" s="1127"/>
      <c r="AX87" s="1127"/>
      <c r="AY87" s="1127"/>
      <c r="AZ87" s="1127"/>
      <c r="BA87" s="1127"/>
      <c r="BB87" s="1127"/>
      <c r="BC87" s="1127"/>
      <c r="BD87" s="1127"/>
      <c r="BE87" s="1127"/>
      <c r="BF87" s="1127"/>
      <c r="BG87" s="1127"/>
      <c r="BH87" s="1127"/>
      <c r="BI87" s="1127"/>
      <c r="BJ87" s="1127"/>
      <c r="BK87" s="1127"/>
      <c r="BL87" s="1127"/>
      <c r="BM87" s="1127"/>
      <c r="BN87" s="1127"/>
      <c r="BO87" s="1127"/>
      <c r="BP87" s="1127"/>
      <c r="BQ87" s="1127"/>
      <c r="BR87" s="1127"/>
      <c r="BS87" s="1127"/>
      <c r="BT87" s="1127"/>
      <c r="BU87" s="1127"/>
      <c r="BV87" s="1127"/>
      <c r="BW87" s="1127"/>
      <c r="BX87" s="1127"/>
      <c r="BY87" s="1127"/>
      <c r="BZ87" s="1127"/>
      <c r="CA87" s="1127"/>
      <c r="CB87" s="1127"/>
      <c r="CC87" s="1127"/>
      <c r="CD87" s="1127"/>
      <c r="CE87" s="1127"/>
      <c r="CF87" s="1127"/>
      <c r="CG87" s="1127"/>
      <c r="CH87" s="1127"/>
      <c r="CI87" s="1127"/>
      <c r="CJ87" s="1127"/>
      <c r="CK87" s="1127"/>
      <c r="CL87" s="1127"/>
      <c r="CM87" s="1127"/>
      <c r="CN87" s="1127"/>
      <c r="CO87" s="1127"/>
      <c r="CP87" s="1127"/>
      <c r="CQ87" s="1127"/>
      <c r="CR87" s="1127"/>
      <c r="CS87" s="1127"/>
      <c r="CT87" s="1127"/>
      <c r="CU87" s="1127"/>
      <c r="CV87" s="1127"/>
      <c r="CW87" s="1127"/>
      <c r="CX87" s="1127"/>
      <c r="CY87" s="1127"/>
      <c r="CZ87" s="1127"/>
      <c r="DA87" s="1127"/>
      <c r="DB87" s="1127"/>
      <c r="DC87" s="1127"/>
      <c r="DD87" s="1127"/>
      <c r="DE87" s="1127"/>
      <c r="DF87" s="1127"/>
      <c r="DG87" s="1127"/>
      <c r="DH87" s="1127"/>
      <c r="DI87" s="1127"/>
      <c r="DJ87" s="1127"/>
      <c r="DK87" s="1127"/>
      <c r="DL87" s="1127"/>
      <c r="DM87" s="1127"/>
      <c r="DN87" s="1127"/>
      <c r="DO87" s="1127"/>
      <c r="DP87" s="1127"/>
      <c r="DQ87" s="1127"/>
      <c r="DR87" s="1127"/>
      <c r="DS87" s="1127"/>
      <c r="DT87" s="1127"/>
      <c r="DU87" s="1127"/>
      <c r="DV87" s="1127"/>
      <c r="DW87" s="1127"/>
      <c r="DX87" s="1127"/>
      <c r="DY87" s="1127"/>
      <c r="DZ87" s="1127"/>
      <c r="EA87" s="1127"/>
      <c r="EB87" s="1127"/>
    </row>
    <row r="88" spans="1:132">
      <c r="A88" s="1075"/>
      <c r="B88" s="1188" t="s">
        <v>25</v>
      </c>
      <c r="C88" s="1188"/>
      <c r="D88" s="1188"/>
      <c r="E88" s="1235" t="s">
        <v>461</v>
      </c>
      <c r="F88" s="1231" t="s">
        <v>1006</v>
      </c>
      <c r="G88" s="1183" t="s">
        <v>31</v>
      </c>
      <c r="H88" s="1183"/>
      <c r="I88" s="1183"/>
      <c r="J88" s="1365"/>
      <c r="K88" s="1154"/>
      <c r="L88" s="1154"/>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7"/>
      <c r="AM88" s="1127"/>
      <c r="AN88" s="1127"/>
      <c r="AO88" s="1127"/>
      <c r="AP88" s="1127"/>
      <c r="AQ88" s="1127"/>
      <c r="AR88" s="1127"/>
      <c r="AS88" s="1127"/>
      <c r="AT88" s="1127"/>
      <c r="AU88" s="1127"/>
      <c r="AV88" s="1127"/>
      <c r="AW88" s="1127"/>
      <c r="AX88" s="1127"/>
      <c r="AY88" s="1127"/>
      <c r="AZ88" s="1127"/>
      <c r="BA88" s="1127"/>
      <c r="BB88" s="1127"/>
      <c r="BC88" s="1127"/>
      <c r="BD88" s="1127"/>
      <c r="BE88" s="1127"/>
      <c r="BF88" s="1127"/>
      <c r="BG88" s="1127"/>
      <c r="BH88" s="1127"/>
      <c r="BI88" s="1127"/>
      <c r="BJ88" s="1127"/>
      <c r="BK88" s="1127"/>
      <c r="BL88" s="1127"/>
      <c r="BM88" s="1127"/>
      <c r="BN88" s="1127"/>
      <c r="BO88" s="1127"/>
      <c r="BP88" s="1127"/>
      <c r="BQ88" s="1127"/>
      <c r="BR88" s="1127"/>
      <c r="BS88" s="1127"/>
      <c r="BT88" s="1127"/>
      <c r="BU88" s="1127"/>
      <c r="BV88" s="1127"/>
      <c r="BW88" s="1127"/>
      <c r="BX88" s="1127"/>
      <c r="BY88" s="1127"/>
      <c r="BZ88" s="1127"/>
      <c r="CA88" s="1127"/>
      <c r="CB88" s="1127"/>
      <c r="CC88" s="1127"/>
      <c r="CD88" s="1127"/>
      <c r="CE88" s="1127"/>
      <c r="CF88" s="1127"/>
      <c r="CG88" s="1127"/>
      <c r="CH88" s="1127"/>
      <c r="CI88" s="1127"/>
      <c r="CJ88" s="1127"/>
      <c r="CK88" s="1127"/>
      <c r="CL88" s="1127"/>
      <c r="CM88" s="1127"/>
      <c r="CN88" s="1127"/>
      <c r="CO88" s="1127"/>
      <c r="CP88" s="1127"/>
      <c r="CQ88" s="1127"/>
      <c r="CR88" s="1127"/>
      <c r="CS88" s="1127"/>
      <c r="CT88" s="1127"/>
      <c r="CU88" s="1127"/>
      <c r="CV88" s="1127"/>
      <c r="CW88" s="1127"/>
      <c r="CX88" s="1127"/>
      <c r="CY88" s="1127"/>
      <c r="CZ88" s="1127"/>
      <c r="DA88" s="1127"/>
      <c r="DB88" s="1127"/>
      <c r="DC88" s="1127"/>
      <c r="DD88" s="1127"/>
      <c r="DE88" s="1127"/>
      <c r="DF88" s="1127"/>
      <c r="DG88" s="1127"/>
      <c r="DH88" s="1127"/>
      <c r="DI88" s="1127"/>
      <c r="DJ88" s="1127"/>
      <c r="DK88" s="1127"/>
      <c r="DL88" s="1127"/>
      <c r="DM88" s="1127"/>
      <c r="DN88" s="1127"/>
      <c r="DO88" s="1127"/>
      <c r="DP88" s="1127"/>
      <c r="DQ88" s="1127"/>
      <c r="DR88" s="1127"/>
      <c r="DS88" s="1127"/>
      <c r="DT88" s="1127"/>
      <c r="DU88" s="1127"/>
      <c r="DV88" s="1127"/>
      <c r="DW88" s="1127"/>
      <c r="DX88" s="1127"/>
      <c r="DY88" s="1127"/>
      <c r="DZ88" s="1127"/>
      <c r="EA88" s="1127"/>
      <c r="EB88" s="1127"/>
    </row>
    <row r="89" spans="1:132">
      <c r="A89" s="1075"/>
      <c r="B89" s="1189"/>
      <c r="C89" s="1189"/>
      <c r="D89" s="1189"/>
      <c r="E89" s="1235"/>
      <c r="F89" s="1231" t="s">
        <v>1007</v>
      </c>
      <c r="G89" s="1183" t="s">
        <v>23</v>
      </c>
      <c r="H89" s="1183" t="s">
        <v>28</v>
      </c>
      <c r="I89" s="1183" t="s">
        <v>30</v>
      </c>
      <c r="J89" s="1366" t="s">
        <v>343</v>
      </c>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7"/>
      <c r="AM89" s="1127"/>
      <c r="AN89" s="1127"/>
      <c r="AO89" s="1127"/>
      <c r="AP89" s="1127"/>
      <c r="AQ89" s="1127"/>
      <c r="AR89" s="1127"/>
      <c r="AS89" s="1127"/>
      <c r="AT89" s="1127"/>
      <c r="AU89" s="1127"/>
      <c r="AV89" s="1127"/>
      <c r="AW89" s="1127"/>
      <c r="AX89" s="1127"/>
      <c r="AY89" s="1127"/>
      <c r="AZ89" s="1127"/>
      <c r="BA89" s="1127"/>
      <c r="BB89" s="1127"/>
      <c r="BC89" s="1127"/>
      <c r="BD89" s="1127"/>
      <c r="BE89" s="1127"/>
      <c r="BF89" s="1127"/>
      <c r="BG89" s="1127"/>
      <c r="BH89" s="1127"/>
      <c r="BI89" s="1127"/>
      <c r="BJ89" s="1127"/>
      <c r="BK89" s="1127"/>
      <c r="BL89" s="1127"/>
      <c r="BM89" s="1127"/>
      <c r="BN89" s="1127"/>
      <c r="BO89" s="1127"/>
      <c r="BP89" s="1127"/>
      <c r="BQ89" s="1127"/>
      <c r="BR89" s="1127"/>
      <c r="BS89" s="1127"/>
      <c r="BT89" s="1127"/>
      <c r="BU89" s="1127"/>
      <c r="BV89" s="1127"/>
      <c r="BW89" s="1127"/>
      <c r="BX89" s="1127"/>
      <c r="BY89" s="1127"/>
      <c r="BZ89" s="1127"/>
      <c r="CA89" s="1127"/>
      <c r="CB89" s="1127"/>
      <c r="CC89" s="1127"/>
      <c r="CD89" s="1127"/>
      <c r="CE89" s="1127"/>
      <c r="CF89" s="1127"/>
      <c r="CG89" s="1127"/>
      <c r="CH89" s="1127"/>
      <c r="CI89" s="1127"/>
      <c r="CJ89" s="1127"/>
      <c r="CK89" s="1127"/>
      <c r="CL89" s="1127"/>
      <c r="CM89" s="1127"/>
      <c r="CN89" s="1127"/>
      <c r="CO89" s="1127"/>
      <c r="CP89" s="1127"/>
      <c r="CQ89" s="1127"/>
      <c r="CR89" s="1127"/>
      <c r="CS89" s="1127"/>
      <c r="CT89" s="1127"/>
      <c r="CU89" s="1127"/>
      <c r="CV89" s="1127"/>
      <c r="CW89" s="1127"/>
      <c r="CX89" s="1127"/>
      <c r="CY89" s="1127"/>
      <c r="CZ89" s="1127"/>
      <c r="DA89" s="1127"/>
      <c r="DB89" s="1127"/>
      <c r="DC89" s="1127"/>
      <c r="DD89" s="1127"/>
      <c r="DE89" s="1127"/>
      <c r="DF89" s="1127"/>
      <c r="DG89" s="1127"/>
      <c r="DH89" s="1127"/>
      <c r="DI89" s="1127"/>
      <c r="DJ89" s="1127"/>
      <c r="DK89" s="1127"/>
      <c r="DL89" s="1127"/>
      <c r="DM89" s="1127"/>
      <c r="DN89" s="1127"/>
      <c r="DO89" s="1127"/>
      <c r="DP89" s="1127"/>
      <c r="DQ89" s="1127"/>
      <c r="DR89" s="1127"/>
      <c r="DS89" s="1127"/>
      <c r="DT89" s="1127"/>
      <c r="DU89" s="1127"/>
      <c r="DV89" s="1127"/>
      <c r="DW89" s="1127"/>
      <c r="DX89" s="1127"/>
      <c r="DY89" s="1127"/>
      <c r="DZ89" s="1127"/>
      <c r="EA89" s="1127"/>
      <c r="EB89" s="1127"/>
    </row>
    <row r="90" spans="1:132">
      <c r="A90" s="1075"/>
      <c r="B90" s="1186"/>
      <c r="C90" s="1186"/>
      <c r="D90" s="1186"/>
      <c r="E90" s="1184"/>
      <c r="F90" s="1236" t="s">
        <v>1008</v>
      </c>
      <c r="G90" s="1187"/>
      <c r="H90" s="1187"/>
      <c r="I90" s="1187"/>
      <c r="J90" s="1363"/>
      <c r="K90" s="1127"/>
      <c r="L90" s="1127"/>
    </row>
    <row r="91" spans="1:132" ht="25.5">
      <c r="B91" s="1327" t="s">
        <v>944</v>
      </c>
      <c r="C91" s="1328"/>
      <c r="D91" s="1650"/>
      <c r="E91" s="1624">
        <f t="shared" ref="E91:E100" si="4">F91+G91+H91+I91</f>
        <v>-3380075608.5368891</v>
      </c>
      <c r="F91" s="1651">
        <v>2592126.8603299949</v>
      </c>
      <c r="G91" s="1651"/>
      <c r="H91" s="1651">
        <v>-3382667735.3972192</v>
      </c>
      <c r="I91" s="1651">
        <v>0</v>
      </c>
      <c r="J91" s="1622" t="s">
        <v>655</v>
      </c>
      <c r="K91" s="1127"/>
    </row>
    <row r="92" spans="1:132" ht="38.25">
      <c r="B92" s="1327" t="s">
        <v>1041</v>
      </c>
      <c r="C92" s="1328"/>
      <c r="D92" s="1650"/>
      <c r="E92" s="1624">
        <f t="shared" si="4"/>
        <v>8797176.7105170023</v>
      </c>
      <c r="F92" s="1651">
        <v>8797176.7105170023</v>
      </c>
      <c r="G92" s="1651">
        <v>0</v>
      </c>
      <c r="H92" s="1651">
        <v>0</v>
      </c>
      <c r="I92" s="1651">
        <v>0</v>
      </c>
      <c r="J92" s="1622" t="s">
        <v>1045</v>
      </c>
    </row>
    <row r="93" spans="1:132" ht="38.25">
      <c r="B93" s="1327" t="s">
        <v>1042</v>
      </c>
      <c r="C93" s="1328"/>
      <c r="D93" s="1650"/>
      <c r="E93" s="1624">
        <f t="shared" si="4"/>
        <v>-75230299.185617998</v>
      </c>
      <c r="F93" s="1651">
        <v>-59733319.213734493</v>
      </c>
      <c r="G93" s="1651">
        <v>-15496979.971883509</v>
      </c>
      <c r="H93" s="1651">
        <v>0</v>
      </c>
      <c r="I93" s="1651">
        <v>0</v>
      </c>
      <c r="J93" s="1622" t="s">
        <v>1045</v>
      </c>
    </row>
    <row r="94" spans="1:132" ht="25.5">
      <c r="B94" s="1327" t="s">
        <v>658</v>
      </c>
      <c r="C94" s="1328"/>
      <c r="D94" s="1650"/>
      <c r="E94" s="1624">
        <f t="shared" si="4"/>
        <v>-1500092940.3362076</v>
      </c>
      <c r="F94" s="1651">
        <v>-1500092940.3362076</v>
      </c>
      <c r="G94" s="1651">
        <v>0</v>
      </c>
      <c r="H94" s="1651">
        <v>0</v>
      </c>
      <c r="I94" s="1651">
        <v>0</v>
      </c>
      <c r="J94" s="1622" t="s">
        <v>662</v>
      </c>
    </row>
    <row r="95" spans="1:132" ht="25.5">
      <c r="B95" s="1327" t="s">
        <v>659</v>
      </c>
      <c r="C95" s="1328"/>
      <c r="D95" s="1650"/>
      <c r="E95" s="1624">
        <f t="shared" si="4"/>
        <v>-182357731.91818801</v>
      </c>
      <c r="F95" s="1651">
        <v>0</v>
      </c>
      <c r="G95" s="1651">
        <v>-182357731.91818801</v>
      </c>
      <c r="H95" s="1651">
        <v>0</v>
      </c>
      <c r="I95" s="1651">
        <v>0</v>
      </c>
      <c r="J95" s="1622" t="s">
        <v>663</v>
      </c>
    </row>
    <row r="96" spans="1:132">
      <c r="B96" s="1327" t="s">
        <v>656</v>
      </c>
      <c r="C96" s="1328"/>
      <c r="D96" s="1650"/>
      <c r="E96" s="1624">
        <f t="shared" si="4"/>
        <v>-1741621.0955464998</v>
      </c>
      <c r="F96" s="1651">
        <v>-1741621.0955464998</v>
      </c>
      <c r="G96" s="1651">
        <v>0</v>
      </c>
      <c r="H96" s="1651">
        <v>0</v>
      </c>
      <c r="I96" s="1651">
        <v>0</v>
      </c>
      <c r="J96" s="1622" t="s">
        <v>1076</v>
      </c>
    </row>
    <row r="97" spans="1:132" s="1074" customFormat="1" ht="25.5">
      <c r="A97" s="883"/>
      <c r="B97" s="1327" t="s">
        <v>1043</v>
      </c>
      <c r="C97" s="1328"/>
      <c r="D97" s="1650"/>
      <c r="E97" s="1624">
        <f t="shared" si="4"/>
        <v>156724497.6586715</v>
      </c>
      <c r="F97" s="1651">
        <v>156724497.6586715</v>
      </c>
      <c r="G97" s="1651">
        <v>0</v>
      </c>
      <c r="H97" s="1651">
        <v>0</v>
      </c>
      <c r="I97" s="1651">
        <v>0</v>
      </c>
      <c r="J97" s="1622" t="s">
        <v>661</v>
      </c>
      <c r="K97" s="883"/>
      <c r="L97" s="883"/>
    </row>
    <row r="98" spans="1:132" s="1074" customFormat="1">
      <c r="A98" s="883"/>
      <c r="B98" s="1327" t="s">
        <v>657</v>
      </c>
      <c r="C98" s="1328"/>
      <c r="D98" s="1650"/>
      <c r="E98" s="1624">
        <f t="shared" si="4"/>
        <v>958385.13610050012</v>
      </c>
      <c r="F98" s="1651">
        <v>958385.13610050012</v>
      </c>
      <c r="G98" s="1651">
        <v>0</v>
      </c>
      <c r="H98" s="1651">
        <v>0</v>
      </c>
      <c r="I98" s="1651">
        <v>0</v>
      </c>
      <c r="J98" s="1622" t="s">
        <v>1075</v>
      </c>
      <c r="K98" s="883"/>
      <c r="L98" s="883"/>
    </row>
    <row r="99" spans="1:132" s="1074" customFormat="1">
      <c r="A99" s="883"/>
      <c r="B99" s="1327" t="s">
        <v>660</v>
      </c>
      <c r="C99" s="1328"/>
      <c r="D99" s="1650"/>
      <c r="E99" s="1624">
        <f t="shared" si="4"/>
        <v>1894078.7329775</v>
      </c>
      <c r="F99" s="1651">
        <v>1894078.7329775</v>
      </c>
      <c r="G99" s="1651">
        <v>0</v>
      </c>
      <c r="H99" s="1651">
        <v>0</v>
      </c>
      <c r="I99" s="1651">
        <v>0</v>
      </c>
      <c r="J99" s="1622" t="s">
        <v>1074</v>
      </c>
      <c r="L99" s="883"/>
    </row>
    <row r="100" spans="1:132" s="1074" customFormat="1" ht="25.5">
      <c r="A100" s="883"/>
      <c r="B100" s="1327" t="s">
        <v>1044</v>
      </c>
      <c r="C100" s="1328"/>
      <c r="D100" s="1650"/>
      <c r="E100" s="1624">
        <f t="shared" si="4"/>
        <v>0</v>
      </c>
      <c r="F100" s="1651">
        <v>0</v>
      </c>
      <c r="G100" s="1651">
        <v>0</v>
      </c>
      <c r="H100" s="1651">
        <v>0</v>
      </c>
      <c r="I100" s="1651">
        <v>0</v>
      </c>
      <c r="J100" s="1622" t="s">
        <v>1073</v>
      </c>
      <c r="L100" s="883"/>
    </row>
    <row r="101" spans="1:132" s="1074" customFormat="1">
      <c r="B101" s="1652" t="s">
        <v>934</v>
      </c>
      <c r="C101" s="1627"/>
      <c r="D101" s="1653"/>
      <c r="E101" s="1638">
        <f>SUM(E91:E100)</f>
        <v>-4971124062.8341827</v>
      </c>
      <c r="F101" s="1638">
        <f>SUM(F91:F100)</f>
        <v>-1390601615.5468924</v>
      </c>
      <c r="G101" s="1638">
        <f>SUM(G91:G100)</f>
        <v>-197854711.89007151</v>
      </c>
      <c r="H101" s="1638">
        <f>SUM(H91:H100)</f>
        <v>-3382667735.3972192</v>
      </c>
      <c r="I101" s="1638">
        <f>SUM(I91:I100)</f>
        <v>0</v>
      </c>
      <c r="J101" s="1629"/>
    </row>
    <row r="102" spans="1:132" s="1074" customFormat="1">
      <c r="B102" s="1158"/>
      <c r="C102" s="1159"/>
      <c r="D102" s="1627"/>
      <c r="E102" s="1630"/>
      <c r="F102" s="1654"/>
      <c r="G102" s="1630"/>
      <c r="H102" s="1630"/>
      <c r="I102" s="1630"/>
      <c r="J102" s="1629"/>
    </row>
    <row r="103" spans="1:132" s="1074" customFormat="1">
      <c r="B103" s="1160" t="s">
        <v>926</v>
      </c>
      <c r="C103" s="1161"/>
      <c r="D103" s="1631"/>
      <c r="E103" s="1624">
        <f>F103+G103+H103+I103</f>
        <v>-8597885.7105170023</v>
      </c>
      <c r="F103" s="1655">
        <f>-F92</f>
        <v>-8797176.7105170023</v>
      </c>
      <c r="G103" s="1655">
        <v>0</v>
      </c>
      <c r="H103" s="1655">
        <v>199291</v>
      </c>
      <c r="I103" s="1655">
        <v>0</v>
      </c>
      <c r="J103" s="1632" t="s">
        <v>1065</v>
      </c>
    </row>
    <row r="104" spans="1:132" s="1074" customFormat="1">
      <c r="B104" s="1160" t="s">
        <v>935</v>
      </c>
      <c r="C104" s="1161"/>
      <c r="D104" s="1631"/>
      <c r="E104" s="1624">
        <f t="shared" ref="E104:E106" si="5">F104+G104+H104+I104</f>
        <v>75230299.185617998</v>
      </c>
      <c r="F104" s="1655">
        <f>-F93</f>
        <v>59733319.213734493</v>
      </c>
      <c r="G104" s="1655">
        <f>-G93</f>
        <v>15496979.971883509</v>
      </c>
      <c r="H104" s="1655">
        <v>0</v>
      </c>
      <c r="I104" s="1655">
        <v>0</v>
      </c>
      <c r="J104" s="1632"/>
    </row>
    <row r="105" spans="1:132" s="1074" customFormat="1">
      <c r="B105" s="1160" t="s">
        <v>928</v>
      </c>
      <c r="C105" s="1161"/>
      <c r="D105" s="1631"/>
      <c r="E105" s="1624">
        <f t="shared" si="5"/>
        <v>0</v>
      </c>
      <c r="F105" s="1655">
        <f>-F100</f>
        <v>0</v>
      </c>
      <c r="G105" s="1655">
        <v>0</v>
      </c>
      <c r="H105" s="1655">
        <v>0</v>
      </c>
      <c r="I105" s="1655">
        <v>0</v>
      </c>
      <c r="J105" s="1632"/>
    </row>
    <row r="106" spans="1:132" s="1074" customFormat="1">
      <c r="B106" s="1633" t="s">
        <v>929</v>
      </c>
      <c r="C106" s="1634"/>
      <c r="D106" s="1631"/>
      <c r="E106" s="1624">
        <f t="shared" si="5"/>
        <v>0</v>
      </c>
      <c r="F106" s="1655">
        <v>0</v>
      </c>
      <c r="G106" s="1655">
        <v>0</v>
      </c>
      <c r="H106" s="1655">
        <v>0</v>
      </c>
      <c r="I106" s="1655">
        <v>0</v>
      </c>
      <c r="J106" s="1632"/>
      <c r="M106" s="1134"/>
      <c r="N106" s="1134"/>
      <c r="O106" s="1134"/>
      <c r="P106" s="1134"/>
      <c r="Q106" s="1134"/>
      <c r="R106" s="1134"/>
      <c r="S106" s="1134"/>
      <c r="T106" s="1134"/>
      <c r="U106" s="1134"/>
      <c r="V106" s="1134"/>
      <c r="W106" s="1134"/>
      <c r="X106" s="1134"/>
      <c r="Y106" s="1134"/>
      <c r="Z106" s="1134"/>
      <c r="AA106" s="1134"/>
      <c r="AB106" s="1134"/>
      <c r="AC106" s="1134"/>
      <c r="AD106" s="1134"/>
      <c r="AE106" s="1134"/>
      <c r="AF106" s="1134"/>
      <c r="AG106" s="1134"/>
      <c r="AH106" s="1134"/>
      <c r="AI106" s="1134"/>
      <c r="AJ106" s="1134"/>
      <c r="AK106" s="1134"/>
      <c r="AL106" s="1134"/>
      <c r="AM106" s="1134"/>
      <c r="AN106" s="1134"/>
      <c r="AO106" s="1134"/>
      <c r="AP106" s="1134"/>
      <c r="AQ106" s="1134"/>
      <c r="AR106" s="1134"/>
      <c r="AS106" s="1134"/>
      <c r="AT106" s="1134"/>
      <c r="AU106" s="1134"/>
      <c r="AV106" s="1134"/>
      <c r="AW106" s="1134"/>
      <c r="AX106" s="1134"/>
      <c r="AY106" s="1134"/>
      <c r="AZ106" s="1134"/>
      <c r="BA106" s="1134"/>
      <c r="BB106" s="1134"/>
      <c r="BC106" s="1134"/>
      <c r="BD106" s="1134"/>
      <c r="BE106" s="1134"/>
      <c r="BF106" s="1134"/>
      <c r="BG106" s="1134"/>
      <c r="BH106" s="1134"/>
      <c r="BI106" s="1134"/>
      <c r="BJ106" s="1134"/>
      <c r="BK106" s="1134"/>
      <c r="BL106" s="1134"/>
      <c r="BM106" s="1134"/>
      <c r="BN106" s="1134"/>
      <c r="BO106" s="1134"/>
      <c r="BP106" s="1134"/>
      <c r="BQ106" s="1134"/>
      <c r="BR106" s="1134"/>
      <c r="BS106" s="1134"/>
      <c r="BT106" s="1134"/>
      <c r="BU106" s="1134"/>
      <c r="BV106" s="1134"/>
      <c r="BW106" s="1134"/>
      <c r="BX106" s="1134"/>
      <c r="BY106" s="1134"/>
      <c r="BZ106" s="1134"/>
      <c r="CA106" s="1134"/>
      <c r="CB106" s="1134"/>
      <c r="CC106" s="1134"/>
      <c r="CD106" s="1134"/>
      <c r="CE106" s="1134"/>
      <c r="CF106" s="1134"/>
      <c r="CG106" s="1134"/>
      <c r="CH106" s="1134"/>
      <c r="CI106" s="1134"/>
      <c r="CJ106" s="1134"/>
      <c r="CK106" s="1134"/>
      <c r="CL106" s="1134"/>
      <c r="CM106" s="1134"/>
      <c r="CN106" s="1134"/>
      <c r="CO106" s="1134"/>
      <c r="CP106" s="1134"/>
      <c r="CQ106" s="1134"/>
      <c r="CR106" s="1134"/>
      <c r="CS106" s="1134"/>
      <c r="CT106" s="1134"/>
      <c r="CU106" s="1134"/>
      <c r="CV106" s="1134"/>
      <c r="CW106" s="1134"/>
      <c r="CX106" s="1134"/>
      <c r="CY106" s="1134"/>
      <c r="CZ106" s="1134"/>
      <c r="DA106" s="1134"/>
      <c r="DB106" s="1134"/>
      <c r="DC106" s="1134"/>
      <c r="DD106" s="1134"/>
      <c r="DE106" s="1134"/>
      <c r="DF106" s="1134"/>
      <c r="DG106" s="1134"/>
      <c r="DH106" s="1134"/>
      <c r="DI106" s="1134"/>
      <c r="DJ106" s="1134"/>
      <c r="DK106" s="1134"/>
      <c r="DL106" s="1134"/>
      <c r="DM106" s="1134"/>
      <c r="DN106" s="1134"/>
      <c r="DO106" s="1134"/>
      <c r="DP106" s="1134"/>
      <c r="DQ106" s="1134"/>
      <c r="DR106" s="1134"/>
      <c r="DS106" s="1134"/>
      <c r="DT106" s="1134"/>
      <c r="DU106" s="1134"/>
      <c r="DV106" s="1134"/>
      <c r="DW106" s="1134"/>
      <c r="DX106" s="1134"/>
      <c r="DY106" s="1134"/>
      <c r="DZ106" s="1134"/>
      <c r="EA106" s="1134"/>
      <c r="EB106" s="1134"/>
    </row>
    <row r="107" spans="1:132" s="1074" customFormat="1">
      <c r="B107" s="1158"/>
      <c r="C107" s="1159"/>
      <c r="D107" s="1627"/>
      <c r="E107" s="1630"/>
      <c r="F107" s="1630"/>
      <c r="G107" s="1630"/>
      <c r="H107" s="1630"/>
      <c r="I107" s="1630"/>
      <c r="J107" s="1629"/>
      <c r="M107" s="1134"/>
      <c r="N107" s="1134"/>
      <c r="O107" s="1134"/>
      <c r="P107" s="1134"/>
      <c r="Q107" s="1134"/>
      <c r="R107" s="1134"/>
      <c r="S107" s="1134"/>
      <c r="T107" s="1134"/>
      <c r="U107" s="1134"/>
      <c r="V107" s="1134"/>
      <c r="W107" s="1134"/>
      <c r="X107" s="1134"/>
      <c r="Y107" s="1134"/>
      <c r="Z107" s="1134"/>
      <c r="AA107" s="1134"/>
      <c r="AB107" s="1134"/>
      <c r="AC107" s="1134"/>
      <c r="AD107" s="1134"/>
      <c r="AE107" s="1134"/>
      <c r="AF107" s="1134"/>
      <c r="AG107" s="1134"/>
      <c r="AH107" s="1134"/>
      <c r="AI107" s="1134"/>
      <c r="AJ107" s="1134"/>
      <c r="AK107" s="1134"/>
      <c r="AL107" s="1134"/>
      <c r="AM107" s="1134"/>
      <c r="AN107" s="1134"/>
      <c r="AO107" s="1134"/>
      <c r="AP107" s="1134"/>
      <c r="AQ107" s="1134"/>
      <c r="AR107" s="1134"/>
      <c r="AS107" s="1134"/>
      <c r="AT107" s="1134"/>
      <c r="AU107" s="1134"/>
      <c r="AV107" s="1134"/>
      <c r="AW107" s="1134"/>
      <c r="AX107" s="1134"/>
      <c r="AY107" s="1134"/>
      <c r="AZ107" s="1134"/>
      <c r="BA107" s="1134"/>
      <c r="BB107" s="1134"/>
      <c r="BC107" s="1134"/>
      <c r="BD107" s="1134"/>
      <c r="BE107" s="1134"/>
      <c r="BF107" s="1134"/>
      <c r="BG107" s="1134"/>
      <c r="BH107" s="1134"/>
      <c r="BI107" s="1134"/>
      <c r="BJ107" s="1134"/>
      <c r="BK107" s="1134"/>
      <c r="BL107" s="1134"/>
      <c r="BM107" s="1134"/>
      <c r="BN107" s="1134"/>
      <c r="BO107" s="1134"/>
      <c r="BP107" s="1134"/>
      <c r="BQ107" s="1134"/>
      <c r="BR107" s="1134"/>
      <c r="BS107" s="1134"/>
      <c r="BT107" s="1134"/>
      <c r="BU107" s="1134"/>
      <c r="BV107" s="1134"/>
      <c r="BW107" s="1134"/>
      <c r="BX107" s="1134"/>
      <c r="BY107" s="1134"/>
      <c r="BZ107" s="1134"/>
      <c r="CA107" s="1134"/>
      <c r="CB107" s="1134"/>
      <c r="CC107" s="1134"/>
      <c r="CD107" s="1134"/>
      <c r="CE107" s="1134"/>
      <c r="CF107" s="1134"/>
      <c r="CG107" s="1134"/>
      <c r="CH107" s="1134"/>
      <c r="CI107" s="1134"/>
      <c r="CJ107" s="1134"/>
      <c r="CK107" s="1134"/>
      <c r="CL107" s="1134"/>
      <c r="CM107" s="1134"/>
      <c r="CN107" s="1134"/>
      <c r="CO107" s="1134"/>
      <c r="CP107" s="1134"/>
      <c r="CQ107" s="1134"/>
      <c r="CR107" s="1134"/>
      <c r="CS107" s="1134"/>
      <c r="CT107" s="1134"/>
      <c r="CU107" s="1134"/>
      <c r="CV107" s="1134"/>
      <c r="CW107" s="1134"/>
      <c r="CX107" s="1134"/>
      <c r="CY107" s="1134"/>
      <c r="CZ107" s="1134"/>
      <c r="DA107" s="1134"/>
      <c r="DB107" s="1134"/>
      <c r="DC107" s="1134"/>
      <c r="DD107" s="1134"/>
      <c r="DE107" s="1134"/>
      <c r="DF107" s="1134"/>
      <c r="DG107" s="1134"/>
      <c r="DH107" s="1134"/>
      <c r="DI107" s="1134"/>
      <c r="DJ107" s="1134"/>
      <c r="DK107" s="1134"/>
      <c r="DL107" s="1134"/>
      <c r="DM107" s="1134"/>
      <c r="DN107" s="1134"/>
      <c r="DO107" s="1134"/>
      <c r="DP107" s="1134"/>
      <c r="DQ107" s="1134"/>
      <c r="DR107" s="1134"/>
      <c r="DS107" s="1134"/>
      <c r="DT107" s="1134"/>
      <c r="DU107" s="1134"/>
      <c r="DV107" s="1134"/>
      <c r="DW107" s="1134"/>
      <c r="DX107" s="1134"/>
      <c r="DY107" s="1134"/>
      <c r="DZ107" s="1134"/>
      <c r="EA107" s="1134"/>
      <c r="EB107" s="1134"/>
    </row>
    <row r="108" spans="1:132" s="1074" customFormat="1">
      <c r="B108" s="1656" t="s">
        <v>936</v>
      </c>
      <c r="C108" s="1657"/>
      <c r="D108" s="1637"/>
      <c r="E108" s="1638">
        <f>SUM(E101:E107)</f>
        <v>-4904491649.3590813</v>
      </c>
      <c r="F108" s="1638">
        <f>SUM(F101:F107)</f>
        <v>-1339665473.0436749</v>
      </c>
      <c r="G108" s="1638">
        <f>SUM(G101:G107)</f>
        <v>-182357731.91818801</v>
      </c>
      <c r="H108" s="1638">
        <f>SUM(H101:H107)</f>
        <v>-3382468444.3972192</v>
      </c>
      <c r="I108" s="1638">
        <f>SUM(I101:I107)</f>
        <v>0</v>
      </c>
      <c r="J108" s="1639"/>
      <c r="K108" s="1134"/>
      <c r="L108" s="1134"/>
      <c r="M108" s="1134"/>
      <c r="N108" s="1134"/>
      <c r="O108" s="1134"/>
      <c r="P108" s="1134"/>
      <c r="Q108" s="1134"/>
      <c r="R108" s="1134"/>
      <c r="S108" s="1134"/>
      <c r="T108" s="1134"/>
      <c r="U108" s="1134"/>
      <c r="V108" s="1134"/>
      <c r="W108" s="1134"/>
      <c r="X108" s="1134"/>
      <c r="Y108" s="1134"/>
      <c r="Z108" s="1134"/>
      <c r="AA108" s="1134"/>
      <c r="AB108" s="1134"/>
      <c r="AC108" s="1134"/>
      <c r="AD108" s="1134"/>
      <c r="AE108" s="1134"/>
      <c r="AF108" s="1134"/>
      <c r="AG108" s="1134"/>
      <c r="AH108" s="1134"/>
      <c r="AI108" s="1134"/>
      <c r="AJ108" s="1134"/>
      <c r="AK108" s="1134"/>
      <c r="AL108" s="1134"/>
      <c r="AM108" s="1134"/>
      <c r="AN108" s="1134"/>
      <c r="AO108" s="1134"/>
      <c r="AP108" s="1134"/>
      <c r="AQ108" s="1134"/>
      <c r="AR108" s="1134"/>
      <c r="AS108" s="1134"/>
      <c r="AT108" s="1134"/>
      <c r="AU108" s="1134"/>
      <c r="AV108" s="1134"/>
      <c r="AW108" s="1134"/>
      <c r="AX108" s="1134"/>
      <c r="AY108" s="1134"/>
      <c r="AZ108" s="1134"/>
      <c r="BA108" s="1134"/>
      <c r="BB108" s="1134"/>
      <c r="BC108" s="1134"/>
      <c r="BD108" s="1134"/>
      <c r="BE108" s="1134"/>
      <c r="BF108" s="1134"/>
      <c r="BG108" s="1134"/>
      <c r="BH108" s="1134"/>
      <c r="BI108" s="1134"/>
      <c r="BJ108" s="1134"/>
      <c r="BK108" s="1134"/>
      <c r="BL108" s="1134"/>
      <c r="BM108" s="1134"/>
      <c r="BN108" s="1134"/>
      <c r="BO108" s="1134"/>
      <c r="BP108" s="1134"/>
      <c r="BQ108" s="1134"/>
      <c r="BR108" s="1134"/>
      <c r="BS108" s="1134"/>
      <c r="BT108" s="1134"/>
      <c r="BU108" s="1134"/>
      <c r="BV108" s="1134"/>
      <c r="BW108" s="1134"/>
      <c r="BX108" s="1134"/>
      <c r="BY108" s="1134"/>
      <c r="BZ108" s="1134"/>
      <c r="CA108" s="1134"/>
      <c r="CB108" s="1134"/>
      <c r="CC108" s="1134"/>
      <c r="CD108" s="1134"/>
      <c r="CE108" s="1134"/>
      <c r="CF108" s="1134"/>
      <c r="CG108" s="1134"/>
      <c r="CH108" s="1134"/>
      <c r="CI108" s="1134"/>
      <c r="CJ108" s="1134"/>
      <c r="CK108" s="1134"/>
      <c r="CL108" s="1134"/>
      <c r="CM108" s="1134"/>
      <c r="CN108" s="1134"/>
      <c r="CO108" s="1134"/>
      <c r="CP108" s="1134"/>
      <c r="CQ108" s="1134"/>
      <c r="CR108" s="1134"/>
      <c r="CS108" s="1134"/>
      <c r="CT108" s="1134"/>
      <c r="CU108" s="1134"/>
      <c r="CV108" s="1134"/>
      <c r="CW108" s="1134"/>
      <c r="CX108" s="1134"/>
      <c r="CY108" s="1134"/>
      <c r="CZ108" s="1134"/>
      <c r="DA108" s="1134"/>
      <c r="DB108" s="1134"/>
      <c r="DC108" s="1134"/>
      <c r="DD108" s="1134"/>
      <c r="DE108" s="1134"/>
      <c r="DF108" s="1134"/>
      <c r="DG108" s="1134"/>
      <c r="DH108" s="1134"/>
      <c r="DI108" s="1134"/>
      <c r="DJ108" s="1134"/>
      <c r="DK108" s="1134"/>
      <c r="DL108" s="1134"/>
      <c r="DM108" s="1134"/>
      <c r="DN108" s="1134"/>
      <c r="DO108" s="1134"/>
      <c r="DP108" s="1134"/>
      <c r="DQ108" s="1134"/>
      <c r="DR108" s="1134"/>
      <c r="DS108" s="1134"/>
      <c r="DT108" s="1134"/>
      <c r="DU108" s="1134"/>
      <c r="DV108" s="1134"/>
      <c r="DW108" s="1134"/>
      <c r="DX108" s="1134"/>
      <c r="DY108" s="1134"/>
      <c r="DZ108" s="1134"/>
      <c r="EA108" s="1134"/>
      <c r="EB108" s="1134"/>
    </row>
    <row r="109" spans="1:132" s="1074" customFormat="1">
      <c r="B109" s="1658"/>
      <c r="C109" s="1659"/>
      <c r="D109" s="1647"/>
      <c r="E109" s="1643"/>
      <c r="F109" s="1643"/>
      <c r="G109" s="1643"/>
      <c r="H109" s="1643"/>
      <c r="I109" s="1643"/>
      <c r="J109" s="1644"/>
      <c r="K109" s="1134"/>
      <c r="L109" s="1134"/>
      <c r="M109" s="1134"/>
      <c r="N109" s="1134"/>
      <c r="O109" s="1134"/>
      <c r="P109" s="1134"/>
      <c r="Q109" s="1134"/>
      <c r="R109" s="1134"/>
      <c r="S109" s="1134"/>
      <c r="T109" s="1134"/>
      <c r="U109" s="1134"/>
      <c r="V109" s="1134"/>
      <c r="W109" s="1134"/>
      <c r="X109" s="1134"/>
      <c r="Y109" s="1134"/>
      <c r="Z109" s="1134"/>
      <c r="AA109" s="1134"/>
      <c r="AB109" s="1134"/>
      <c r="AC109" s="1134"/>
      <c r="AD109" s="1134"/>
      <c r="AE109" s="1134"/>
      <c r="AF109" s="1134"/>
      <c r="AG109" s="1134"/>
      <c r="AH109" s="1134"/>
      <c r="AI109" s="1134"/>
      <c r="AJ109" s="1134"/>
      <c r="AK109" s="1134"/>
      <c r="AL109" s="1134"/>
      <c r="AM109" s="1134"/>
      <c r="AN109" s="1134"/>
      <c r="AO109" s="1134"/>
      <c r="AP109" s="1134"/>
      <c r="AQ109" s="1134"/>
      <c r="AR109" s="1134"/>
      <c r="AS109" s="1134"/>
      <c r="AT109" s="1134"/>
      <c r="AU109" s="1134"/>
      <c r="AV109" s="1134"/>
      <c r="AW109" s="1134"/>
      <c r="AX109" s="1134"/>
      <c r="AY109" s="1134"/>
      <c r="AZ109" s="1134"/>
      <c r="BA109" s="1134"/>
      <c r="BB109" s="1134"/>
      <c r="BC109" s="1134"/>
      <c r="BD109" s="1134"/>
      <c r="BE109" s="1134"/>
      <c r="BF109" s="1134"/>
      <c r="BG109" s="1134"/>
      <c r="BH109" s="1134"/>
      <c r="BI109" s="1134"/>
      <c r="BJ109" s="1134"/>
      <c r="BK109" s="1134"/>
      <c r="BL109" s="1134"/>
      <c r="BM109" s="1134"/>
      <c r="BN109" s="1134"/>
      <c r="BO109" s="1134"/>
      <c r="BP109" s="1134"/>
      <c r="BQ109" s="1134"/>
      <c r="BR109" s="1134"/>
      <c r="BS109" s="1134"/>
      <c r="BT109" s="1134"/>
      <c r="BU109" s="1134"/>
      <c r="BV109" s="1134"/>
      <c r="BW109" s="1134"/>
      <c r="BX109" s="1134"/>
      <c r="BY109" s="1134"/>
      <c r="BZ109" s="1134"/>
      <c r="CA109" s="1134"/>
      <c r="CB109" s="1134"/>
      <c r="CC109" s="1134"/>
      <c r="CD109" s="1134"/>
      <c r="CE109" s="1134"/>
      <c r="CF109" s="1134"/>
      <c r="CG109" s="1134"/>
      <c r="CH109" s="1134"/>
      <c r="CI109" s="1134"/>
      <c r="CJ109" s="1134"/>
      <c r="CK109" s="1134"/>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row>
    <row r="110" spans="1:132" s="1074" customFormat="1">
      <c r="B110" s="1234" t="s">
        <v>448</v>
      </c>
      <c r="C110" s="1191"/>
      <c r="D110" s="1647"/>
      <c r="E110" s="1643"/>
      <c r="F110" s="1643"/>
      <c r="G110" s="1643"/>
      <c r="H110" s="1643"/>
      <c r="I110" s="1648">
        <f>'Appendix A'!$H$15</f>
        <v>0.15784878490374143</v>
      </c>
      <c r="J110" s="1644"/>
      <c r="K110" s="1134"/>
      <c r="L110" s="1134"/>
      <c r="M110" s="1134"/>
      <c r="N110" s="1134"/>
      <c r="O110" s="1134"/>
      <c r="P110" s="1134"/>
      <c r="Q110" s="1134"/>
      <c r="R110" s="1134"/>
      <c r="S110" s="1134"/>
      <c r="T110" s="1134"/>
      <c r="U110" s="1134"/>
      <c r="V110" s="1134"/>
      <c r="W110" s="1134"/>
      <c r="X110" s="1134"/>
      <c r="Y110" s="1134"/>
      <c r="Z110" s="1134"/>
      <c r="AA110" s="1134"/>
      <c r="AB110" s="1134"/>
      <c r="AC110" s="1134"/>
      <c r="AD110" s="1134"/>
      <c r="AE110" s="1134"/>
      <c r="AF110" s="1134"/>
      <c r="AG110" s="1134"/>
      <c r="AH110" s="1134"/>
      <c r="AI110" s="1134"/>
      <c r="AJ110" s="1134"/>
      <c r="AK110" s="1134"/>
      <c r="AL110" s="1134"/>
      <c r="AM110" s="1134"/>
      <c r="AN110" s="1134"/>
      <c r="AO110" s="1134"/>
      <c r="AP110" s="1134"/>
      <c r="AQ110" s="1134"/>
      <c r="AR110" s="1134"/>
      <c r="AS110" s="1134"/>
      <c r="AT110" s="1134"/>
      <c r="AU110" s="1134"/>
      <c r="AV110" s="1134"/>
      <c r="AW110" s="1134"/>
      <c r="AX110" s="1134"/>
      <c r="AY110" s="1134"/>
      <c r="AZ110" s="1134"/>
      <c r="BA110" s="1134"/>
      <c r="BB110" s="1134"/>
      <c r="BC110" s="1134"/>
      <c r="BD110" s="1134"/>
      <c r="BE110" s="1134"/>
      <c r="BF110" s="1134"/>
      <c r="BG110" s="1134"/>
      <c r="BH110" s="1134"/>
      <c r="BI110" s="1134"/>
      <c r="BJ110" s="1134"/>
      <c r="BK110" s="1134"/>
      <c r="BL110" s="1134"/>
      <c r="BM110" s="1134"/>
      <c r="BN110" s="1134"/>
      <c r="BO110" s="1134"/>
      <c r="BP110" s="1134"/>
      <c r="BQ110" s="1134"/>
      <c r="BR110" s="1134"/>
      <c r="BS110" s="1134"/>
      <c r="BT110" s="1134"/>
      <c r="BU110" s="1134"/>
      <c r="BV110" s="1134"/>
      <c r="BW110" s="1134"/>
      <c r="BX110" s="1134"/>
      <c r="BY110" s="1134"/>
      <c r="BZ110" s="1134"/>
      <c r="CA110" s="1134"/>
      <c r="CB110" s="1134"/>
      <c r="CC110" s="1134"/>
      <c r="CD110" s="1134"/>
      <c r="CE110" s="1134"/>
      <c r="CF110" s="1134"/>
      <c r="CG110" s="1134"/>
      <c r="CH110" s="1134"/>
      <c r="CI110" s="1134"/>
      <c r="CJ110" s="1134"/>
      <c r="CK110" s="1134"/>
      <c r="CL110" s="1134"/>
      <c r="CM110" s="1134"/>
      <c r="CN110" s="1134"/>
      <c r="CO110" s="1134"/>
      <c r="CP110" s="1134"/>
      <c r="CQ110" s="1134"/>
      <c r="CR110" s="1134"/>
      <c r="CS110" s="1134"/>
      <c r="CT110" s="1134"/>
      <c r="CU110" s="1134"/>
      <c r="CV110" s="1134"/>
      <c r="CW110" s="1134"/>
      <c r="CX110" s="1134"/>
      <c r="CY110" s="1134"/>
      <c r="CZ110" s="1134"/>
      <c r="DA110" s="1134"/>
      <c r="DB110" s="1134"/>
      <c r="DC110" s="1134"/>
      <c r="DD110" s="1134"/>
      <c r="DE110" s="1134"/>
      <c r="DF110" s="1134"/>
      <c r="DG110" s="1134"/>
      <c r="DH110" s="1134"/>
      <c r="DI110" s="1134"/>
      <c r="DJ110" s="1134"/>
      <c r="DK110" s="1134"/>
      <c r="DL110" s="1134"/>
      <c r="DM110" s="1134"/>
      <c r="DN110" s="1134"/>
      <c r="DO110" s="1134"/>
      <c r="DP110" s="1134"/>
      <c r="DQ110" s="1134"/>
      <c r="DR110" s="1134"/>
      <c r="DS110" s="1134"/>
      <c r="DT110" s="1134"/>
      <c r="DU110" s="1134"/>
      <c r="DV110" s="1134"/>
      <c r="DW110" s="1134"/>
      <c r="DX110" s="1134"/>
      <c r="DY110" s="1134"/>
      <c r="DZ110" s="1134"/>
      <c r="EA110" s="1134"/>
      <c r="EB110" s="1134"/>
    </row>
    <row r="111" spans="1:132" s="1074" customFormat="1">
      <c r="B111" s="1645" t="s">
        <v>454</v>
      </c>
      <c r="C111" s="1646"/>
      <c r="D111" s="1642"/>
      <c r="E111" s="1643"/>
      <c r="F111" s="1643"/>
      <c r="G111" s="1643"/>
      <c r="H111" s="1648">
        <f>'Appendix A'!$H$30</f>
        <v>0.20649037268203158</v>
      </c>
      <c r="I111" s="1643"/>
      <c r="J111" s="164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row>
    <row r="112" spans="1:132" s="1076" customFormat="1">
      <c r="A112" s="1074"/>
      <c r="B112" s="1645" t="s">
        <v>931</v>
      </c>
      <c r="C112" s="1646"/>
      <c r="D112" s="1642"/>
      <c r="E112" s="1643"/>
      <c r="F112" s="1643"/>
      <c r="G112" s="1648">
        <v>1</v>
      </c>
      <c r="H112" s="1643"/>
      <c r="I112" s="1643"/>
      <c r="J112" s="1644"/>
      <c r="K112" s="1134"/>
      <c r="L112" s="1134"/>
      <c r="M112" s="1166"/>
      <c r="N112" s="1166"/>
      <c r="O112" s="1166"/>
      <c r="P112" s="1166"/>
      <c r="Q112" s="1166"/>
      <c r="R112" s="1166"/>
      <c r="S112" s="1166"/>
      <c r="T112" s="1166"/>
      <c r="U112" s="1166"/>
      <c r="V112" s="1166"/>
      <c r="W112" s="1166"/>
      <c r="X112" s="1166"/>
      <c r="Y112" s="1166"/>
      <c r="Z112" s="1166"/>
      <c r="AA112" s="1166"/>
      <c r="AB112" s="1166"/>
      <c r="AC112" s="1166"/>
      <c r="AD112" s="1166"/>
      <c r="AE112" s="1166"/>
      <c r="AF112" s="1166"/>
      <c r="AG112" s="1166"/>
      <c r="AH112" s="1166"/>
      <c r="AI112" s="1166"/>
      <c r="AJ112" s="1166"/>
      <c r="AK112" s="1166"/>
      <c r="AL112" s="1166"/>
      <c r="AM112" s="1166"/>
      <c r="AN112" s="1166"/>
      <c r="AO112" s="1166"/>
      <c r="AP112" s="1166"/>
      <c r="AQ112" s="1166"/>
      <c r="AR112" s="1166"/>
      <c r="AS112" s="1166"/>
      <c r="AT112" s="1166"/>
      <c r="AU112" s="1166"/>
      <c r="AV112" s="1166"/>
      <c r="AW112" s="1166"/>
      <c r="AX112" s="1166"/>
      <c r="AY112" s="1166"/>
      <c r="AZ112" s="1166"/>
      <c r="BA112" s="1166"/>
      <c r="BB112" s="1166"/>
      <c r="BC112" s="1166"/>
      <c r="BD112" s="1166"/>
      <c r="BE112" s="1166"/>
      <c r="BF112" s="1166"/>
      <c r="BG112" s="1166"/>
      <c r="BH112" s="1166"/>
      <c r="BI112" s="1166"/>
      <c r="BJ112" s="1166"/>
      <c r="BK112" s="1166"/>
      <c r="BL112" s="1166"/>
      <c r="BM112" s="1166"/>
      <c r="BN112" s="1166"/>
      <c r="BO112" s="1166"/>
      <c r="BP112" s="1166"/>
      <c r="BQ112" s="1166"/>
      <c r="BR112" s="1166"/>
      <c r="BS112" s="1166"/>
      <c r="BT112" s="1166"/>
      <c r="BU112" s="1166"/>
      <c r="BV112" s="1166"/>
      <c r="BW112" s="1166"/>
      <c r="BX112" s="1166"/>
      <c r="BY112" s="1166"/>
      <c r="BZ112" s="1166"/>
      <c r="CA112" s="1166"/>
      <c r="CB112" s="1166"/>
      <c r="CC112" s="1166"/>
      <c r="CD112" s="1166"/>
      <c r="CE112" s="1166"/>
      <c r="CF112" s="1166"/>
      <c r="CG112" s="1166"/>
      <c r="CH112" s="1166"/>
      <c r="CI112" s="1166"/>
      <c r="CJ112" s="1166"/>
      <c r="CK112" s="1166"/>
      <c r="CL112" s="1166"/>
      <c r="CM112" s="1166"/>
      <c r="CN112" s="1166"/>
      <c r="CO112" s="1166"/>
      <c r="CP112" s="1166"/>
      <c r="CQ112" s="1166"/>
      <c r="CR112" s="1166"/>
      <c r="CS112" s="1166"/>
      <c r="CT112" s="1166"/>
      <c r="CU112" s="1166"/>
      <c r="CV112" s="1166"/>
      <c r="CW112" s="1166"/>
      <c r="CX112" s="1166"/>
      <c r="CY112" s="1166"/>
      <c r="CZ112" s="1166"/>
      <c r="DA112" s="1166"/>
      <c r="DB112" s="1166"/>
      <c r="DC112" s="1166"/>
      <c r="DD112" s="1166"/>
      <c r="DE112" s="1166"/>
      <c r="DF112" s="1166"/>
      <c r="DG112" s="1166"/>
      <c r="DH112" s="1166"/>
      <c r="DI112" s="1166"/>
      <c r="DJ112" s="1166"/>
      <c r="DK112" s="1166"/>
      <c r="DL112" s="1166"/>
      <c r="DM112" s="1166"/>
      <c r="DN112" s="1166"/>
      <c r="DO112" s="1166"/>
      <c r="DP112" s="1166"/>
      <c r="DQ112" s="1166"/>
      <c r="DR112" s="1166"/>
      <c r="DS112" s="1166"/>
      <c r="DT112" s="1166"/>
      <c r="DU112" s="1166"/>
      <c r="DV112" s="1166"/>
      <c r="DW112" s="1166"/>
      <c r="DX112" s="1166"/>
      <c r="DY112" s="1166"/>
      <c r="DZ112" s="1166"/>
      <c r="EA112" s="1166"/>
      <c r="EB112" s="1166"/>
    </row>
    <row r="113" spans="1:132" s="1076" customFormat="1">
      <c r="A113" s="1074"/>
      <c r="B113" s="1645" t="s">
        <v>932</v>
      </c>
      <c r="C113" s="1646"/>
      <c r="D113" s="1642"/>
      <c r="E113" s="1643"/>
      <c r="F113" s="1648">
        <v>0</v>
      </c>
      <c r="G113" s="1643"/>
      <c r="H113" s="1643"/>
      <c r="I113" s="1643"/>
      <c r="J113" s="1644"/>
      <c r="K113" s="1134"/>
      <c r="L113" s="1134"/>
      <c r="M113" s="1166"/>
      <c r="N113" s="1166"/>
      <c r="O113" s="1166"/>
      <c r="P113" s="1166"/>
      <c r="Q113" s="1166"/>
      <c r="R113" s="1166"/>
      <c r="S113" s="1166"/>
      <c r="T113" s="1166"/>
      <c r="U113" s="1166"/>
      <c r="V113" s="1166"/>
      <c r="W113" s="1166"/>
      <c r="X113" s="1166"/>
      <c r="Y113" s="1166"/>
      <c r="Z113" s="1166"/>
      <c r="AA113" s="1166"/>
      <c r="AB113" s="1166"/>
      <c r="AC113" s="1166"/>
      <c r="AD113" s="1166"/>
      <c r="AE113" s="1166"/>
      <c r="AF113" s="1166"/>
      <c r="AG113" s="1166"/>
      <c r="AH113" s="1166"/>
      <c r="AI113" s="1166"/>
      <c r="AJ113" s="1166"/>
      <c r="AK113" s="1166"/>
      <c r="AL113" s="1166"/>
      <c r="AM113" s="1166"/>
      <c r="AN113" s="1166"/>
      <c r="AO113" s="1166"/>
      <c r="AP113" s="1166"/>
      <c r="AQ113" s="1166"/>
      <c r="AR113" s="1166"/>
      <c r="AS113" s="1166"/>
      <c r="AT113" s="1166"/>
      <c r="AU113" s="1166"/>
      <c r="AV113" s="1166"/>
      <c r="AW113" s="1166"/>
      <c r="AX113" s="1166"/>
      <c r="AY113" s="1166"/>
      <c r="AZ113" s="1166"/>
      <c r="BA113" s="1166"/>
      <c r="BB113" s="1166"/>
      <c r="BC113" s="1166"/>
      <c r="BD113" s="1166"/>
      <c r="BE113" s="1166"/>
      <c r="BF113" s="1166"/>
      <c r="BG113" s="1166"/>
      <c r="BH113" s="1166"/>
      <c r="BI113" s="1166"/>
      <c r="BJ113" s="1166"/>
      <c r="BK113" s="1166"/>
      <c r="BL113" s="1166"/>
      <c r="BM113" s="1166"/>
      <c r="BN113" s="1166"/>
      <c r="BO113" s="1166"/>
      <c r="BP113" s="1166"/>
      <c r="BQ113" s="1166"/>
      <c r="BR113" s="1166"/>
      <c r="BS113" s="1166"/>
      <c r="BT113" s="1166"/>
      <c r="BU113" s="1166"/>
      <c r="BV113" s="1166"/>
      <c r="BW113" s="1166"/>
      <c r="BX113" s="1166"/>
      <c r="BY113" s="1166"/>
      <c r="BZ113" s="1166"/>
      <c r="CA113" s="1166"/>
      <c r="CB113" s="1166"/>
      <c r="CC113" s="1166"/>
      <c r="CD113" s="1166"/>
      <c r="CE113" s="1166"/>
      <c r="CF113" s="1166"/>
      <c r="CG113" s="1166"/>
      <c r="CH113" s="1166"/>
      <c r="CI113" s="1166"/>
      <c r="CJ113" s="1166"/>
      <c r="CK113" s="1166"/>
      <c r="CL113" s="1166"/>
      <c r="CM113" s="1166"/>
      <c r="CN113" s="1166"/>
      <c r="CO113" s="1166"/>
      <c r="CP113" s="1166"/>
      <c r="CQ113" s="1166"/>
      <c r="CR113" s="1166"/>
      <c r="CS113" s="1166"/>
      <c r="CT113" s="1166"/>
      <c r="CU113" s="1166"/>
      <c r="CV113" s="1166"/>
      <c r="CW113" s="1166"/>
      <c r="CX113" s="1166"/>
      <c r="CY113" s="1166"/>
      <c r="CZ113" s="1166"/>
      <c r="DA113" s="1166"/>
      <c r="DB113" s="1166"/>
      <c r="DC113" s="1166"/>
      <c r="DD113" s="1166"/>
      <c r="DE113" s="1166"/>
      <c r="DF113" s="1166"/>
      <c r="DG113" s="1166"/>
      <c r="DH113" s="1166"/>
      <c r="DI113" s="1166"/>
      <c r="DJ113" s="1166"/>
      <c r="DK113" s="1166"/>
      <c r="DL113" s="1166"/>
      <c r="DM113" s="1166"/>
      <c r="DN113" s="1166"/>
      <c r="DO113" s="1166"/>
      <c r="DP113" s="1166"/>
      <c r="DQ113" s="1166"/>
      <c r="DR113" s="1166"/>
      <c r="DS113" s="1166"/>
      <c r="DT113" s="1166"/>
      <c r="DU113" s="1166"/>
      <c r="DV113" s="1166"/>
      <c r="DW113" s="1166"/>
      <c r="DX113" s="1166"/>
      <c r="DY113" s="1166"/>
      <c r="DZ113" s="1166"/>
      <c r="EA113" s="1166"/>
      <c r="EB113" s="1166"/>
    </row>
    <row r="114" spans="1:132" s="1076" customFormat="1">
      <c r="A114" s="1074"/>
      <c r="B114" s="1649" t="s">
        <v>933</v>
      </c>
      <c r="C114" s="1646"/>
      <c r="D114" s="1642"/>
      <c r="E114" s="1643">
        <f>SUM(F114:I114)</f>
        <v>-880804901.58698142</v>
      </c>
      <c r="F114" s="1643">
        <f>F108*F113</f>
        <v>0</v>
      </c>
      <c r="G114" s="1643">
        <f>G112*G108</f>
        <v>-182357731.91818801</v>
      </c>
      <c r="H114" s="1643">
        <f>H108*H111</f>
        <v>-698447169.66879344</v>
      </c>
      <c r="I114" s="1643">
        <f>I108*I110</f>
        <v>0</v>
      </c>
      <c r="J114" s="1644"/>
      <c r="K114" s="1166"/>
      <c r="L114" s="1166"/>
      <c r="M114" s="1166"/>
      <c r="N114" s="1166"/>
      <c r="O114" s="1166"/>
      <c r="P114" s="1166"/>
      <c r="Q114" s="1166"/>
      <c r="R114" s="1166"/>
      <c r="S114" s="1166"/>
      <c r="T114" s="1166"/>
      <c r="U114" s="1166"/>
      <c r="V114" s="1166"/>
      <c r="W114" s="1166"/>
      <c r="X114" s="1166"/>
      <c r="Y114" s="1166"/>
      <c r="Z114" s="1166"/>
      <c r="AA114" s="1166"/>
      <c r="AB114" s="1166"/>
      <c r="AC114" s="1166"/>
      <c r="AD114" s="1166"/>
      <c r="AE114" s="1166"/>
      <c r="AF114" s="1166"/>
      <c r="AG114" s="1166"/>
      <c r="AH114" s="1166"/>
      <c r="AI114" s="1166"/>
      <c r="AJ114" s="1166"/>
      <c r="AK114" s="1166"/>
      <c r="AL114" s="1166"/>
      <c r="AM114" s="1166"/>
      <c r="AN114" s="1166"/>
      <c r="AO114" s="1166"/>
      <c r="AP114" s="1166"/>
      <c r="AQ114" s="1166"/>
      <c r="AR114" s="1166"/>
      <c r="AS114" s="1166"/>
      <c r="AT114" s="1166"/>
      <c r="AU114" s="1166"/>
      <c r="AV114" s="1166"/>
      <c r="AW114" s="1166"/>
      <c r="AX114" s="1166"/>
      <c r="AY114" s="1166"/>
      <c r="AZ114" s="1166"/>
      <c r="BA114" s="1166"/>
      <c r="BB114" s="1166"/>
      <c r="BC114" s="1166"/>
      <c r="BD114" s="1166"/>
      <c r="BE114" s="1166"/>
      <c r="BF114" s="1166"/>
      <c r="BG114" s="1166"/>
      <c r="BH114" s="1166"/>
      <c r="BI114" s="1166"/>
      <c r="BJ114" s="1166"/>
      <c r="BK114" s="1166"/>
      <c r="BL114" s="1166"/>
      <c r="BM114" s="1166"/>
      <c r="BN114" s="1166"/>
      <c r="BO114" s="1166"/>
      <c r="BP114" s="1166"/>
      <c r="BQ114" s="1166"/>
      <c r="BR114" s="1166"/>
      <c r="BS114" s="1166"/>
      <c r="BT114" s="1166"/>
      <c r="BU114" s="1166"/>
      <c r="BV114" s="1166"/>
      <c r="BW114" s="1166"/>
      <c r="BX114" s="1166"/>
      <c r="BY114" s="1166"/>
      <c r="BZ114" s="1166"/>
      <c r="CA114" s="1166"/>
      <c r="CB114" s="1166"/>
      <c r="CC114" s="1166"/>
      <c r="CD114" s="1166"/>
      <c r="CE114" s="1166"/>
      <c r="CF114" s="1166"/>
      <c r="CG114" s="1166"/>
      <c r="CH114" s="1166"/>
      <c r="CI114" s="1166"/>
      <c r="CJ114" s="1166"/>
      <c r="CK114" s="1166"/>
      <c r="CL114" s="1166"/>
      <c r="CM114" s="1166"/>
      <c r="CN114" s="1166"/>
      <c r="CO114" s="1166"/>
      <c r="CP114" s="1166"/>
      <c r="CQ114" s="1166"/>
      <c r="CR114" s="1166"/>
      <c r="CS114" s="1166"/>
      <c r="CT114" s="1166"/>
      <c r="CU114" s="1166"/>
      <c r="CV114" s="1166"/>
      <c r="CW114" s="1166"/>
      <c r="CX114" s="1166"/>
      <c r="CY114" s="1166"/>
      <c r="CZ114" s="1166"/>
      <c r="DA114" s="1166"/>
      <c r="DB114" s="1166"/>
      <c r="DC114" s="1166"/>
      <c r="DD114" s="1166"/>
      <c r="DE114" s="1166"/>
      <c r="DF114" s="1166"/>
      <c r="DG114" s="1166"/>
      <c r="DH114" s="1166"/>
      <c r="DI114" s="1166"/>
      <c r="DJ114" s="1166"/>
      <c r="DK114" s="1166"/>
      <c r="DL114" s="1166"/>
      <c r="DM114" s="1166"/>
      <c r="DN114" s="1166"/>
      <c r="DO114" s="1166"/>
      <c r="DP114" s="1166"/>
      <c r="DQ114" s="1166"/>
      <c r="DR114" s="1166"/>
      <c r="DS114" s="1166"/>
      <c r="DT114" s="1166"/>
      <c r="DU114" s="1166"/>
      <c r="DV114" s="1166"/>
      <c r="DW114" s="1166"/>
      <c r="DX114" s="1166"/>
      <c r="DY114" s="1166"/>
      <c r="DZ114" s="1166"/>
      <c r="EA114" s="1166"/>
      <c r="EB114" s="1166"/>
    </row>
    <row r="115" spans="1:132" s="1076" customFormat="1">
      <c r="A115" s="1074"/>
      <c r="B115" s="1192"/>
      <c r="C115" s="1193"/>
      <c r="D115" s="1163"/>
      <c r="E115" s="1164"/>
      <c r="F115" s="1164"/>
      <c r="G115" s="1164"/>
      <c r="H115" s="1164"/>
      <c r="I115" s="1164"/>
      <c r="J115" s="1165"/>
      <c r="K115" s="1166"/>
      <c r="L115" s="1166"/>
      <c r="M115" s="1166"/>
      <c r="N115" s="1166"/>
      <c r="O115" s="1166"/>
      <c r="P115" s="1166"/>
      <c r="Q115" s="1166"/>
      <c r="R115" s="1166"/>
      <c r="S115" s="1166"/>
      <c r="T115" s="1166"/>
      <c r="U115" s="1166"/>
      <c r="V115" s="1166"/>
      <c r="W115" s="1166"/>
      <c r="X115" s="1166"/>
      <c r="Y115" s="1166"/>
      <c r="Z115" s="1166"/>
      <c r="AA115" s="1166"/>
      <c r="AB115" s="1166"/>
      <c r="AC115" s="1166"/>
      <c r="AD115" s="1166"/>
      <c r="AE115" s="1166"/>
      <c r="AF115" s="1166"/>
      <c r="AG115" s="1166"/>
      <c r="AH115" s="1166"/>
      <c r="AI115" s="1166"/>
      <c r="AJ115" s="1166"/>
      <c r="AK115" s="1166"/>
      <c r="AL115" s="1166"/>
      <c r="AM115" s="1166"/>
      <c r="AN115" s="1166"/>
      <c r="AO115" s="1166"/>
      <c r="AP115" s="1166"/>
      <c r="AQ115" s="1166"/>
      <c r="AR115" s="1166"/>
      <c r="AS115" s="1166"/>
      <c r="AT115" s="1166"/>
      <c r="AU115" s="1166"/>
      <c r="AV115" s="1166"/>
      <c r="AW115" s="1166"/>
      <c r="AX115" s="1166"/>
      <c r="AY115" s="1166"/>
      <c r="AZ115" s="1166"/>
      <c r="BA115" s="1166"/>
      <c r="BB115" s="1166"/>
      <c r="BC115" s="1166"/>
      <c r="BD115" s="1166"/>
      <c r="BE115" s="1166"/>
      <c r="BF115" s="1166"/>
      <c r="BG115" s="1166"/>
      <c r="BH115" s="1166"/>
      <c r="BI115" s="1166"/>
      <c r="BJ115" s="1166"/>
      <c r="BK115" s="1166"/>
      <c r="BL115" s="1166"/>
      <c r="BM115" s="1166"/>
      <c r="BN115" s="1166"/>
      <c r="BO115" s="1166"/>
      <c r="BP115" s="1166"/>
      <c r="BQ115" s="1166"/>
      <c r="BR115" s="1166"/>
      <c r="BS115" s="1166"/>
      <c r="BT115" s="1166"/>
      <c r="BU115" s="1166"/>
      <c r="BV115" s="1166"/>
      <c r="BW115" s="1166"/>
      <c r="BX115" s="1166"/>
      <c r="BY115" s="1166"/>
      <c r="BZ115" s="1166"/>
      <c r="CA115" s="1166"/>
      <c r="CB115" s="1166"/>
      <c r="CC115" s="1166"/>
      <c r="CD115" s="1166"/>
      <c r="CE115" s="1166"/>
      <c r="CF115" s="1166"/>
      <c r="CG115" s="1166"/>
      <c r="CH115" s="1166"/>
      <c r="CI115" s="1166"/>
      <c r="CJ115" s="1166"/>
      <c r="CK115" s="1166"/>
      <c r="CL115" s="1166"/>
      <c r="CM115" s="1166"/>
      <c r="CN115" s="1166"/>
      <c r="CO115" s="1166"/>
      <c r="CP115" s="1166"/>
      <c r="CQ115" s="1166"/>
      <c r="CR115" s="1166"/>
      <c r="CS115" s="1166"/>
      <c r="CT115" s="1166"/>
      <c r="CU115" s="1166"/>
      <c r="CV115" s="1166"/>
      <c r="CW115" s="1166"/>
      <c r="CX115" s="1166"/>
      <c r="CY115" s="1166"/>
      <c r="CZ115" s="1166"/>
      <c r="DA115" s="1166"/>
      <c r="DB115" s="1166"/>
      <c r="DC115" s="1166"/>
      <c r="DD115" s="1166"/>
      <c r="DE115" s="1166"/>
      <c r="DF115" s="1166"/>
      <c r="DG115" s="1166"/>
      <c r="DH115" s="1166"/>
      <c r="DI115" s="1166"/>
      <c r="DJ115" s="1166"/>
      <c r="DK115" s="1166"/>
      <c r="DL115" s="1166"/>
      <c r="DM115" s="1166"/>
      <c r="DN115" s="1166"/>
      <c r="DO115" s="1166"/>
      <c r="DP115" s="1166"/>
      <c r="DQ115" s="1166"/>
      <c r="DR115" s="1166"/>
      <c r="DS115" s="1166"/>
      <c r="DT115" s="1166"/>
      <c r="DU115" s="1166"/>
      <c r="DV115" s="1166"/>
      <c r="DW115" s="1166"/>
      <c r="DX115" s="1166"/>
      <c r="DY115" s="1166"/>
      <c r="DZ115" s="1166"/>
      <c r="EA115" s="1166"/>
      <c r="EB115" s="1166"/>
    </row>
    <row r="116" spans="1:132" s="1076" customFormat="1">
      <c r="B116" s="1194" t="s">
        <v>34</v>
      </c>
      <c r="C116" s="1168"/>
      <c r="D116" s="1168"/>
      <c r="E116" s="1195"/>
      <c r="F116" s="1168"/>
      <c r="G116" s="1172"/>
      <c r="H116" s="1172"/>
      <c r="I116" s="1172"/>
      <c r="J116" s="1173"/>
      <c r="K116" s="1166"/>
      <c r="L116" s="1166"/>
      <c r="M116" s="1166"/>
      <c r="N116" s="1166"/>
      <c r="O116" s="1166"/>
      <c r="P116" s="1166"/>
      <c r="Q116" s="1166"/>
      <c r="R116" s="1166"/>
      <c r="S116" s="1166"/>
      <c r="T116" s="1166"/>
      <c r="U116" s="1166"/>
      <c r="V116" s="1166"/>
      <c r="W116" s="1166"/>
      <c r="X116" s="1166"/>
      <c r="Y116" s="1166"/>
      <c r="Z116" s="1166"/>
      <c r="AA116" s="1166"/>
      <c r="AB116" s="1166"/>
      <c r="AC116" s="1166"/>
      <c r="AD116" s="1166"/>
      <c r="AE116" s="1166"/>
      <c r="AF116" s="1166"/>
      <c r="AG116" s="1166"/>
      <c r="AH116" s="1166"/>
      <c r="AI116" s="1166"/>
      <c r="AJ116" s="1166"/>
      <c r="AK116" s="1166"/>
      <c r="AL116" s="1166"/>
      <c r="AM116" s="1166"/>
      <c r="AN116" s="1166"/>
      <c r="AO116" s="1166"/>
      <c r="AP116" s="1166"/>
      <c r="AQ116" s="1166"/>
      <c r="AR116" s="1166"/>
      <c r="AS116" s="1166"/>
      <c r="AT116" s="1166"/>
      <c r="AU116" s="1166"/>
      <c r="AV116" s="1166"/>
      <c r="AW116" s="1166"/>
      <c r="AX116" s="1166"/>
      <c r="AY116" s="1166"/>
      <c r="AZ116" s="1166"/>
      <c r="BA116" s="1166"/>
      <c r="BB116" s="1166"/>
      <c r="BC116" s="1166"/>
      <c r="BD116" s="1166"/>
      <c r="BE116" s="1166"/>
      <c r="BF116" s="1166"/>
      <c r="BG116" s="1166"/>
      <c r="BH116" s="1166"/>
      <c r="BI116" s="1166"/>
      <c r="BJ116" s="1166"/>
      <c r="BK116" s="1166"/>
      <c r="BL116" s="1166"/>
      <c r="BM116" s="1166"/>
      <c r="BN116" s="1166"/>
      <c r="BO116" s="1166"/>
      <c r="BP116" s="1166"/>
      <c r="BQ116" s="1166"/>
      <c r="BR116" s="1166"/>
      <c r="BS116" s="1166"/>
      <c r="BT116" s="1166"/>
      <c r="BU116" s="1166"/>
      <c r="BV116" s="1166"/>
      <c r="BW116" s="1166"/>
      <c r="BX116" s="1166"/>
      <c r="BY116" s="1166"/>
      <c r="BZ116" s="1166"/>
      <c r="CA116" s="1166"/>
      <c r="CB116" s="1166"/>
      <c r="CC116" s="1166"/>
      <c r="CD116" s="1166"/>
      <c r="CE116" s="1166"/>
      <c r="CF116" s="1166"/>
      <c r="CG116" s="1166"/>
      <c r="CH116" s="1166"/>
      <c r="CI116" s="1166"/>
      <c r="CJ116" s="1166"/>
      <c r="CK116" s="1166"/>
      <c r="CL116" s="1166"/>
      <c r="CM116" s="1166"/>
      <c r="CN116" s="1166"/>
      <c r="CO116" s="1166"/>
      <c r="CP116" s="1166"/>
      <c r="CQ116" s="1166"/>
      <c r="CR116" s="1166"/>
      <c r="CS116" s="1166"/>
      <c r="CT116" s="1166"/>
      <c r="CU116" s="1166"/>
      <c r="CV116" s="1166"/>
      <c r="CW116" s="1166"/>
      <c r="CX116" s="1166"/>
      <c r="CY116" s="1166"/>
      <c r="CZ116" s="1166"/>
      <c r="DA116" s="1166"/>
      <c r="DB116" s="1166"/>
      <c r="DC116" s="1166"/>
      <c r="DD116" s="1166"/>
      <c r="DE116" s="1166"/>
      <c r="DF116" s="1166"/>
      <c r="DG116" s="1166"/>
      <c r="DH116" s="1166"/>
      <c r="DI116" s="1166"/>
      <c r="DJ116" s="1166"/>
      <c r="DK116" s="1166"/>
      <c r="DL116" s="1166"/>
      <c r="DM116" s="1166"/>
      <c r="DN116" s="1166"/>
      <c r="DO116" s="1166"/>
      <c r="DP116" s="1166"/>
      <c r="DQ116" s="1166"/>
      <c r="DR116" s="1166"/>
      <c r="DS116" s="1166"/>
      <c r="DT116" s="1166"/>
      <c r="DU116" s="1166"/>
      <c r="DV116" s="1166"/>
      <c r="DW116" s="1166"/>
      <c r="DX116" s="1166"/>
      <c r="DY116" s="1166"/>
      <c r="DZ116" s="1166"/>
      <c r="EA116" s="1166"/>
      <c r="EB116" s="1166"/>
    </row>
    <row r="117" spans="1:132" s="1076" customFormat="1">
      <c r="B117" s="1509" t="s">
        <v>1029</v>
      </c>
      <c r="C117" s="1509"/>
      <c r="D117" s="1509"/>
      <c r="E117" s="1509"/>
      <c r="F117" s="1509"/>
      <c r="G117" s="1509"/>
      <c r="H117" s="1509"/>
      <c r="I117" s="1509"/>
      <c r="J117" s="1173"/>
      <c r="K117" s="1166"/>
      <c r="L117" s="1166"/>
      <c r="M117" s="1166"/>
      <c r="N117" s="1166"/>
      <c r="O117" s="1166"/>
      <c r="P117" s="1166"/>
      <c r="Q117" s="1166"/>
      <c r="R117" s="1166"/>
      <c r="S117" s="1166"/>
      <c r="T117" s="1166"/>
      <c r="U117" s="1166"/>
      <c r="V117" s="1166"/>
      <c r="W117" s="1166"/>
      <c r="X117" s="1166"/>
      <c r="Y117" s="1166"/>
      <c r="Z117" s="1166"/>
      <c r="AA117" s="1166"/>
      <c r="AB117" s="1166"/>
      <c r="AC117" s="1166"/>
      <c r="AD117" s="1166"/>
      <c r="AE117" s="1166"/>
      <c r="AF117" s="1166"/>
      <c r="AG117" s="1166"/>
      <c r="AH117" s="1166"/>
      <c r="AI117" s="1166"/>
      <c r="AJ117" s="1166"/>
      <c r="AK117" s="1166"/>
      <c r="AL117" s="1166"/>
      <c r="AM117" s="1166"/>
      <c r="AN117" s="1166"/>
      <c r="AO117" s="1166"/>
      <c r="AP117" s="1166"/>
      <c r="AQ117" s="1166"/>
      <c r="AR117" s="1166"/>
      <c r="AS117" s="1166"/>
      <c r="AT117" s="1166"/>
      <c r="AU117" s="1166"/>
      <c r="AV117" s="1166"/>
      <c r="AW117" s="1166"/>
      <c r="AX117" s="1166"/>
      <c r="AY117" s="1166"/>
      <c r="AZ117" s="1166"/>
      <c r="BA117" s="1166"/>
      <c r="BB117" s="1166"/>
      <c r="BC117" s="1166"/>
      <c r="BD117" s="1166"/>
      <c r="BE117" s="1166"/>
      <c r="BF117" s="1166"/>
      <c r="BG117" s="1166"/>
      <c r="BH117" s="1166"/>
      <c r="BI117" s="1166"/>
      <c r="BJ117" s="1166"/>
      <c r="BK117" s="1166"/>
      <c r="BL117" s="1166"/>
      <c r="BM117" s="1166"/>
      <c r="BN117" s="1166"/>
      <c r="BO117" s="1166"/>
      <c r="BP117" s="1166"/>
      <c r="BQ117" s="1166"/>
      <c r="BR117" s="1166"/>
      <c r="BS117" s="1166"/>
      <c r="BT117" s="1166"/>
      <c r="BU117" s="1166"/>
      <c r="BV117" s="1166"/>
      <c r="BW117" s="1166"/>
      <c r="BX117" s="1166"/>
      <c r="BY117" s="1166"/>
      <c r="BZ117" s="1166"/>
      <c r="CA117" s="1166"/>
      <c r="CB117" s="1166"/>
      <c r="CC117" s="1166"/>
      <c r="CD117" s="1166"/>
      <c r="CE117" s="1166"/>
      <c r="CF117" s="1166"/>
      <c r="CG117" s="1166"/>
      <c r="CH117" s="1166"/>
      <c r="CI117" s="1166"/>
      <c r="CJ117" s="1166"/>
      <c r="CK117" s="1166"/>
      <c r="CL117" s="1166"/>
      <c r="CM117" s="1166"/>
      <c r="CN117" s="1166"/>
      <c r="CO117" s="1166"/>
      <c r="CP117" s="1166"/>
      <c r="CQ117" s="1166"/>
      <c r="CR117" s="1166"/>
      <c r="CS117" s="1166"/>
      <c r="CT117" s="1166"/>
      <c r="CU117" s="1166"/>
      <c r="CV117" s="1166"/>
      <c r="CW117" s="1166"/>
      <c r="CX117" s="1166"/>
      <c r="CY117" s="1166"/>
      <c r="CZ117" s="1166"/>
      <c r="DA117" s="1166"/>
      <c r="DB117" s="1166"/>
      <c r="DC117" s="1166"/>
      <c r="DD117" s="1166"/>
      <c r="DE117" s="1166"/>
      <c r="DF117" s="1166"/>
      <c r="DG117" s="1166"/>
      <c r="DH117" s="1166"/>
      <c r="DI117" s="1166"/>
      <c r="DJ117" s="1166"/>
      <c r="DK117" s="1166"/>
      <c r="DL117" s="1166"/>
      <c r="DM117" s="1166"/>
      <c r="DN117" s="1166"/>
      <c r="DO117" s="1166"/>
      <c r="DP117" s="1166"/>
      <c r="DQ117" s="1166"/>
      <c r="DR117" s="1166"/>
      <c r="DS117" s="1166"/>
      <c r="DT117" s="1166"/>
      <c r="DU117" s="1166"/>
      <c r="DV117" s="1166"/>
      <c r="DW117" s="1166"/>
      <c r="DX117" s="1166"/>
      <c r="DY117" s="1166"/>
      <c r="DZ117" s="1166"/>
      <c r="EA117" s="1166"/>
      <c r="EB117" s="1166"/>
    </row>
    <row r="118" spans="1:132" s="1076" customFormat="1">
      <c r="B118" s="1176" t="s">
        <v>986</v>
      </c>
      <c r="C118" s="1176"/>
      <c r="D118" s="1168"/>
      <c r="E118" s="1174"/>
      <c r="F118" s="1168"/>
      <c r="G118" s="1168"/>
      <c r="H118" s="1172"/>
      <c r="I118" s="1172"/>
      <c r="J118" s="1173"/>
      <c r="K118" s="1166"/>
      <c r="L118" s="1166"/>
      <c r="M118" s="1166"/>
      <c r="N118" s="1166"/>
      <c r="O118" s="1166"/>
      <c r="P118" s="1166"/>
      <c r="Q118" s="1166"/>
      <c r="R118" s="1166"/>
      <c r="S118" s="1166"/>
      <c r="T118" s="1166"/>
      <c r="U118" s="1166"/>
      <c r="V118" s="1166"/>
      <c r="W118" s="1166"/>
      <c r="X118" s="1166"/>
      <c r="Y118" s="1166"/>
      <c r="Z118" s="1166"/>
      <c r="AA118" s="1166"/>
      <c r="AB118" s="1166"/>
      <c r="AC118" s="1166"/>
      <c r="AD118" s="1166"/>
      <c r="AE118" s="1166"/>
      <c r="AF118" s="1166"/>
      <c r="AG118" s="1166"/>
      <c r="AH118" s="1166"/>
      <c r="AI118" s="1166"/>
      <c r="AJ118" s="1166"/>
      <c r="AK118" s="1166"/>
      <c r="AL118" s="1166"/>
      <c r="AM118" s="1166"/>
      <c r="AN118" s="1166"/>
      <c r="AO118" s="1166"/>
      <c r="AP118" s="1166"/>
      <c r="AQ118" s="1166"/>
      <c r="AR118" s="1166"/>
      <c r="AS118" s="1166"/>
      <c r="AT118" s="1166"/>
      <c r="AU118" s="1166"/>
      <c r="AV118" s="1166"/>
      <c r="AW118" s="1166"/>
      <c r="AX118" s="1166"/>
      <c r="AY118" s="1166"/>
      <c r="AZ118" s="1166"/>
      <c r="BA118" s="1166"/>
      <c r="BB118" s="1166"/>
      <c r="BC118" s="1166"/>
      <c r="BD118" s="1166"/>
      <c r="BE118" s="1166"/>
      <c r="BF118" s="1166"/>
      <c r="BG118" s="1166"/>
      <c r="BH118" s="1166"/>
      <c r="BI118" s="1166"/>
      <c r="BJ118" s="1166"/>
      <c r="BK118" s="1166"/>
      <c r="BL118" s="1166"/>
      <c r="BM118" s="1166"/>
      <c r="BN118" s="1166"/>
      <c r="BO118" s="1166"/>
      <c r="BP118" s="1166"/>
      <c r="BQ118" s="1166"/>
      <c r="BR118" s="1166"/>
      <c r="BS118" s="1166"/>
      <c r="BT118" s="1166"/>
      <c r="BU118" s="1166"/>
      <c r="BV118" s="1166"/>
      <c r="BW118" s="1166"/>
      <c r="BX118" s="1166"/>
      <c r="BY118" s="1166"/>
      <c r="BZ118" s="1166"/>
      <c r="CA118" s="1166"/>
      <c r="CB118" s="1166"/>
      <c r="CC118" s="1166"/>
      <c r="CD118" s="1166"/>
      <c r="CE118" s="1166"/>
      <c r="CF118" s="1166"/>
      <c r="CG118" s="1166"/>
      <c r="CH118" s="1166"/>
      <c r="CI118" s="1166"/>
      <c r="CJ118" s="1166"/>
      <c r="CK118" s="1166"/>
      <c r="CL118" s="1166"/>
      <c r="CM118" s="1166"/>
      <c r="CN118" s="1166"/>
      <c r="CO118" s="1166"/>
      <c r="CP118" s="1166"/>
      <c r="CQ118" s="1166"/>
      <c r="CR118" s="1166"/>
      <c r="CS118" s="1166"/>
      <c r="CT118" s="1166"/>
      <c r="CU118" s="1166"/>
      <c r="CV118" s="1166"/>
      <c r="CW118" s="1166"/>
      <c r="CX118" s="1166"/>
      <c r="CY118" s="1166"/>
      <c r="CZ118" s="1166"/>
      <c r="DA118" s="1166"/>
      <c r="DB118" s="1166"/>
      <c r="DC118" s="1166"/>
      <c r="DD118" s="1166"/>
      <c r="DE118" s="1166"/>
      <c r="DF118" s="1166"/>
      <c r="DG118" s="1166"/>
      <c r="DH118" s="1166"/>
      <c r="DI118" s="1166"/>
      <c r="DJ118" s="1166"/>
      <c r="DK118" s="1166"/>
      <c r="DL118" s="1166"/>
      <c r="DM118" s="1166"/>
      <c r="DN118" s="1166"/>
      <c r="DO118" s="1166"/>
      <c r="DP118" s="1166"/>
      <c r="DQ118" s="1166"/>
      <c r="DR118" s="1166"/>
      <c r="DS118" s="1166"/>
      <c r="DT118" s="1166"/>
      <c r="DU118" s="1166"/>
      <c r="DV118" s="1166"/>
      <c r="DW118" s="1166"/>
      <c r="DX118" s="1166"/>
      <c r="DY118" s="1166"/>
      <c r="DZ118" s="1166"/>
      <c r="EA118" s="1166"/>
      <c r="EB118" s="1166"/>
    </row>
    <row r="119" spans="1:132" s="1078" customFormat="1">
      <c r="A119" s="1076"/>
      <c r="B119" s="1176" t="s">
        <v>987</v>
      </c>
      <c r="C119" s="1176"/>
      <c r="D119" s="1168"/>
      <c r="E119" s="1174"/>
      <c r="F119" s="1168"/>
      <c r="G119" s="1168"/>
      <c r="H119" s="1172"/>
      <c r="I119" s="1172"/>
      <c r="J119" s="1173"/>
      <c r="K119" s="1166"/>
      <c r="L119" s="1166"/>
      <c r="M119" s="1196"/>
      <c r="N119" s="1196"/>
      <c r="O119" s="1196"/>
      <c r="P119" s="1196"/>
      <c r="Q119" s="1196"/>
      <c r="R119" s="1196"/>
      <c r="S119" s="1196"/>
      <c r="T119" s="1196"/>
      <c r="U119" s="1196"/>
      <c r="V119" s="1196"/>
      <c r="W119" s="1196"/>
      <c r="X119" s="1196"/>
      <c r="Y119" s="1196"/>
      <c r="Z119" s="1196"/>
      <c r="AA119" s="1196"/>
      <c r="AB119" s="1196"/>
      <c r="AC119" s="1196"/>
      <c r="AD119" s="1196"/>
      <c r="AE119" s="1196"/>
      <c r="AF119" s="1196"/>
      <c r="AG119" s="1196"/>
      <c r="AH119" s="1196"/>
      <c r="AI119" s="1196"/>
      <c r="AJ119" s="1196"/>
      <c r="AK119" s="1196"/>
      <c r="AL119" s="1196"/>
      <c r="AM119" s="1196"/>
      <c r="AN119" s="1196"/>
      <c r="AO119" s="1196"/>
      <c r="AP119" s="1196"/>
      <c r="AQ119" s="1196"/>
      <c r="AR119" s="1196"/>
      <c r="AS119" s="1196"/>
      <c r="AT119" s="1196"/>
      <c r="AU119" s="1196"/>
      <c r="AV119" s="1196"/>
      <c r="AW119" s="1196"/>
      <c r="AX119" s="1196"/>
      <c r="AY119" s="1196"/>
      <c r="AZ119" s="1196"/>
      <c r="BA119" s="1196"/>
      <c r="BB119" s="1196"/>
      <c r="BC119" s="1196"/>
      <c r="BD119" s="1196"/>
      <c r="BE119" s="1196"/>
      <c r="BF119" s="1196"/>
      <c r="BG119" s="1196"/>
      <c r="BH119" s="1196"/>
      <c r="BI119" s="1196"/>
      <c r="BJ119" s="1196"/>
      <c r="BK119" s="1196"/>
      <c r="BL119" s="1196"/>
      <c r="BM119" s="1196"/>
      <c r="BN119" s="1196"/>
      <c r="BO119" s="1196"/>
      <c r="BP119" s="1196"/>
      <c r="BQ119" s="1196"/>
      <c r="BR119" s="1196"/>
      <c r="BS119" s="1196"/>
      <c r="BT119" s="1196"/>
      <c r="BU119" s="1196"/>
      <c r="BV119" s="1196"/>
      <c r="BW119" s="1196"/>
      <c r="BX119" s="1196"/>
      <c r="BY119" s="1196"/>
      <c r="BZ119" s="1196"/>
      <c r="CA119" s="1196"/>
      <c r="CB119" s="1196"/>
      <c r="CC119" s="1196"/>
      <c r="CD119" s="1196"/>
      <c r="CE119" s="1196"/>
      <c r="CF119" s="1196"/>
      <c r="CG119" s="1196"/>
      <c r="CH119" s="1196"/>
      <c r="CI119" s="1196"/>
      <c r="CJ119" s="1196"/>
      <c r="CK119" s="1196"/>
      <c r="CL119" s="1196"/>
      <c r="CM119" s="1196"/>
      <c r="CN119" s="1196"/>
      <c r="CO119" s="1196"/>
      <c r="CP119" s="1196"/>
      <c r="CQ119" s="1196"/>
      <c r="CR119" s="1196"/>
      <c r="CS119" s="1196"/>
      <c r="CT119" s="1196"/>
      <c r="CU119" s="1196"/>
      <c r="CV119" s="1196"/>
      <c r="CW119" s="1196"/>
      <c r="CX119" s="1196"/>
      <c r="CY119" s="1196"/>
      <c r="CZ119" s="1196"/>
      <c r="DA119" s="1196"/>
      <c r="DB119" s="1196"/>
      <c r="DC119" s="1196"/>
      <c r="DD119" s="1196"/>
      <c r="DE119" s="1196"/>
      <c r="DF119" s="1196"/>
      <c r="DG119" s="1196"/>
      <c r="DH119" s="1196"/>
      <c r="DI119" s="1196"/>
      <c r="DJ119" s="1196"/>
      <c r="DK119" s="1196"/>
      <c r="DL119" s="1196"/>
      <c r="DM119" s="1196"/>
      <c r="DN119" s="1196"/>
      <c r="DO119" s="1196"/>
      <c r="DP119" s="1196"/>
      <c r="DQ119" s="1196"/>
      <c r="DR119" s="1196"/>
      <c r="DS119" s="1196"/>
      <c r="DT119" s="1196"/>
      <c r="DU119" s="1196"/>
      <c r="DV119" s="1196"/>
      <c r="DW119" s="1196"/>
      <c r="DX119" s="1196"/>
      <c r="DY119" s="1196"/>
      <c r="DZ119" s="1196"/>
      <c r="EA119" s="1196"/>
      <c r="EB119" s="1196"/>
    </row>
    <row r="120" spans="1:132" s="1077" customFormat="1">
      <c r="A120" s="1076"/>
      <c r="B120" s="1176" t="s">
        <v>988</v>
      </c>
      <c r="C120" s="1176"/>
      <c r="D120" s="1168"/>
      <c r="E120" s="1174"/>
      <c r="F120" s="1168"/>
      <c r="G120" s="1168"/>
      <c r="H120" s="1172"/>
      <c r="I120" s="1172"/>
      <c r="J120" s="1173"/>
      <c r="K120" s="1166"/>
      <c r="L120" s="1166"/>
      <c r="M120" s="1154"/>
      <c r="N120" s="1154"/>
      <c r="O120" s="1154"/>
      <c r="P120" s="1154"/>
      <c r="Q120" s="1154"/>
      <c r="R120" s="1154"/>
      <c r="S120" s="1154"/>
      <c r="T120" s="1154"/>
      <c r="U120" s="1154"/>
      <c r="V120" s="1154"/>
      <c r="W120" s="1154"/>
      <c r="X120" s="1154"/>
      <c r="Y120" s="1154"/>
      <c r="Z120" s="1154"/>
      <c r="AA120" s="1154"/>
      <c r="AB120" s="1154"/>
      <c r="AC120" s="1154"/>
      <c r="AD120" s="1154"/>
      <c r="AE120" s="1154"/>
      <c r="AF120" s="1154"/>
      <c r="AG120" s="1154"/>
      <c r="AH120" s="1154"/>
      <c r="AI120" s="1154"/>
      <c r="AJ120" s="1154"/>
      <c r="AK120" s="1154"/>
      <c r="AL120" s="1154"/>
      <c r="AM120" s="1154"/>
      <c r="AN120" s="1154"/>
      <c r="AO120" s="1154"/>
      <c r="AP120" s="1154"/>
      <c r="AQ120" s="1154"/>
      <c r="AR120" s="1154"/>
      <c r="AS120" s="1154"/>
      <c r="AT120" s="1154"/>
      <c r="AU120" s="1154"/>
      <c r="AV120" s="1154"/>
      <c r="AW120" s="1154"/>
      <c r="AX120" s="1154"/>
      <c r="AY120" s="1154"/>
      <c r="AZ120" s="1154"/>
      <c r="BA120" s="1154"/>
      <c r="BB120" s="1154"/>
      <c r="BC120" s="1154"/>
      <c r="BD120" s="1154"/>
      <c r="BE120" s="1154"/>
      <c r="BF120" s="1154"/>
      <c r="BG120" s="1154"/>
      <c r="BH120" s="1154"/>
      <c r="BI120" s="1154"/>
      <c r="BJ120" s="1154"/>
      <c r="BK120" s="1154"/>
      <c r="BL120" s="1154"/>
      <c r="BM120" s="1154"/>
      <c r="BN120" s="1154"/>
      <c r="BO120" s="1154"/>
      <c r="BP120" s="1154"/>
      <c r="BQ120" s="1154"/>
      <c r="BR120" s="1154"/>
      <c r="BS120" s="1154"/>
      <c r="BT120" s="1154"/>
      <c r="BU120" s="1154"/>
      <c r="BV120" s="1154"/>
      <c r="BW120" s="1154"/>
      <c r="BX120" s="1154"/>
      <c r="BY120" s="1154"/>
      <c r="BZ120" s="1154"/>
      <c r="CA120" s="1154"/>
      <c r="CB120" s="1154"/>
      <c r="CC120" s="1154"/>
      <c r="CD120" s="1154"/>
      <c r="CE120" s="1154"/>
      <c r="CF120" s="1154"/>
      <c r="CG120" s="1154"/>
      <c r="CH120" s="1154"/>
      <c r="CI120" s="1154"/>
      <c r="CJ120" s="1154"/>
      <c r="CK120" s="1154"/>
      <c r="CL120" s="1154"/>
      <c r="CM120" s="1154"/>
      <c r="CN120" s="1154"/>
      <c r="CO120" s="1154"/>
      <c r="CP120" s="1154"/>
      <c r="CQ120" s="1154"/>
      <c r="CR120" s="1154"/>
      <c r="CS120" s="1154"/>
      <c r="CT120" s="1154"/>
      <c r="CU120" s="1154"/>
      <c r="CV120" s="1154"/>
      <c r="CW120" s="1154"/>
      <c r="CX120" s="1154"/>
      <c r="CY120" s="1154"/>
      <c r="CZ120" s="1154"/>
      <c r="DA120" s="1154"/>
      <c r="DB120" s="1154"/>
      <c r="DC120" s="1154"/>
      <c r="DD120" s="1154"/>
      <c r="DE120" s="1154"/>
      <c r="DF120" s="1154"/>
      <c r="DG120" s="1154"/>
      <c r="DH120" s="1154"/>
      <c r="DI120" s="1154"/>
      <c r="DJ120" s="1154"/>
      <c r="DK120" s="1154"/>
      <c r="DL120" s="1154"/>
      <c r="DM120" s="1154"/>
      <c r="DN120" s="1154"/>
      <c r="DO120" s="1154"/>
      <c r="DP120" s="1154"/>
      <c r="DQ120" s="1154"/>
      <c r="DR120" s="1154"/>
      <c r="DS120" s="1154"/>
      <c r="DT120" s="1154"/>
      <c r="DU120" s="1154"/>
      <c r="DV120" s="1154"/>
      <c r="DW120" s="1154"/>
      <c r="DX120" s="1154"/>
      <c r="DY120" s="1154"/>
      <c r="DZ120" s="1154"/>
      <c r="EA120" s="1154"/>
      <c r="EB120" s="1154"/>
    </row>
    <row r="121" spans="1:132" s="1077" customFormat="1">
      <c r="A121" s="1076"/>
      <c r="B121" s="1510" t="s">
        <v>567</v>
      </c>
      <c r="C121" s="1510"/>
      <c r="D121" s="1510"/>
      <c r="E121" s="1510"/>
      <c r="F121" s="1510"/>
      <c r="G121" s="1510"/>
      <c r="H121" s="1510"/>
      <c r="I121" s="1510"/>
      <c r="J121" s="1361"/>
      <c r="K121" s="1196"/>
      <c r="L121" s="1196"/>
      <c r="M121" s="1154"/>
      <c r="N121" s="1154"/>
      <c r="O121" s="1154"/>
      <c r="P121" s="1154"/>
      <c r="Q121" s="1154"/>
      <c r="R121" s="1154"/>
      <c r="S121" s="1154"/>
      <c r="T121" s="1154"/>
      <c r="U121" s="1154"/>
      <c r="V121" s="1154"/>
      <c r="W121" s="1154"/>
      <c r="X121" s="1154"/>
      <c r="Y121" s="1154"/>
      <c r="Z121" s="1154"/>
      <c r="AA121" s="1154"/>
      <c r="AB121" s="1154"/>
      <c r="AC121" s="1154"/>
      <c r="AD121" s="1154"/>
      <c r="AE121" s="1154"/>
      <c r="AF121" s="1154"/>
      <c r="AG121" s="1154"/>
      <c r="AH121" s="1154"/>
      <c r="AI121" s="1154"/>
      <c r="AJ121" s="1154"/>
      <c r="AK121" s="1154"/>
      <c r="AL121" s="1154"/>
      <c r="AM121" s="1154"/>
      <c r="AN121" s="1154"/>
      <c r="AO121" s="1154"/>
      <c r="AP121" s="1154"/>
      <c r="AQ121" s="1154"/>
      <c r="AR121" s="1154"/>
      <c r="AS121" s="1154"/>
      <c r="AT121" s="1154"/>
      <c r="AU121" s="1154"/>
      <c r="AV121" s="1154"/>
      <c r="AW121" s="1154"/>
      <c r="AX121" s="1154"/>
      <c r="AY121" s="1154"/>
      <c r="AZ121" s="1154"/>
      <c r="BA121" s="1154"/>
      <c r="BB121" s="1154"/>
      <c r="BC121" s="1154"/>
      <c r="BD121" s="1154"/>
      <c r="BE121" s="1154"/>
      <c r="BF121" s="1154"/>
      <c r="BG121" s="1154"/>
      <c r="BH121" s="1154"/>
      <c r="BI121" s="1154"/>
      <c r="BJ121" s="1154"/>
      <c r="BK121" s="1154"/>
      <c r="BL121" s="1154"/>
      <c r="BM121" s="1154"/>
      <c r="BN121" s="1154"/>
      <c r="BO121" s="1154"/>
      <c r="BP121" s="1154"/>
      <c r="BQ121" s="1154"/>
      <c r="BR121" s="1154"/>
      <c r="BS121" s="1154"/>
      <c r="BT121" s="1154"/>
      <c r="BU121" s="1154"/>
      <c r="BV121" s="1154"/>
      <c r="BW121" s="1154"/>
      <c r="BX121" s="1154"/>
      <c r="BY121" s="1154"/>
      <c r="BZ121" s="1154"/>
      <c r="CA121" s="1154"/>
      <c r="CB121" s="1154"/>
      <c r="CC121" s="1154"/>
      <c r="CD121" s="1154"/>
      <c r="CE121" s="1154"/>
      <c r="CF121" s="1154"/>
      <c r="CG121" s="1154"/>
      <c r="CH121" s="1154"/>
      <c r="CI121" s="1154"/>
      <c r="CJ121" s="1154"/>
      <c r="CK121" s="1154"/>
      <c r="CL121" s="1154"/>
      <c r="CM121" s="1154"/>
      <c r="CN121" s="1154"/>
      <c r="CO121" s="1154"/>
      <c r="CP121" s="1154"/>
      <c r="CQ121" s="1154"/>
      <c r="CR121" s="1154"/>
      <c r="CS121" s="1154"/>
      <c r="CT121" s="1154"/>
      <c r="CU121" s="1154"/>
      <c r="CV121" s="1154"/>
      <c r="CW121" s="1154"/>
      <c r="CX121" s="1154"/>
      <c r="CY121" s="1154"/>
      <c r="CZ121" s="1154"/>
      <c r="DA121" s="1154"/>
      <c r="DB121" s="1154"/>
      <c r="DC121" s="1154"/>
      <c r="DD121" s="1154"/>
      <c r="DE121" s="1154"/>
      <c r="DF121" s="1154"/>
      <c r="DG121" s="1154"/>
      <c r="DH121" s="1154"/>
      <c r="DI121" s="1154"/>
      <c r="DJ121" s="1154"/>
      <c r="DK121" s="1154"/>
      <c r="DL121" s="1154"/>
      <c r="DM121" s="1154"/>
      <c r="DN121" s="1154"/>
      <c r="DO121" s="1154"/>
      <c r="DP121" s="1154"/>
      <c r="DQ121" s="1154"/>
      <c r="DR121" s="1154"/>
      <c r="DS121" s="1154"/>
      <c r="DT121" s="1154"/>
      <c r="DU121" s="1154"/>
      <c r="DV121" s="1154"/>
      <c r="DW121" s="1154"/>
      <c r="DX121" s="1154"/>
      <c r="DY121" s="1154"/>
      <c r="DZ121" s="1154"/>
      <c r="EA121" s="1154"/>
      <c r="EB121" s="1154"/>
    </row>
    <row r="122" spans="1:132" s="1077" customFormat="1">
      <c r="A122" s="1076"/>
      <c r="B122" s="1510"/>
      <c r="C122" s="1510"/>
      <c r="D122" s="1510"/>
      <c r="E122" s="1510"/>
      <c r="F122" s="1510"/>
      <c r="G122" s="1510"/>
      <c r="H122" s="1510"/>
      <c r="I122" s="1510"/>
      <c r="J122" s="1361"/>
      <c r="K122" s="1154"/>
      <c r="L122" s="1154"/>
      <c r="M122" s="1154"/>
      <c r="N122" s="1154"/>
      <c r="O122" s="1154"/>
      <c r="P122" s="1154"/>
      <c r="Q122" s="1154"/>
      <c r="R122" s="1154"/>
      <c r="S122" s="1154"/>
      <c r="T122" s="1154"/>
      <c r="U122" s="1154"/>
      <c r="V122" s="1154"/>
      <c r="W122" s="1154"/>
      <c r="X122" s="1154"/>
      <c r="Y122" s="1154"/>
      <c r="Z122" s="1154"/>
      <c r="AA122" s="1154"/>
      <c r="AB122" s="1154"/>
      <c r="AC122" s="1154"/>
      <c r="AD122" s="1154"/>
      <c r="AE122" s="1154"/>
      <c r="AF122" s="1154"/>
      <c r="AG122" s="1154"/>
      <c r="AH122" s="1154"/>
      <c r="AI122" s="1154"/>
      <c r="AJ122" s="1154"/>
      <c r="AK122" s="1154"/>
      <c r="AL122" s="1154"/>
      <c r="AM122" s="1154"/>
      <c r="AN122" s="1154"/>
      <c r="AO122" s="1154"/>
      <c r="AP122" s="1154"/>
      <c r="AQ122" s="1154"/>
      <c r="AR122" s="1154"/>
      <c r="AS122" s="1154"/>
      <c r="AT122" s="1154"/>
      <c r="AU122" s="1154"/>
      <c r="AV122" s="1154"/>
      <c r="AW122" s="1154"/>
      <c r="AX122" s="1154"/>
      <c r="AY122" s="1154"/>
      <c r="AZ122" s="1154"/>
      <c r="BA122" s="1154"/>
      <c r="BB122" s="1154"/>
      <c r="BC122" s="1154"/>
      <c r="BD122" s="1154"/>
      <c r="BE122" s="1154"/>
      <c r="BF122" s="1154"/>
      <c r="BG122" s="1154"/>
      <c r="BH122" s="1154"/>
      <c r="BI122" s="1154"/>
      <c r="BJ122" s="1154"/>
      <c r="BK122" s="1154"/>
      <c r="BL122" s="1154"/>
      <c r="BM122" s="1154"/>
      <c r="BN122" s="1154"/>
      <c r="BO122" s="1154"/>
      <c r="BP122" s="1154"/>
      <c r="BQ122" s="1154"/>
      <c r="BR122" s="1154"/>
      <c r="BS122" s="1154"/>
      <c r="BT122" s="1154"/>
      <c r="BU122" s="1154"/>
      <c r="BV122" s="1154"/>
      <c r="BW122" s="1154"/>
      <c r="BX122" s="1154"/>
      <c r="BY122" s="1154"/>
      <c r="BZ122" s="1154"/>
      <c r="CA122" s="1154"/>
      <c r="CB122" s="1154"/>
      <c r="CC122" s="1154"/>
      <c r="CD122" s="1154"/>
      <c r="CE122" s="1154"/>
      <c r="CF122" s="1154"/>
      <c r="CG122" s="1154"/>
      <c r="CH122" s="1154"/>
      <c r="CI122" s="1154"/>
      <c r="CJ122" s="1154"/>
      <c r="CK122" s="1154"/>
      <c r="CL122" s="1154"/>
      <c r="CM122" s="1154"/>
      <c r="CN122" s="1154"/>
      <c r="CO122" s="1154"/>
      <c r="CP122" s="1154"/>
      <c r="CQ122" s="1154"/>
      <c r="CR122" s="1154"/>
      <c r="CS122" s="1154"/>
      <c r="CT122" s="1154"/>
      <c r="CU122" s="1154"/>
      <c r="CV122" s="1154"/>
      <c r="CW122" s="1154"/>
      <c r="CX122" s="1154"/>
      <c r="CY122" s="1154"/>
      <c r="CZ122" s="1154"/>
      <c r="DA122" s="1154"/>
      <c r="DB122" s="1154"/>
      <c r="DC122" s="1154"/>
      <c r="DD122" s="1154"/>
      <c r="DE122" s="1154"/>
      <c r="DF122" s="1154"/>
      <c r="DG122" s="1154"/>
      <c r="DH122" s="1154"/>
      <c r="DI122" s="1154"/>
      <c r="DJ122" s="1154"/>
      <c r="DK122" s="1154"/>
      <c r="DL122" s="1154"/>
      <c r="DM122" s="1154"/>
      <c r="DN122" s="1154"/>
      <c r="DO122" s="1154"/>
      <c r="DP122" s="1154"/>
      <c r="DQ122" s="1154"/>
      <c r="DR122" s="1154"/>
      <c r="DS122" s="1154"/>
      <c r="DT122" s="1154"/>
      <c r="DU122" s="1154"/>
      <c r="DV122" s="1154"/>
      <c r="DW122" s="1154"/>
      <c r="DX122" s="1154"/>
      <c r="DY122" s="1154"/>
      <c r="DZ122" s="1154"/>
      <c r="EA122" s="1154"/>
      <c r="EB122" s="1154"/>
    </row>
    <row r="123" spans="1:132" s="1077" customFormat="1">
      <c r="A123" s="1078"/>
      <c r="B123" s="1197"/>
      <c r="C123" s="1197"/>
      <c r="D123" s="1197"/>
      <c r="E123" s="1198"/>
      <c r="F123" s="1199"/>
      <c r="G123" s="1199"/>
      <c r="H123" s="1187"/>
      <c r="I123" s="1200"/>
      <c r="J123" s="1362"/>
      <c r="K123" s="1154"/>
      <c r="L123" s="1154"/>
      <c r="M123" s="1154"/>
      <c r="N123" s="1154"/>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1154"/>
      <c r="AI123" s="1154"/>
      <c r="AJ123" s="1154"/>
      <c r="AK123" s="1154"/>
      <c r="AL123" s="1154"/>
      <c r="AM123" s="1154"/>
      <c r="AN123" s="1154"/>
      <c r="AO123" s="1154"/>
      <c r="AP123" s="1154"/>
      <c r="AQ123" s="1154"/>
      <c r="AR123" s="1154"/>
      <c r="AS123" s="1154"/>
      <c r="AT123" s="1154"/>
      <c r="AU123" s="1154"/>
      <c r="AV123" s="1154"/>
      <c r="AW123" s="1154"/>
      <c r="AX123" s="1154"/>
      <c r="AY123" s="1154"/>
      <c r="AZ123" s="1154"/>
      <c r="BA123" s="1154"/>
      <c r="BB123" s="1154"/>
      <c r="BC123" s="1154"/>
      <c r="BD123" s="1154"/>
      <c r="BE123" s="1154"/>
      <c r="BF123" s="1154"/>
      <c r="BG123" s="1154"/>
      <c r="BH123" s="1154"/>
      <c r="BI123" s="1154"/>
      <c r="BJ123" s="1154"/>
      <c r="BK123" s="1154"/>
      <c r="BL123" s="1154"/>
      <c r="BM123" s="1154"/>
      <c r="BN123" s="1154"/>
      <c r="BO123" s="1154"/>
      <c r="BP123" s="1154"/>
      <c r="BQ123" s="1154"/>
      <c r="BR123" s="1154"/>
      <c r="BS123" s="1154"/>
      <c r="BT123" s="1154"/>
      <c r="BU123" s="1154"/>
      <c r="BV123" s="1154"/>
      <c r="BW123" s="1154"/>
      <c r="BX123" s="1154"/>
      <c r="BY123" s="1154"/>
      <c r="BZ123" s="1154"/>
      <c r="CA123" s="1154"/>
      <c r="CB123" s="1154"/>
      <c r="CC123" s="1154"/>
      <c r="CD123" s="1154"/>
      <c r="CE123" s="1154"/>
      <c r="CF123" s="1154"/>
      <c r="CG123" s="1154"/>
      <c r="CH123" s="1154"/>
      <c r="CI123" s="1154"/>
      <c r="CJ123" s="1154"/>
      <c r="CK123" s="1154"/>
      <c r="CL123" s="1154"/>
      <c r="CM123" s="1154"/>
      <c r="CN123" s="1154"/>
      <c r="CO123" s="1154"/>
      <c r="CP123" s="1154"/>
      <c r="CQ123" s="1154"/>
      <c r="CR123" s="1154"/>
      <c r="CS123" s="1154"/>
      <c r="CT123" s="1154"/>
      <c r="CU123" s="1154"/>
      <c r="CV123" s="1154"/>
      <c r="CW123" s="1154"/>
      <c r="CX123" s="1154"/>
      <c r="CY123" s="1154"/>
      <c r="CZ123" s="1154"/>
      <c r="DA123" s="1154"/>
      <c r="DB123" s="1154"/>
      <c r="DC123" s="1154"/>
      <c r="DD123" s="1154"/>
      <c r="DE123" s="1154"/>
      <c r="DF123" s="1154"/>
      <c r="DG123" s="1154"/>
      <c r="DH123" s="1154"/>
      <c r="DI123" s="1154"/>
      <c r="DJ123" s="1154"/>
      <c r="DK123" s="1154"/>
      <c r="DL123" s="1154"/>
      <c r="DM123" s="1154"/>
      <c r="DN123" s="1154"/>
      <c r="DO123" s="1154"/>
      <c r="DP123" s="1154"/>
      <c r="DQ123" s="1154"/>
      <c r="DR123" s="1154"/>
      <c r="DS123" s="1154"/>
      <c r="DT123" s="1154"/>
      <c r="DU123" s="1154"/>
      <c r="DV123" s="1154"/>
      <c r="DW123" s="1154"/>
      <c r="DX123" s="1154"/>
      <c r="DY123" s="1154"/>
      <c r="DZ123" s="1154"/>
      <c r="EA123" s="1154"/>
      <c r="EB123" s="1154"/>
    </row>
    <row r="124" spans="1:132" s="1077" customFormat="1">
      <c r="B124" s="1182" t="s">
        <v>955</v>
      </c>
      <c r="C124" s="1182"/>
      <c r="D124" s="1182"/>
      <c r="E124" s="1183"/>
      <c r="F124" s="1184"/>
      <c r="G124" s="1184"/>
      <c r="H124" s="1184"/>
      <c r="I124" s="1184"/>
      <c r="J124" s="1362"/>
      <c r="K124" s="1154"/>
      <c r="L124" s="1154"/>
      <c r="M124" s="1154"/>
      <c r="N124" s="1154"/>
      <c r="O124" s="1154"/>
      <c r="P124" s="1154"/>
      <c r="Q124" s="1154"/>
      <c r="R124" s="1154"/>
      <c r="S124" s="1154"/>
      <c r="T124" s="1154"/>
      <c r="U124" s="1154"/>
      <c r="V124" s="1154"/>
      <c r="W124" s="1154"/>
      <c r="X124" s="1154"/>
      <c r="Y124" s="1154"/>
      <c r="Z124" s="1154"/>
      <c r="AA124" s="1154"/>
      <c r="AB124" s="1154"/>
      <c r="AC124" s="1154"/>
      <c r="AD124" s="1154"/>
      <c r="AE124" s="1154"/>
      <c r="AF124" s="1154"/>
      <c r="AG124" s="1154"/>
      <c r="AH124" s="1154"/>
      <c r="AI124" s="1154"/>
      <c r="AJ124" s="1154"/>
      <c r="AK124" s="1154"/>
      <c r="AL124" s="1154"/>
      <c r="AM124" s="1154"/>
      <c r="AN124" s="1154"/>
      <c r="AO124" s="1154"/>
      <c r="AP124" s="1154"/>
      <c r="AQ124" s="1154"/>
      <c r="AR124" s="1154"/>
      <c r="AS124" s="1154"/>
      <c r="AT124" s="1154"/>
      <c r="AU124" s="1154"/>
      <c r="AV124" s="1154"/>
      <c r="AW124" s="1154"/>
      <c r="AX124" s="1154"/>
      <c r="AY124" s="1154"/>
      <c r="AZ124" s="1154"/>
      <c r="BA124" s="1154"/>
      <c r="BB124" s="1154"/>
      <c r="BC124" s="1154"/>
      <c r="BD124" s="1154"/>
      <c r="BE124" s="1154"/>
      <c r="BF124" s="1154"/>
      <c r="BG124" s="1154"/>
      <c r="BH124" s="1154"/>
      <c r="BI124" s="1154"/>
      <c r="BJ124" s="1154"/>
      <c r="BK124" s="1154"/>
      <c r="BL124" s="1154"/>
      <c r="BM124" s="1154"/>
      <c r="BN124" s="1154"/>
      <c r="BO124" s="1154"/>
      <c r="BP124" s="1154"/>
      <c r="BQ124" s="1154"/>
      <c r="BR124" s="1154"/>
      <c r="BS124" s="1154"/>
      <c r="BT124" s="1154"/>
      <c r="BU124" s="1154"/>
      <c r="BV124" s="1154"/>
      <c r="BW124" s="1154"/>
      <c r="BX124" s="1154"/>
      <c r="BY124" s="1154"/>
      <c r="BZ124" s="1154"/>
      <c r="CA124" s="1154"/>
      <c r="CB124" s="1154"/>
      <c r="CC124" s="1154"/>
      <c r="CD124" s="1154"/>
      <c r="CE124" s="1154"/>
      <c r="CF124" s="1154"/>
      <c r="CG124" s="1154"/>
      <c r="CH124" s="1154"/>
      <c r="CI124" s="1154"/>
      <c r="CJ124" s="1154"/>
      <c r="CK124" s="1154"/>
      <c r="CL124" s="1154"/>
      <c r="CM124" s="1154"/>
      <c r="CN124" s="1154"/>
      <c r="CO124" s="1154"/>
      <c r="CP124" s="1154"/>
      <c r="CQ124" s="1154"/>
      <c r="CR124" s="1154"/>
      <c r="CS124" s="1154"/>
      <c r="CT124" s="1154"/>
      <c r="CU124" s="1154"/>
      <c r="CV124" s="1154"/>
      <c r="CW124" s="1154"/>
      <c r="CX124" s="1154"/>
      <c r="CY124" s="1154"/>
      <c r="CZ124" s="1154"/>
      <c r="DA124" s="1154"/>
      <c r="DB124" s="1154"/>
      <c r="DC124" s="1154"/>
      <c r="DD124" s="1154"/>
      <c r="DE124" s="1154"/>
      <c r="DF124" s="1154"/>
      <c r="DG124" s="1154"/>
      <c r="DH124" s="1154"/>
      <c r="DI124" s="1154"/>
      <c r="DJ124" s="1154"/>
      <c r="DK124" s="1154"/>
      <c r="DL124" s="1154"/>
      <c r="DM124" s="1154"/>
      <c r="DN124" s="1154"/>
      <c r="DO124" s="1154"/>
      <c r="DP124" s="1154"/>
      <c r="DQ124" s="1154"/>
      <c r="DR124" s="1154"/>
      <c r="DS124" s="1154"/>
      <c r="DT124" s="1154"/>
      <c r="DU124" s="1154"/>
      <c r="DV124" s="1154"/>
      <c r="DW124" s="1154"/>
      <c r="DX124" s="1154"/>
      <c r="DY124" s="1154"/>
      <c r="DZ124" s="1154"/>
      <c r="EA124" s="1154"/>
      <c r="EB124" s="1154"/>
    </row>
    <row r="125" spans="1:132" s="1077" customFormat="1">
      <c r="B125" s="1185"/>
      <c r="C125" s="1185"/>
      <c r="D125" s="1185"/>
      <c r="E125" s="1183"/>
      <c r="F125" s="1184"/>
      <c r="G125" s="1184"/>
      <c r="H125" s="1184"/>
      <c r="I125" s="1184"/>
      <c r="J125" s="1362"/>
      <c r="K125" s="1154"/>
      <c r="L125" s="1154"/>
      <c r="M125" s="1154"/>
      <c r="N125" s="1154"/>
      <c r="O125" s="1154"/>
      <c r="P125" s="1154"/>
      <c r="Q125" s="1154"/>
      <c r="R125" s="1154"/>
      <c r="S125" s="1154"/>
      <c r="T125" s="1154"/>
      <c r="U125" s="1154"/>
      <c r="V125" s="1154"/>
      <c r="W125" s="1154"/>
      <c r="X125" s="1154"/>
      <c r="Y125" s="1154"/>
      <c r="Z125" s="1154"/>
      <c r="AA125" s="1154"/>
      <c r="AB125" s="1154"/>
      <c r="AC125" s="1154"/>
      <c r="AD125" s="1154"/>
      <c r="AE125" s="1154"/>
      <c r="AF125" s="1154"/>
      <c r="AG125" s="1154"/>
      <c r="AH125" s="1154"/>
      <c r="AI125" s="1154"/>
      <c r="AJ125" s="1154"/>
      <c r="AK125" s="1154"/>
      <c r="AL125" s="1154"/>
      <c r="AM125" s="1154"/>
      <c r="AN125" s="1154"/>
      <c r="AO125" s="1154"/>
      <c r="AP125" s="1154"/>
      <c r="AQ125" s="1154"/>
      <c r="AR125" s="1154"/>
      <c r="AS125" s="1154"/>
      <c r="AT125" s="1154"/>
      <c r="AU125" s="1154"/>
      <c r="AV125" s="1154"/>
      <c r="AW125" s="1154"/>
      <c r="AX125" s="1154"/>
      <c r="AY125" s="1154"/>
      <c r="AZ125" s="1154"/>
      <c r="BA125" s="1154"/>
      <c r="BB125" s="1154"/>
      <c r="BC125" s="1154"/>
      <c r="BD125" s="1154"/>
      <c r="BE125" s="1154"/>
      <c r="BF125" s="1154"/>
      <c r="BG125" s="1154"/>
      <c r="BH125" s="1154"/>
      <c r="BI125" s="1154"/>
      <c r="BJ125" s="1154"/>
      <c r="BK125" s="1154"/>
      <c r="BL125" s="1154"/>
      <c r="BM125" s="1154"/>
      <c r="BN125" s="1154"/>
      <c r="BO125" s="1154"/>
      <c r="BP125" s="1154"/>
      <c r="BQ125" s="1154"/>
      <c r="BR125" s="1154"/>
      <c r="BS125" s="1154"/>
      <c r="BT125" s="1154"/>
      <c r="BU125" s="1154"/>
      <c r="BV125" s="1154"/>
      <c r="BW125" s="1154"/>
      <c r="BX125" s="1154"/>
      <c r="BY125" s="1154"/>
      <c r="BZ125" s="1154"/>
      <c r="CA125" s="1154"/>
      <c r="CB125" s="1154"/>
      <c r="CC125" s="1154"/>
      <c r="CD125" s="1154"/>
      <c r="CE125" s="1154"/>
      <c r="CF125" s="1154"/>
      <c r="CG125" s="1154"/>
      <c r="CH125" s="1154"/>
      <c r="CI125" s="1154"/>
      <c r="CJ125" s="1154"/>
      <c r="CK125" s="1154"/>
      <c r="CL125" s="1154"/>
      <c r="CM125" s="1154"/>
      <c r="CN125" s="1154"/>
      <c r="CO125" s="1154"/>
      <c r="CP125" s="1154"/>
      <c r="CQ125" s="1154"/>
      <c r="CR125" s="1154"/>
      <c r="CS125" s="1154"/>
      <c r="CT125" s="1154"/>
      <c r="CU125" s="1154"/>
      <c r="CV125" s="1154"/>
      <c r="CW125" s="1154"/>
      <c r="CX125" s="1154"/>
      <c r="CY125" s="1154"/>
      <c r="CZ125" s="1154"/>
      <c r="DA125" s="1154"/>
      <c r="DB125" s="1154"/>
      <c r="DC125" s="1154"/>
      <c r="DD125" s="1154"/>
      <c r="DE125" s="1154"/>
      <c r="DF125" s="1154"/>
      <c r="DG125" s="1154"/>
      <c r="DH125" s="1154"/>
      <c r="DI125" s="1154"/>
      <c r="DJ125" s="1154"/>
      <c r="DK125" s="1154"/>
      <c r="DL125" s="1154"/>
      <c r="DM125" s="1154"/>
      <c r="DN125" s="1154"/>
      <c r="DO125" s="1154"/>
      <c r="DP125" s="1154"/>
      <c r="DQ125" s="1154"/>
      <c r="DR125" s="1154"/>
      <c r="DS125" s="1154"/>
      <c r="DT125" s="1154"/>
      <c r="DU125" s="1154"/>
      <c r="DV125" s="1154"/>
      <c r="DW125" s="1154"/>
      <c r="DX125" s="1154"/>
      <c r="DY125" s="1154"/>
      <c r="DZ125" s="1154"/>
      <c r="EA125" s="1154"/>
      <c r="EB125" s="1154"/>
    </row>
    <row r="126" spans="1:132" s="1077" customFormat="1">
      <c r="B126" s="1185"/>
      <c r="C126" s="1185"/>
      <c r="D126" s="1185"/>
      <c r="E126" s="1183"/>
      <c r="F126" s="1184"/>
      <c r="G126" s="1184"/>
      <c r="H126" s="1184"/>
      <c r="I126" s="1184"/>
      <c r="J126" s="1362"/>
      <c r="K126" s="1154"/>
      <c r="L126" s="1154"/>
      <c r="M126" s="1154"/>
      <c r="N126" s="1154"/>
      <c r="O126" s="1154"/>
      <c r="P126" s="1154"/>
      <c r="Q126" s="1154"/>
      <c r="R126" s="1154"/>
      <c r="S126" s="1154"/>
      <c r="T126" s="1154"/>
      <c r="U126" s="1154"/>
      <c r="V126" s="1154"/>
      <c r="W126" s="1154"/>
      <c r="X126" s="1154"/>
      <c r="Y126" s="1154"/>
      <c r="Z126" s="1154"/>
      <c r="AA126" s="1154"/>
      <c r="AB126" s="1154"/>
      <c r="AC126" s="1154"/>
      <c r="AD126" s="1154"/>
      <c r="AE126" s="1154"/>
      <c r="AF126" s="1154"/>
      <c r="AG126" s="1154"/>
      <c r="AH126" s="1154"/>
      <c r="AI126" s="1154"/>
      <c r="AJ126" s="1154"/>
      <c r="AK126" s="1154"/>
      <c r="AL126" s="1154"/>
      <c r="AM126" s="1154"/>
      <c r="AN126" s="1154"/>
      <c r="AO126" s="1154"/>
      <c r="AP126" s="1154"/>
      <c r="AQ126" s="1154"/>
      <c r="AR126" s="1154"/>
      <c r="AS126" s="1154"/>
      <c r="AT126" s="1154"/>
      <c r="AU126" s="1154"/>
      <c r="AV126" s="1154"/>
      <c r="AW126" s="1154"/>
      <c r="AX126" s="1154"/>
      <c r="AY126" s="1154"/>
      <c r="AZ126" s="1154"/>
      <c r="BA126" s="1154"/>
      <c r="BB126" s="1154"/>
      <c r="BC126" s="1154"/>
      <c r="BD126" s="1154"/>
      <c r="BE126" s="1154"/>
      <c r="BF126" s="1154"/>
      <c r="BG126" s="1154"/>
      <c r="BH126" s="1154"/>
      <c r="BI126" s="1154"/>
      <c r="BJ126" s="1154"/>
      <c r="BK126" s="1154"/>
      <c r="BL126" s="1154"/>
      <c r="BM126" s="1154"/>
      <c r="BN126" s="1154"/>
      <c r="BO126" s="1154"/>
      <c r="BP126" s="1154"/>
      <c r="BQ126" s="1154"/>
      <c r="BR126" s="1154"/>
      <c r="BS126" s="1154"/>
      <c r="BT126" s="1154"/>
      <c r="BU126" s="1154"/>
      <c r="BV126" s="1154"/>
      <c r="BW126" s="1154"/>
      <c r="BX126" s="1154"/>
      <c r="BY126" s="1154"/>
      <c r="BZ126" s="1154"/>
      <c r="CA126" s="1154"/>
      <c r="CB126" s="1154"/>
      <c r="CC126" s="1154"/>
      <c r="CD126" s="1154"/>
      <c r="CE126" s="1154"/>
      <c r="CF126" s="1154"/>
      <c r="CG126" s="1154"/>
      <c r="CH126" s="1154"/>
      <c r="CI126" s="1154"/>
      <c r="CJ126" s="1154"/>
      <c r="CK126" s="1154"/>
      <c r="CL126" s="1154"/>
      <c r="CM126" s="1154"/>
      <c r="CN126" s="1154"/>
      <c r="CO126" s="1154"/>
      <c r="CP126" s="1154"/>
      <c r="CQ126" s="1154"/>
      <c r="CR126" s="1154"/>
      <c r="CS126" s="1154"/>
      <c r="CT126" s="1154"/>
      <c r="CU126" s="1154"/>
      <c r="CV126" s="1154"/>
      <c r="CW126" s="1154"/>
      <c r="CX126" s="1154"/>
      <c r="CY126" s="1154"/>
      <c r="CZ126" s="1154"/>
      <c r="DA126" s="1154"/>
      <c r="DB126" s="1154"/>
      <c r="DC126" s="1154"/>
      <c r="DD126" s="1154"/>
      <c r="DE126" s="1154"/>
      <c r="DF126" s="1154"/>
      <c r="DG126" s="1154"/>
      <c r="DH126" s="1154"/>
      <c r="DI126" s="1154"/>
      <c r="DJ126" s="1154"/>
      <c r="DK126" s="1154"/>
      <c r="DL126" s="1154"/>
      <c r="DM126" s="1154"/>
      <c r="DN126" s="1154"/>
      <c r="DO126" s="1154"/>
      <c r="DP126" s="1154"/>
      <c r="DQ126" s="1154"/>
      <c r="DR126" s="1154"/>
      <c r="DS126" s="1154"/>
      <c r="DT126" s="1154"/>
      <c r="DU126" s="1154"/>
      <c r="DV126" s="1154"/>
      <c r="DW126" s="1154"/>
      <c r="DX126" s="1154"/>
      <c r="DY126" s="1154"/>
      <c r="DZ126" s="1154"/>
      <c r="EA126" s="1154"/>
      <c r="EB126" s="1154"/>
    </row>
    <row r="127" spans="1:132">
      <c r="A127" s="1077"/>
      <c r="B127" s="1155" t="s">
        <v>322</v>
      </c>
      <c r="C127" s="1155"/>
      <c r="D127" s="1155"/>
      <c r="E127" s="1155" t="s">
        <v>323</v>
      </c>
      <c r="F127" s="1155" t="s">
        <v>994</v>
      </c>
      <c r="G127" s="1156" t="s">
        <v>759</v>
      </c>
      <c r="H127" s="1155" t="s">
        <v>995</v>
      </c>
      <c r="I127" s="1155" t="s">
        <v>761</v>
      </c>
      <c r="J127" s="1364" t="s">
        <v>762</v>
      </c>
      <c r="K127" s="1154"/>
      <c r="L127" s="1154"/>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27"/>
      <c r="AH127" s="1127"/>
      <c r="AI127" s="1127"/>
      <c r="AJ127" s="1127"/>
      <c r="AK127" s="1127"/>
      <c r="AL127" s="1127"/>
      <c r="AM127" s="1127"/>
      <c r="AN127" s="1127"/>
      <c r="AO127" s="1127"/>
      <c r="AP127" s="1127"/>
      <c r="AQ127" s="1127"/>
      <c r="AR127" s="1127"/>
      <c r="AS127" s="1127"/>
      <c r="AT127" s="1127"/>
      <c r="AU127" s="1127"/>
      <c r="AV127" s="1127"/>
      <c r="AW127" s="1127"/>
      <c r="AX127" s="1127"/>
      <c r="AY127" s="1127"/>
      <c r="AZ127" s="1127"/>
      <c r="BA127" s="1127"/>
      <c r="BB127" s="1127"/>
      <c r="BC127" s="1127"/>
      <c r="BD127" s="1127"/>
      <c r="BE127" s="1127"/>
      <c r="BF127" s="1127"/>
      <c r="BG127" s="1127"/>
      <c r="BH127" s="1127"/>
      <c r="BI127" s="1127"/>
      <c r="BJ127" s="1127"/>
      <c r="BK127" s="1127"/>
      <c r="BL127" s="1127"/>
      <c r="BM127" s="1127"/>
      <c r="BN127" s="1127"/>
      <c r="BO127" s="1127"/>
      <c r="BP127" s="1127"/>
      <c r="BQ127" s="1127"/>
      <c r="BR127" s="1127"/>
      <c r="BS127" s="1127"/>
      <c r="BT127" s="1127"/>
      <c r="BU127" s="1127"/>
      <c r="BV127" s="1127"/>
      <c r="BW127" s="1127"/>
      <c r="BX127" s="1127"/>
      <c r="BY127" s="1127"/>
      <c r="BZ127" s="1127"/>
      <c r="CA127" s="1127"/>
      <c r="CB127" s="1127"/>
      <c r="CC127" s="1127"/>
      <c r="CD127" s="1127"/>
      <c r="CE127" s="1127"/>
      <c r="CF127" s="1127"/>
      <c r="CG127" s="1127"/>
      <c r="CH127" s="1127"/>
      <c r="CI127" s="1127"/>
      <c r="CJ127" s="1127"/>
      <c r="CK127" s="1127"/>
      <c r="CL127" s="1127"/>
      <c r="CM127" s="1127"/>
      <c r="CN127" s="1127"/>
      <c r="CO127" s="1127"/>
      <c r="CP127" s="1127"/>
      <c r="CQ127" s="1127"/>
      <c r="CR127" s="1127"/>
      <c r="CS127" s="1127"/>
      <c r="CT127" s="1127"/>
      <c r="CU127" s="1127"/>
      <c r="CV127" s="1127"/>
      <c r="CW127" s="1127"/>
      <c r="CX127" s="1127"/>
      <c r="CY127" s="1127"/>
      <c r="CZ127" s="1127"/>
      <c r="DA127" s="1127"/>
      <c r="DB127" s="1127"/>
      <c r="DC127" s="1127"/>
      <c r="DD127" s="1127"/>
      <c r="DE127" s="1127"/>
      <c r="DF127" s="1127"/>
      <c r="DG127" s="1127"/>
      <c r="DH127" s="1127"/>
      <c r="DI127" s="1127"/>
      <c r="DJ127" s="1127"/>
      <c r="DK127" s="1127"/>
      <c r="DL127" s="1127"/>
      <c r="DM127" s="1127"/>
      <c r="DN127" s="1127"/>
      <c r="DO127" s="1127"/>
      <c r="DP127" s="1127"/>
      <c r="DQ127" s="1127"/>
      <c r="DR127" s="1127"/>
      <c r="DS127" s="1127"/>
      <c r="DT127" s="1127"/>
      <c r="DU127" s="1127"/>
      <c r="DV127" s="1127"/>
      <c r="DW127" s="1127"/>
      <c r="DX127" s="1127"/>
      <c r="DY127" s="1127"/>
      <c r="DZ127" s="1127"/>
      <c r="EA127" s="1127"/>
      <c r="EB127" s="1127"/>
    </row>
    <row r="128" spans="1:132">
      <c r="A128" s="1077"/>
      <c r="B128" s="1188" t="s">
        <v>26</v>
      </c>
      <c r="C128" s="1188"/>
      <c r="D128" s="1188"/>
      <c r="E128" s="1235" t="s">
        <v>461</v>
      </c>
      <c r="F128" s="1231" t="s">
        <v>1006</v>
      </c>
      <c r="G128" s="1183" t="s">
        <v>31</v>
      </c>
      <c r="H128" s="1183"/>
      <c r="I128" s="1183"/>
      <c r="J128" s="1365"/>
      <c r="K128" s="1154"/>
      <c r="L128" s="1154"/>
      <c r="M128" s="1127"/>
      <c r="N128" s="1127"/>
      <c r="O128" s="1127"/>
      <c r="P128" s="1127"/>
      <c r="Q128" s="1127"/>
      <c r="R128" s="1127"/>
      <c r="S128" s="1127"/>
      <c r="T128" s="1127"/>
      <c r="U128" s="1127"/>
      <c r="V128" s="1127"/>
      <c r="W128" s="1127"/>
      <c r="X128" s="1127"/>
      <c r="Y128" s="1127"/>
      <c r="Z128" s="1127"/>
      <c r="AA128" s="1127"/>
      <c r="AB128" s="1127"/>
      <c r="AC128" s="1127"/>
      <c r="AD128" s="1127"/>
      <c r="AE128" s="1127"/>
      <c r="AF128" s="1127"/>
      <c r="AG128" s="1127"/>
      <c r="AH128" s="1127"/>
      <c r="AI128" s="1127"/>
      <c r="AJ128" s="1127"/>
      <c r="AK128" s="1127"/>
      <c r="AL128" s="1127"/>
      <c r="AM128" s="1127"/>
      <c r="AN128" s="1127"/>
      <c r="AO128" s="1127"/>
      <c r="AP128" s="1127"/>
      <c r="AQ128" s="1127"/>
      <c r="AR128" s="1127"/>
      <c r="AS128" s="1127"/>
      <c r="AT128" s="1127"/>
      <c r="AU128" s="1127"/>
      <c r="AV128" s="1127"/>
      <c r="AW128" s="1127"/>
      <c r="AX128" s="1127"/>
      <c r="AY128" s="1127"/>
      <c r="AZ128" s="1127"/>
      <c r="BA128" s="1127"/>
      <c r="BB128" s="1127"/>
      <c r="BC128" s="1127"/>
      <c r="BD128" s="1127"/>
      <c r="BE128" s="1127"/>
      <c r="BF128" s="1127"/>
      <c r="BG128" s="1127"/>
      <c r="BH128" s="1127"/>
      <c r="BI128" s="1127"/>
      <c r="BJ128" s="1127"/>
      <c r="BK128" s="1127"/>
      <c r="BL128" s="1127"/>
      <c r="BM128" s="1127"/>
      <c r="BN128" s="1127"/>
      <c r="BO128" s="1127"/>
      <c r="BP128" s="1127"/>
      <c r="BQ128" s="1127"/>
      <c r="BR128" s="1127"/>
      <c r="BS128" s="1127"/>
      <c r="BT128" s="1127"/>
      <c r="BU128" s="1127"/>
      <c r="BV128" s="1127"/>
      <c r="BW128" s="1127"/>
      <c r="BX128" s="1127"/>
      <c r="BY128" s="1127"/>
      <c r="BZ128" s="1127"/>
      <c r="CA128" s="1127"/>
      <c r="CB128" s="1127"/>
      <c r="CC128" s="1127"/>
      <c r="CD128" s="1127"/>
      <c r="CE128" s="1127"/>
      <c r="CF128" s="1127"/>
      <c r="CG128" s="1127"/>
      <c r="CH128" s="1127"/>
      <c r="CI128" s="1127"/>
      <c r="CJ128" s="1127"/>
      <c r="CK128" s="1127"/>
      <c r="CL128" s="1127"/>
      <c r="CM128" s="1127"/>
      <c r="CN128" s="1127"/>
      <c r="CO128" s="1127"/>
      <c r="CP128" s="1127"/>
      <c r="CQ128" s="1127"/>
      <c r="CR128" s="1127"/>
      <c r="CS128" s="1127"/>
      <c r="CT128" s="1127"/>
      <c r="CU128" s="1127"/>
      <c r="CV128" s="1127"/>
      <c r="CW128" s="1127"/>
      <c r="CX128" s="1127"/>
      <c r="CY128" s="1127"/>
      <c r="CZ128" s="1127"/>
      <c r="DA128" s="1127"/>
      <c r="DB128" s="1127"/>
      <c r="DC128" s="1127"/>
      <c r="DD128" s="1127"/>
      <c r="DE128" s="1127"/>
      <c r="DF128" s="1127"/>
      <c r="DG128" s="1127"/>
      <c r="DH128" s="1127"/>
      <c r="DI128" s="1127"/>
      <c r="DJ128" s="1127"/>
      <c r="DK128" s="1127"/>
      <c r="DL128" s="1127"/>
      <c r="DM128" s="1127"/>
      <c r="DN128" s="1127"/>
      <c r="DO128" s="1127"/>
      <c r="DP128" s="1127"/>
      <c r="DQ128" s="1127"/>
      <c r="DR128" s="1127"/>
      <c r="DS128" s="1127"/>
      <c r="DT128" s="1127"/>
      <c r="DU128" s="1127"/>
      <c r="DV128" s="1127"/>
      <c r="DW128" s="1127"/>
      <c r="DX128" s="1127"/>
      <c r="DY128" s="1127"/>
      <c r="DZ128" s="1127"/>
      <c r="EA128" s="1127"/>
      <c r="EB128" s="1127"/>
    </row>
    <row r="129" spans="1:132">
      <c r="A129" s="1077"/>
      <c r="B129" s="1186"/>
      <c r="C129" s="1186"/>
      <c r="D129" s="1186"/>
      <c r="E129" s="1235"/>
      <c r="F129" s="1231" t="s">
        <v>1007</v>
      </c>
      <c r="G129" s="1183" t="s">
        <v>23</v>
      </c>
      <c r="H129" s="1183" t="s">
        <v>28</v>
      </c>
      <c r="I129" s="1183" t="s">
        <v>30</v>
      </c>
      <c r="J129" s="1365"/>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c r="AE129" s="1127"/>
      <c r="AF129" s="1127"/>
      <c r="AG129" s="1127"/>
      <c r="AH129" s="1127"/>
      <c r="AI129" s="1127"/>
      <c r="AJ129" s="1127"/>
      <c r="AK129" s="1127"/>
      <c r="AL129" s="1127"/>
      <c r="AM129" s="1127"/>
      <c r="AN129" s="1127"/>
      <c r="AO129" s="1127"/>
      <c r="AP129" s="1127"/>
      <c r="AQ129" s="1127"/>
      <c r="AR129" s="1127"/>
      <c r="AS129" s="1127"/>
      <c r="AT129" s="1127"/>
      <c r="AU129" s="1127"/>
      <c r="AV129" s="1127"/>
      <c r="AW129" s="1127"/>
      <c r="AX129" s="1127"/>
      <c r="AY129" s="1127"/>
      <c r="AZ129" s="1127"/>
      <c r="BA129" s="1127"/>
      <c r="BB129" s="1127"/>
      <c r="BC129" s="1127"/>
      <c r="BD129" s="1127"/>
      <c r="BE129" s="1127"/>
      <c r="BF129" s="1127"/>
      <c r="BG129" s="1127"/>
      <c r="BH129" s="1127"/>
      <c r="BI129" s="1127"/>
      <c r="BJ129" s="1127"/>
      <c r="BK129" s="1127"/>
      <c r="BL129" s="1127"/>
      <c r="BM129" s="1127"/>
      <c r="BN129" s="1127"/>
      <c r="BO129" s="1127"/>
      <c r="BP129" s="1127"/>
      <c r="BQ129" s="1127"/>
      <c r="BR129" s="1127"/>
      <c r="BS129" s="1127"/>
      <c r="BT129" s="1127"/>
      <c r="BU129" s="1127"/>
      <c r="BV129" s="1127"/>
      <c r="BW129" s="1127"/>
      <c r="BX129" s="1127"/>
      <c r="BY129" s="1127"/>
      <c r="BZ129" s="1127"/>
      <c r="CA129" s="1127"/>
      <c r="CB129" s="1127"/>
      <c r="CC129" s="1127"/>
      <c r="CD129" s="1127"/>
      <c r="CE129" s="1127"/>
      <c r="CF129" s="1127"/>
      <c r="CG129" s="1127"/>
      <c r="CH129" s="1127"/>
      <c r="CI129" s="1127"/>
      <c r="CJ129" s="1127"/>
      <c r="CK129" s="1127"/>
      <c r="CL129" s="1127"/>
      <c r="CM129" s="1127"/>
      <c r="CN129" s="1127"/>
      <c r="CO129" s="1127"/>
      <c r="CP129" s="1127"/>
      <c r="CQ129" s="1127"/>
      <c r="CR129" s="1127"/>
      <c r="CS129" s="1127"/>
      <c r="CT129" s="1127"/>
      <c r="CU129" s="1127"/>
      <c r="CV129" s="1127"/>
      <c r="CW129" s="1127"/>
      <c r="CX129" s="1127"/>
      <c r="CY129" s="1127"/>
      <c r="CZ129" s="1127"/>
      <c r="DA129" s="1127"/>
      <c r="DB129" s="1127"/>
      <c r="DC129" s="1127"/>
      <c r="DD129" s="1127"/>
      <c r="DE129" s="1127"/>
      <c r="DF129" s="1127"/>
      <c r="DG129" s="1127"/>
      <c r="DH129" s="1127"/>
      <c r="DI129" s="1127"/>
      <c r="DJ129" s="1127"/>
      <c r="DK129" s="1127"/>
      <c r="DL129" s="1127"/>
      <c r="DM129" s="1127"/>
      <c r="DN129" s="1127"/>
      <c r="DO129" s="1127"/>
      <c r="DP129" s="1127"/>
      <c r="DQ129" s="1127"/>
      <c r="DR129" s="1127"/>
      <c r="DS129" s="1127"/>
      <c r="DT129" s="1127"/>
      <c r="DU129" s="1127"/>
      <c r="DV129" s="1127"/>
      <c r="DW129" s="1127"/>
      <c r="DX129" s="1127"/>
      <c r="DY129" s="1127"/>
      <c r="DZ129" s="1127"/>
      <c r="EA129" s="1127"/>
      <c r="EB129" s="1127"/>
    </row>
    <row r="130" spans="1:132">
      <c r="A130" s="1077"/>
      <c r="B130" s="1186"/>
      <c r="C130" s="1186"/>
      <c r="D130" s="1186"/>
      <c r="E130" s="1187"/>
      <c r="F130" s="1236" t="s">
        <v>1008</v>
      </c>
      <c r="G130" s="1183" t="s">
        <v>29</v>
      </c>
      <c r="H130" s="1183" t="s">
        <v>29</v>
      </c>
      <c r="I130" s="1183" t="s">
        <v>29</v>
      </c>
      <c r="J130" s="1366" t="s">
        <v>343</v>
      </c>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c r="AE130" s="1127"/>
      <c r="AF130" s="1127"/>
      <c r="AG130" s="1127"/>
      <c r="AH130" s="1127"/>
      <c r="AI130" s="1127"/>
      <c r="AJ130" s="1127"/>
      <c r="AK130" s="1127"/>
      <c r="AL130" s="1127"/>
      <c r="AM130" s="1127"/>
      <c r="AN130" s="1127"/>
      <c r="AO130" s="1127"/>
      <c r="AP130" s="1127"/>
      <c r="AQ130" s="1127"/>
      <c r="AR130" s="1127"/>
      <c r="AS130" s="1127"/>
      <c r="AT130" s="1127"/>
      <c r="AU130" s="1127"/>
      <c r="AV130" s="1127"/>
      <c r="AW130" s="1127"/>
      <c r="AX130" s="1127"/>
      <c r="AY130" s="1127"/>
      <c r="AZ130" s="1127"/>
      <c r="BA130" s="1127"/>
      <c r="BB130" s="1127"/>
      <c r="BC130" s="1127"/>
      <c r="BD130" s="1127"/>
      <c r="BE130" s="1127"/>
      <c r="BF130" s="1127"/>
      <c r="BG130" s="1127"/>
      <c r="BH130" s="1127"/>
      <c r="BI130" s="1127"/>
      <c r="BJ130" s="1127"/>
      <c r="BK130" s="1127"/>
      <c r="BL130" s="1127"/>
      <c r="BM130" s="1127"/>
      <c r="BN130" s="1127"/>
      <c r="BO130" s="1127"/>
      <c r="BP130" s="1127"/>
      <c r="BQ130" s="1127"/>
      <c r="BR130" s="1127"/>
      <c r="BS130" s="1127"/>
      <c r="BT130" s="1127"/>
      <c r="BU130" s="1127"/>
      <c r="BV130" s="1127"/>
      <c r="BW130" s="1127"/>
      <c r="BX130" s="1127"/>
      <c r="BY130" s="1127"/>
      <c r="BZ130" s="1127"/>
      <c r="CA130" s="1127"/>
      <c r="CB130" s="1127"/>
      <c r="CC130" s="1127"/>
      <c r="CD130" s="1127"/>
      <c r="CE130" s="1127"/>
      <c r="CF130" s="1127"/>
      <c r="CG130" s="1127"/>
      <c r="CH130" s="1127"/>
      <c r="CI130" s="1127"/>
      <c r="CJ130" s="1127"/>
      <c r="CK130" s="1127"/>
      <c r="CL130" s="1127"/>
      <c r="CM130" s="1127"/>
      <c r="CN130" s="1127"/>
      <c r="CO130" s="1127"/>
      <c r="CP130" s="1127"/>
      <c r="CQ130" s="1127"/>
      <c r="CR130" s="1127"/>
      <c r="CS130" s="1127"/>
      <c r="CT130" s="1127"/>
      <c r="CU130" s="1127"/>
      <c r="CV130" s="1127"/>
      <c r="CW130" s="1127"/>
      <c r="CX130" s="1127"/>
      <c r="CY130" s="1127"/>
      <c r="CZ130" s="1127"/>
      <c r="DA130" s="1127"/>
      <c r="DB130" s="1127"/>
      <c r="DC130" s="1127"/>
      <c r="DD130" s="1127"/>
      <c r="DE130" s="1127"/>
      <c r="DF130" s="1127"/>
      <c r="DG130" s="1127"/>
      <c r="DH130" s="1127"/>
      <c r="DI130" s="1127"/>
      <c r="DJ130" s="1127"/>
      <c r="DK130" s="1127"/>
      <c r="DL130" s="1127"/>
      <c r="DM130" s="1127"/>
      <c r="DN130" s="1127"/>
      <c r="DO130" s="1127"/>
      <c r="DP130" s="1127"/>
      <c r="DQ130" s="1127"/>
      <c r="DR130" s="1127"/>
      <c r="DS130" s="1127"/>
      <c r="DT130" s="1127"/>
      <c r="DU130" s="1127"/>
      <c r="DV130" s="1127"/>
      <c r="DW130" s="1127"/>
      <c r="DX130" s="1127"/>
      <c r="DY130" s="1127"/>
      <c r="DZ130" s="1127"/>
      <c r="EA130" s="1127"/>
      <c r="EB130" s="1127"/>
    </row>
    <row r="131" spans="1:132">
      <c r="B131" s="1618" t="s">
        <v>608</v>
      </c>
      <c r="C131" s="1619"/>
      <c r="D131" s="1619"/>
      <c r="E131" s="1621">
        <f>SUM(F131:I131)</f>
        <v>-726645.26691449992</v>
      </c>
      <c r="F131" s="1623">
        <v>0</v>
      </c>
      <c r="G131" s="1623">
        <v>0</v>
      </c>
      <c r="H131" s="1623">
        <v>0</v>
      </c>
      <c r="I131" s="1623">
        <v>-726645.26691449992</v>
      </c>
      <c r="J131" s="1622" t="s">
        <v>1035</v>
      </c>
      <c r="K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c r="AG131" s="1127"/>
      <c r="AH131" s="1127"/>
      <c r="AI131" s="1127"/>
      <c r="AJ131" s="1127"/>
      <c r="AK131" s="1127"/>
      <c r="AL131" s="1127"/>
      <c r="AM131" s="1127"/>
      <c r="AN131" s="1127"/>
      <c r="AO131" s="1127"/>
      <c r="AP131" s="1127"/>
      <c r="AQ131" s="1127"/>
      <c r="AR131" s="1127"/>
      <c r="AS131" s="1127"/>
      <c r="AT131" s="1127"/>
      <c r="AU131" s="1127"/>
      <c r="AV131" s="1127"/>
      <c r="AW131" s="1127"/>
      <c r="AX131" s="1127"/>
      <c r="AY131" s="1127"/>
      <c r="AZ131" s="1127"/>
      <c r="BA131" s="1127"/>
      <c r="BB131" s="1127"/>
      <c r="BC131" s="1127"/>
      <c r="BD131" s="1127"/>
      <c r="BE131" s="1127"/>
      <c r="BF131" s="1127"/>
      <c r="BG131" s="1127"/>
      <c r="BH131" s="1127"/>
      <c r="BI131" s="1127"/>
      <c r="BJ131" s="1127"/>
      <c r="BK131" s="1127"/>
      <c r="BL131" s="1127"/>
      <c r="BM131" s="1127"/>
      <c r="BN131" s="1127"/>
      <c r="BO131" s="1127"/>
      <c r="BP131" s="1127"/>
      <c r="BQ131" s="1127"/>
      <c r="BR131" s="1127"/>
      <c r="BS131" s="1127"/>
      <c r="BT131" s="1127"/>
      <c r="BU131" s="1127"/>
      <c r="BV131" s="1127"/>
      <c r="BW131" s="1127"/>
      <c r="BX131" s="1127"/>
      <c r="BY131" s="1127"/>
      <c r="BZ131" s="1127"/>
      <c r="CA131" s="1127"/>
      <c r="CB131" s="1127"/>
      <c r="CC131" s="1127"/>
      <c r="CD131" s="1127"/>
      <c r="CE131" s="1127"/>
      <c r="CF131" s="1127"/>
      <c r="CG131" s="1127"/>
      <c r="CH131" s="1127"/>
      <c r="CI131" s="1127"/>
      <c r="CJ131" s="1127"/>
      <c r="CK131" s="1127"/>
      <c r="CL131" s="1127"/>
      <c r="CM131" s="1127"/>
      <c r="CN131" s="1127"/>
      <c r="CO131" s="1127"/>
      <c r="CP131" s="1127"/>
      <c r="CQ131" s="1127"/>
      <c r="CR131" s="1127"/>
      <c r="CS131" s="1127"/>
      <c r="CT131" s="1127"/>
      <c r="CU131" s="1127"/>
      <c r="CV131" s="1127"/>
      <c r="CW131" s="1127"/>
      <c r="CX131" s="1127"/>
      <c r="CY131" s="1127"/>
      <c r="CZ131" s="1127"/>
      <c r="DA131" s="1127"/>
      <c r="DB131" s="1127"/>
      <c r="DC131" s="1127"/>
      <c r="DD131" s="1127"/>
      <c r="DE131" s="1127"/>
      <c r="DF131" s="1127"/>
      <c r="DG131" s="1127"/>
      <c r="DH131" s="1127"/>
      <c r="DI131" s="1127"/>
      <c r="DJ131" s="1127"/>
      <c r="DK131" s="1127"/>
      <c r="DL131" s="1127"/>
      <c r="DM131" s="1127"/>
      <c r="DN131" s="1127"/>
      <c r="DO131" s="1127"/>
      <c r="DP131" s="1127"/>
      <c r="DQ131" s="1127"/>
      <c r="DR131" s="1127"/>
      <c r="DS131" s="1127"/>
      <c r="DT131" s="1127"/>
      <c r="DU131" s="1127"/>
      <c r="DV131" s="1127"/>
      <c r="DW131" s="1127"/>
      <c r="DX131" s="1127"/>
      <c r="DY131" s="1127"/>
      <c r="DZ131" s="1127"/>
      <c r="EA131" s="1127"/>
      <c r="EB131" s="1127"/>
    </row>
    <row r="132" spans="1:132" ht="25.5">
      <c r="B132" s="1327" t="s">
        <v>1049</v>
      </c>
      <c r="C132" s="1328"/>
      <c r="D132" s="1329"/>
      <c r="E132" s="1624">
        <f>SUM(F132:I132)</f>
        <v>-18603134.630350001</v>
      </c>
      <c r="F132" s="1438">
        <v>0</v>
      </c>
      <c r="G132" s="1438">
        <v>0</v>
      </c>
      <c r="H132" s="1438">
        <v>-18603134.630350001</v>
      </c>
      <c r="I132" s="1438">
        <v>0</v>
      </c>
      <c r="J132" s="1622" t="s">
        <v>1051</v>
      </c>
      <c r="K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c r="AL132" s="1127"/>
      <c r="AM132" s="1127"/>
      <c r="AN132" s="1127"/>
      <c r="AO132" s="1127"/>
      <c r="AP132" s="1127"/>
      <c r="AQ132" s="1127"/>
      <c r="AR132" s="1127"/>
      <c r="AS132" s="1127"/>
      <c r="AT132" s="1127"/>
      <c r="AU132" s="1127"/>
      <c r="AV132" s="1127"/>
      <c r="AW132" s="1127"/>
      <c r="AX132" s="1127"/>
      <c r="AY132" s="1127"/>
      <c r="AZ132" s="1127"/>
      <c r="BA132" s="1127"/>
      <c r="BB132" s="1127"/>
      <c r="BC132" s="1127"/>
      <c r="BD132" s="1127"/>
      <c r="BE132" s="1127"/>
      <c r="BF132" s="1127"/>
      <c r="BG132" s="1127"/>
      <c r="BH132" s="1127"/>
      <c r="BI132" s="1127"/>
      <c r="BJ132" s="1127"/>
      <c r="BK132" s="1127"/>
      <c r="BL132" s="1127"/>
      <c r="BM132" s="1127"/>
      <c r="BN132" s="1127"/>
      <c r="BO132" s="1127"/>
      <c r="BP132" s="1127"/>
      <c r="BQ132" s="1127"/>
      <c r="BR132" s="1127"/>
      <c r="BS132" s="1127"/>
      <c r="BT132" s="1127"/>
      <c r="BU132" s="1127"/>
      <c r="BV132" s="1127"/>
      <c r="BW132" s="1127"/>
      <c r="BX132" s="1127"/>
      <c r="BY132" s="1127"/>
      <c r="BZ132" s="1127"/>
      <c r="CA132" s="1127"/>
      <c r="CB132" s="1127"/>
      <c r="CC132" s="1127"/>
      <c r="CD132" s="1127"/>
      <c r="CE132" s="1127"/>
      <c r="CF132" s="1127"/>
      <c r="CG132" s="1127"/>
      <c r="CH132" s="1127"/>
      <c r="CI132" s="1127"/>
      <c r="CJ132" s="1127"/>
      <c r="CK132" s="1127"/>
      <c r="CL132" s="1127"/>
      <c r="CM132" s="1127"/>
      <c r="CN132" s="1127"/>
      <c r="CO132" s="1127"/>
      <c r="CP132" s="1127"/>
      <c r="CQ132" s="1127"/>
      <c r="CR132" s="1127"/>
      <c r="CS132" s="1127"/>
      <c r="CT132" s="1127"/>
      <c r="CU132" s="1127"/>
      <c r="CV132" s="1127"/>
      <c r="CW132" s="1127"/>
      <c r="CX132" s="1127"/>
      <c r="CY132" s="1127"/>
      <c r="CZ132" s="1127"/>
      <c r="DA132" s="1127"/>
      <c r="DB132" s="1127"/>
      <c r="DC132" s="1127"/>
      <c r="DD132" s="1127"/>
      <c r="DE132" s="1127"/>
      <c r="DF132" s="1127"/>
      <c r="DG132" s="1127"/>
      <c r="DH132" s="1127"/>
      <c r="DI132" s="1127"/>
      <c r="DJ132" s="1127"/>
      <c r="DK132" s="1127"/>
      <c r="DL132" s="1127"/>
      <c r="DM132" s="1127"/>
      <c r="DN132" s="1127"/>
      <c r="DO132" s="1127"/>
      <c r="DP132" s="1127"/>
      <c r="DQ132" s="1127"/>
      <c r="DR132" s="1127"/>
      <c r="DS132" s="1127"/>
      <c r="DT132" s="1127"/>
      <c r="DU132" s="1127"/>
      <c r="DV132" s="1127"/>
      <c r="DW132" s="1127"/>
      <c r="DX132" s="1127"/>
      <c r="DY132" s="1127"/>
      <c r="DZ132" s="1127"/>
      <c r="EA132" s="1127"/>
      <c r="EB132" s="1127"/>
    </row>
    <row r="133" spans="1:132">
      <c r="B133" s="1327" t="s">
        <v>722</v>
      </c>
      <c r="C133" s="1328"/>
      <c r="D133" s="1329"/>
      <c r="E133" s="1624">
        <f t="shared" ref="E133:E154" si="6">SUM(F133:I133)</f>
        <v>-3424127.7787999995</v>
      </c>
      <c r="F133" s="1438">
        <v>0</v>
      </c>
      <c r="G133" s="1438">
        <v>0</v>
      </c>
      <c r="H133" s="1438">
        <v>-3424127.7787999995</v>
      </c>
      <c r="I133" s="1438">
        <v>0</v>
      </c>
      <c r="J133" s="1622" t="s">
        <v>671</v>
      </c>
      <c r="K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c r="AL133" s="1127"/>
      <c r="AM133" s="1127"/>
      <c r="AN133" s="1127"/>
      <c r="AO133" s="1127"/>
      <c r="AP133" s="1127"/>
      <c r="AQ133" s="1127"/>
      <c r="AR133" s="1127"/>
      <c r="AS133" s="1127"/>
      <c r="AT133" s="1127"/>
      <c r="AU133" s="1127"/>
      <c r="AV133" s="1127"/>
      <c r="AW133" s="1127"/>
      <c r="AX133" s="1127"/>
      <c r="AY133" s="1127"/>
      <c r="AZ133" s="1127"/>
      <c r="BA133" s="1127"/>
      <c r="BB133" s="1127"/>
      <c r="BC133" s="1127"/>
      <c r="BD133" s="1127"/>
      <c r="BE133" s="1127"/>
      <c r="BF133" s="1127"/>
      <c r="BG133" s="1127"/>
      <c r="BH133" s="1127"/>
      <c r="BI133" s="1127"/>
      <c r="BJ133" s="1127"/>
      <c r="BK133" s="1127"/>
      <c r="BL133" s="1127"/>
      <c r="BM133" s="1127"/>
      <c r="BN133" s="1127"/>
      <c r="BO133" s="1127"/>
      <c r="BP133" s="1127"/>
      <c r="BQ133" s="1127"/>
      <c r="BR133" s="1127"/>
      <c r="BS133" s="1127"/>
      <c r="BT133" s="1127"/>
      <c r="BU133" s="1127"/>
      <c r="BV133" s="1127"/>
      <c r="BW133" s="1127"/>
      <c r="BX133" s="1127"/>
      <c r="BY133" s="1127"/>
      <c r="BZ133" s="1127"/>
      <c r="CA133" s="1127"/>
      <c r="CB133" s="1127"/>
      <c r="CC133" s="1127"/>
      <c r="CD133" s="1127"/>
      <c r="CE133" s="1127"/>
      <c r="CF133" s="1127"/>
      <c r="CG133" s="1127"/>
      <c r="CH133" s="1127"/>
      <c r="CI133" s="1127"/>
      <c r="CJ133" s="1127"/>
      <c r="CK133" s="1127"/>
      <c r="CL133" s="1127"/>
      <c r="CM133" s="1127"/>
      <c r="CN133" s="1127"/>
      <c r="CO133" s="1127"/>
      <c r="CP133" s="1127"/>
      <c r="CQ133" s="1127"/>
      <c r="CR133" s="1127"/>
      <c r="CS133" s="1127"/>
      <c r="CT133" s="1127"/>
      <c r="CU133" s="1127"/>
      <c r="CV133" s="1127"/>
      <c r="CW133" s="1127"/>
      <c r="CX133" s="1127"/>
      <c r="CY133" s="1127"/>
      <c r="CZ133" s="1127"/>
      <c r="DA133" s="1127"/>
      <c r="DB133" s="1127"/>
      <c r="DC133" s="1127"/>
      <c r="DD133" s="1127"/>
      <c r="DE133" s="1127"/>
      <c r="DF133" s="1127"/>
      <c r="DG133" s="1127"/>
      <c r="DH133" s="1127"/>
      <c r="DI133" s="1127"/>
      <c r="DJ133" s="1127"/>
      <c r="DK133" s="1127"/>
      <c r="DL133" s="1127"/>
      <c r="DM133" s="1127"/>
      <c r="DN133" s="1127"/>
      <c r="DO133" s="1127"/>
      <c r="DP133" s="1127"/>
      <c r="DQ133" s="1127"/>
      <c r="DR133" s="1127"/>
      <c r="DS133" s="1127"/>
      <c r="DT133" s="1127"/>
      <c r="DU133" s="1127"/>
      <c r="DV133" s="1127"/>
      <c r="DW133" s="1127"/>
      <c r="DX133" s="1127"/>
      <c r="DY133" s="1127"/>
      <c r="DZ133" s="1127"/>
      <c r="EA133" s="1127"/>
      <c r="EB133" s="1127"/>
    </row>
    <row r="134" spans="1:132" ht="25.5">
      <c r="B134" s="1327" t="s">
        <v>666</v>
      </c>
      <c r="C134" s="1328"/>
      <c r="D134" s="1329"/>
      <c r="E134" s="1624">
        <f t="shared" si="6"/>
        <v>-1452936.929304</v>
      </c>
      <c r="F134" s="1438">
        <v>-1452936.929304</v>
      </c>
      <c r="G134" s="1438">
        <v>0</v>
      </c>
      <c r="H134" s="1438">
        <v>0</v>
      </c>
      <c r="I134" s="1438">
        <v>0</v>
      </c>
      <c r="J134" s="1622" t="s">
        <v>672</v>
      </c>
      <c r="K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c r="AJ134" s="1127"/>
      <c r="AK134" s="1127"/>
      <c r="AL134" s="1127"/>
      <c r="AM134" s="1127"/>
      <c r="AN134" s="1127"/>
      <c r="AO134" s="1127"/>
      <c r="AP134" s="1127"/>
      <c r="AQ134" s="1127"/>
      <c r="AR134" s="1127"/>
      <c r="AS134" s="1127"/>
      <c r="AT134" s="1127"/>
      <c r="AU134" s="1127"/>
      <c r="AV134" s="1127"/>
      <c r="AW134" s="1127"/>
      <c r="AX134" s="1127"/>
      <c r="AY134" s="1127"/>
      <c r="AZ134" s="1127"/>
      <c r="BA134" s="1127"/>
      <c r="BB134" s="1127"/>
      <c r="BC134" s="1127"/>
      <c r="BD134" s="1127"/>
      <c r="BE134" s="1127"/>
      <c r="BF134" s="1127"/>
      <c r="BG134" s="1127"/>
      <c r="BH134" s="1127"/>
      <c r="BI134" s="1127"/>
      <c r="BJ134" s="1127"/>
      <c r="BK134" s="1127"/>
      <c r="BL134" s="1127"/>
      <c r="BM134" s="1127"/>
      <c r="BN134" s="1127"/>
      <c r="BO134" s="1127"/>
      <c r="BP134" s="1127"/>
      <c r="BQ134" s="1127"/>
      <c r="BR134" s="1127"/>
      <c r="BS134" s="1127"/>
      <c r="BT134" s="1127"/>
      <c r="BU134" s="1127"/>
      <c r="BV134" s="1127"/>
      <c r="BW134" s="1127"/>
      <c r="BX134" s="1127"/>
      <c r="BY134" s="1127"/>
      <c r="BZ134" s="1127"/>
      <c r="CA134" s="1127"/>
      <c r="CB134" s="1127"/>
      <c r="CC134" s="1127"/>
      <c r="CD134" s="1127"/>
      <c r="CE134" s="1127"/>
      <c r="CF134" s="1127"/>
      <c r="CG134" s="1127"/>
      <c r="CH134" s="1127"/>
      <c r="CI134" s="1127"/>
      <c r="CJ134" s="1127"/>
      <c r="CK134" s="1127"/>
      <c r="CL134" s="1127"/>
      <c r="CM134" s="1127"/>
      <c r="CN134" s="1127"/>
      <c r="CO134" s="1127"/>
      <c r="CP134" s="1127"/>
      <c r="CQ134" s="1127"/>
      <c r="CR134" s="1127"/>
      <c r="CS134" s="1127"/>
      <c r="CT134" s="1127"/>
      <c r="CU134" s="1127"/>
      <c r="CV134" s="1127"/>
      <c r="CW134" s="1127"/>
      <c r="CX134" s="1127"/>
      <c r="CY134" s="1127"/>
      <c r="CZ134" s="1127"/>
      <c r="DA134" s="1127"/>
      <c r="DB134" s="1127"/>
      <c r="DC134" s="1127"/>
      <c r="DD134" s="1127"/>
      <c r="DE134" s="1127"/>
      <c r="DF134" s="1127"/>
      <c r="DG134" s="1127"/>
      <c r="DH134" s="1127"/>
      <c r="DI134" s="1127"/>
      <c r="DJ134" s="1127"/>
      <c r="DK134" s="1127"/>
      <c r="DL134" s="1127"/>
      <c r="DM134" s="1127"/>
      <c r="DN134" s="1127"/>
      <c r="DO134" s="1127"/>
      <c r="DP134" s="1127"/>
      <c r="DQ134" s="1127"/>
      <c r="DR134" s="1127"/>
      <c r="DS134" s="1127"/>
      <c r="DT134" s="1127"/>
      <c r="DU134" s="1127"/>
      <c r="DV134" s="1127"/>
      <c r="DW134" s="1127"/>
      <c r="DX134" s="1127"/>
      <c r="DY134" s="1127"/>
      <c r="DZ134" s="1127"/>
      <c r="EA134" s="1127"/>
      <c r="EB134" s="1127"/>
    </row>
    <row r="135" spans="1:132" ht="25.5">
      <c r="B135" s="1327" t="s">
        <v>667</v>
      </c>
      <c r="C135" s="1328"/>
      <c r="D135" s="1329"/>
      <c r="E135" s="1624">
        <f t="shared" si="6"/>
        <v>-4681661.4251894997</v>
      </c>
      <c r="F135" s="1438">
        <v>-4681661.4251894997</v>
      </c>
      <c r="G135" s="1438">
        <v>0</v>
      </c>
      <c r="H135" s="1438">
        <v>0</v>
      </c>
      <c r="I135" s="1438">
        <v>0</v>
      </c>
      <c r="J135" s="1622" t="s">
        <v>673</v>
      </c>
      <c r="K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c r="AJ135" s="1127"/>
      <c r="AK135" s="1127"/>
      <c r="AL135" s="1127"/>
      <c r="AM135" s="1127"/>
      <c r="AN135" s="1127"/>
      <c r="AO135" s="1127"/>
      <c r="AP135" s="1127"/>
      <c r="AQ135" s="1127"/>
      <c r="AR135" s="1127"/>
      <c r="AS135" s="1127"/>
      <c r="AT135" s="1127"/>
      <c r="AU135" s="1127"/>
      <c r="AV135" s="1127"/>
      <c r="AW135" s="1127"/>
      <c r="AX135" s="1127"/>
      <c r="AY135" s="1127"/>
      <c r="AZ135" s="1127"/>
      <c r="BA135" s="1127"/>
      <c r="BB135" s="1127"/>
      <c r="BC135" s="1127"/>
      <c r="BD135" s="1127"/>
      <c r="BE135" s="1127"/>
      <c r="BF135" s="1127"/>
      <c r="BG135" s="1127"/>
      <c r="BH135" s="1127"/>
      <c r="BI135" s="1127"/>
      <c r="BJ135" s="1127"/>
      <c r="BK135" s="1127"/>
      <c r="BL135" s="1127"/>
      <c r="BM135" s="1127"/>
      <c r="BN135" s="1127"/>
      <c r="BO135" s="1127"/>
      <c r="BP135" s="1127"/>
      <c r="BQ135" s="1127"/>
      <c r="BR135" s="1127"/>
      <c r="BS135" s="1127"/>
      <c r="BT135" s="1127"/>
      <c r="BU135" s="1127"/>
      <c r="BV135" s="1127"/>
      <c r="BW135" s="1127"/>
      <c r="BX135" s="1127"/>
      <c r="BY135" s="1127"/>
      <c r="BZ135" s="1127"/>
      <c r="CA135" s="1127"/>
      <c r="CB135" s="1127"/>
      <c r="CC135" s="1127"/>
      <c r="CD135" s="1127"/>
      <c r="CE135" s="1127"/>
      <c r="CF135" s="1127"/>
      <c r="CG135" s="1127"/>
      <c r="CH135" s="1127"/>
      <c r="CI135" s="1127"/>
      <c r="CJ135" s="1127"/>
      <c r="CK135" s="1127"/>
      <c r="CL135" s="1127"/>
      <c r="CM135" s="1127"/>
      <c r="CN135" s="1127"/>
      <c r="CO135" s="1127"/>
      <c r="CP135" s="1127"/>
      <c r="CQ135" s="1127"/>
      <c r="CR135" s="1127"/>
      <c r="CS135" s="1127"/>
      <c r="CT135" s="1127"/>
      <c r="CU135" s="1127"/>
      <c r="CV135" s="1127"/>
      <c r="CW135" s="1127"/>
      <c r="CX135" s="1127"/>
      <c r="CY135" s="1127"/>
      <c r="CZ135" s="1127"/>
      <c r="DA135" s="1127"/>
      <c r="DB135" s="1127"/>
      <c r="DC135" s="1127"/>
      <c r="DD135" s="1127"/>
      <c r="DE135" s="1127"/>
      <c r="DF135" s="1127"/>
      <c r="DG135" s="1127"/>
      <c r="DH135" s="1127"/>
      <c r="DI135" s="1127"/>
      <c r="DJ135" s="1127"/>
      <c r="DK135" s="1127"/>
      <c r="DL135" s="1127"/>
      <c r="DM135" s="1127"/>
      <c r="DN135" s="1127"/>
      <c r="DO135" s="1127"/>
      <c r="DP135" s="1127"/>
      <c r="DQ135" s="1127"/>
      <c r="DR135" s="1127"/>
      <c r="DS135" s="1127"/>
      <c r="DT135" s="1127"/>
      <c r="DU135" s="1127"/>
      <c r="DV135" s="1127"/>
      <c r="DW135" s="1127"/>
      <c r="DX135" s="1127"/>
      <c r="DY135" s="1127"/>
      <c r="DZ135" s="1127"/>
      <c r="EA135" s="1127"/>
      <c r="EB135" s="1127"/>
    </row>
    <row r="136" spans="1:132" s="933" customFormat="1" ht="25.5">
      <c r="A136" s="883"/>
      <c r="B136" s="1327" t="s">
        <v>723</v>
      </c>
      <c r="C136" s="1328"/>
      <c r="D136" s="1329"/>
      <c r="E136" s="1624">
        <f>SUM(F136:I136)</f>
        <v>-49203876.186709493</v>
      </c>
      <c r="F136" s="1438">
        <v>0</v>
      </c>
      <c r="G136" s="1438">
        <v>0</v>
      </c>
      <c r="H136" s="1438">
        <v>0</v>
      </c>
      <c r="I136" s="1438">
        <v>-49203876.186709493</v>
      </c>
      <c r="J136" s="1622" t="s">
        <v>674</v>
      </c>
      <c r="K136" s="1127"/>
      <c r="L136" s="883"/>
      <c r="M136" s="1125"/>
      <c r="N136" s="1125"/>
      <c r="O136" s="1125"/>
      <c r="P136" s="1125"/>
      <c r="Q136" s="1125"/>
      <c r="R136" s="1125"/>
      <c r="S136" s="1125"/>
      <c r="T136" s="1125"/>
      <c r="U136" s="1125"/>
      <c r="V136" s="1125"/>
      <c r="W136" s="1125"/>
      <c r="X136" s="1125"/>
      <c r="Y136" s="1125"/>
      <c r="Z136" s="1125"/>
      <c r="AA136" s="1125"/>
      <c r="AB136" s="1125"/>
      <c r="AC136" s="1125"/>
      <c r="AD136" s="1125"/>
      <c r="AE136" s="1125"/>
      <c r="AF136" s="1125"/>
      <c r="AG136" s="1125"/>
      <c r="AH136" s="1125"/>
      <c r="AI136" s="1125"/>
      <c r="AJ136" s="1125"/>
      <c r="AK136" s="1125"/>
      <c r="AL136" s="1125"/>
      <c r="AM136" s="1125"/>
      <c r="AN136" s="1125"/>
      <c r="AO136" s="1125"/>
      <c r="AP136" s="1125"/>
      <c r="AQ136" s="1125"/>
      <c r="AR136" s="1125"/>
      <c r="AS136" s="1125"/>
      <c r="AT136" s="1125"/>
      <c r="AU136" s="1125"/>
      <c r="AV136" s="1125"/>
      <c r="AW136" s="1125"/>
      <c r="AX136" s="1125"/>
      <c r="AY136" s="1125"/>
      <c r="AZ136" s="1125"/>
      <c r="BA136" s="1125"/>
      <c r="BB136" s="1125"/>
      <c r="BC136" s="1125"/>
      <c r="BD136" s="1125"/>
      <c r="BE136" s="1125"/>
      <c r="BF136" s="1125"/>
      <c r="BG136" s="1125"/>
      <c r="BH136" s="1125"/>
      <c r="BI136" s="1125"/>
      <c r="BJ136" s="1125"/>
      <c r="BK136" s="1125"/>
      <c r="BL136" s="1125"/>
      <c r="BM136" s="1125"/>
      <c r="BN136" s="1125"/>
      <c r="BO136" s="1125"/>
      <c r="BP136" s="1125"/>
      <c r="BQ136" s="1125"/>
      <c r="BR136" s="1125"/>
      <c r="BS136" s="1125"/>
      <c r="BT136" s="1125"/>
      <c r="BU136" s="1125"/>
      <c r="BV136" s="1125"/>
      <c r="BW136" s="1125"/>
      <c r="BX136" s="1125"/>
      <c r="BY136" s="1125"/>
      <c r="BZ136" s="1125"/>
      <c r="CA136" s="1125"/>
      <c r="CB136" s="1125"/>
      <c r="CC136" s="1125"/>
      <c r="CD136" s="1125"/>
      <c r="CE136" s="1125"/>
      <c r="CF136" s="1125"/>
      <c r="CG136" s="1125"/>
      <c r="CH136" s="1125"/>
      <c r="CI136" s="1125"/>
      <c r="CJ136" s="1125"/>
      <c r="CK136" s="1125"/>
      <c r="CL136" s="1125"/>
      <c r="CM136" s="1125"/>
      <c r="CN136" s="1125"/>
      <c r="CO136" s="1125"/>
      <c r="CP136" s="1125"/>
      <c r="CQ136" s="1125"/>
      <c r="CR136" s="1125"/>
      <c r="CS136" s="1125"/>
      <c r="CT136" s="1125"/>
      <c r="CU136" s="1125"/>
      <c r="CV136" s="1125"/>
      <c r="CW136" s="1125"/>
      <c r="CX136" s="1125"/>
      <c r="CY136" s="1125"/>
      <c r="CZ136" s="1125"/>
      <c r="DA136" s="1125"/>
      <c r="DB136" s="1125"/>
      <c r="DC136" s="1125"/>
      <c r="DD136" s="1125"/>
      <c r="DE136" s="1125"/>
      <c r="DF136" s="1125"/>
      <c r="DG136" s="1125"/>
      <c r="DH136" s="1125"/>
      <c r="DI136" s="1125"/>
      <c r="DJ136" s="1125"/>
      <c r="DK136" s="1125"/>
      <c r="DL136" s="1125"/>
      <c r="DM136" s="1125"/>
      <c r="DN136" s="1125"/>
      <c r="DO136" s="1125"/>
      <c r="DP136" s="1125"/>
      <c r="DQ136" s="1125"/>
      <c r="DR136" s="1125"/>
      <c r="DS136" s="1125"/>
      <c r="DT136" s="1125"/>
      <c r="DU136" s="1125"/>
      <c r="DV136" s="1125"/>
      <c r="DW136" s="1125"/>
      <c r="DX136" s="1125"/>
      <c r="DY136" s="1125"/>
      <c r="DZ136" s="1125"/>
      <c r="EA136" s="1125"/>
      <c r="EB136" s="1125"/>
    </row>
    <row r="137" spans="1:132" s="933" customFormat="1" ht="25.5">
      <c r="A137" s="883"/>
      <c r="B137" s="1327" t="s">
        <v>257</v>
      </c>
      <c r="C137" s="1328"/>
      <c r="D137" s="1329"/>
      <c r="E137" s="1624">
        <f t="shared" si="6"/>
        <v>-297849597.5140425</v>
      </c>
      <c r="F137" s="1438">
        <v>-297849597.5140425</v>
      </c>
      <c r="G137" s="1438">
        <v>0</v>
      </c>
      <c r="H137" s="1438">
        <v>0</v>
      </c>
      <c r="I137" s="1438">
        <v>0</v>
      </c>
      <c r="J137" s="1622" t="s">
        <v>1079</v>
      </c>
      <c r="K137" s="883"/>
      <c r="L137" s="883"/>
      <c r="M137" s="1125"/>
      <c r="N137" s="1125"/>
      <c r="O137" s="1125"/>
      <c r="P137" s="1125"/>
      <c r="Q137" s="1125"/>
      <c r="R137" s="1125"/>
      <c r="S137" s="1125"/>
      <c r="T137" s="1125"/>
      <c r="U137" s="1125"/>
      <c r="V137" s="1125"/>
      <c r="W137" s="1125"/>
      <c r="X137" s="1125"/>
      <c r="Y137" s="1125"/>
      <c r="Z137" s="1125"/>
      <c r="AA137" s="1125"/>
      <c r="AB137" s="1125"/>
      <c r="AC137" s="1125"/>
      <c r="AD137" s="1125"/>
      <c r="AE137" s="1125"/>
      <c r="AF137" s="1125"/>
      <c r="AG137" s="1125"/>
      <c r="AH137" s="1125"/>
      <c r="AI137" s="1125"/>
      <c r="AJ137" s="1125"/>
      <c r="AK137" s="1125"/>
      <c r="AL137" s="1125"/>
      <c r="AM137" s="1125"/>
      <c r="AN137" s="1125"/>
      <c r="AO137" s="1125"/>
      <c r="AP137" s="1125"/>
      <c r="AQ137" s="1125"/>
      <c r="AR137" s="1125"/>
      <c r="AS137" s="1125"/>
      <c r="AT137" s="1125"/>
      <c r="AU137" s="1125"/>
      <c r="AV137" s="1125"/>
      <c r="AW137" s="1125"/>
      <c r="AX137" s="1125"/>
      <c r="AY137" s="1125"/>
      <c r="AZ137" s="1125"/>
      <c r="BA137" s="1125"/>
      <c r="BB137" s="1125"/>
      <c r="BC137" s="1125"/>
      <c r="BD137" s="1125"/>
      <c r="BE137" s="1125"/>
      <c r="BF137" s="1125"/>
      <c r="BG137" s="1125"/>
      <c r="BH137" s="1125"/>
      <c r="BI137" s="1125"/>
      <c r="BJ137" s="1125"/>
      <c r="BK137" s="1125"/>
      <c r="BL137" s="1125"/>
      <c r="BM137" s="1125"/>
      <c r="BN137" s="1125"/>
      <c r="BO137" s="1125"/>
      <c r="BP137" s="1125"/>
      <c r="BQ137" s="1125"/>
      <c r="BR137" s="1125"/>
      <c r="BS137" s="1125"/>
      <c r="BT137" s="1125"/>
      <c r="BU137" s="1125"/>
      <c r="BV137" s="1125"/>
      <c r="BW137" s="1125"/>
      <c r="BX137" s="1125"/>
      <c r="BY137" s="1125"/>
      <c r="BZ137" s="1125"/>
      <c r="CA137" s="1125"/>
      <c r="CB137" s="1125"/>
      <c r="CC137" s="1125"/>
      <c r="CD137" s="1125"/>
      <c r="CE137" s="1125"/>
      <c r="CF137" s="1125"/>
      <c r="CG137" s="1125"/>
      <c r="CH137" s="1125"/>
      <c r="CI137" s="1125"/>
      <c r="CJ137" s="1125"/>
      <c r="CK137" s="1125"/>
      <c r="CL137" s="1125"/>
      <c r="CM137" s="1125"/>
      <c r="CN137" s="1125"/>
      <c r="CO137" s="1125"/>
      <c r="CP137" s="1125"/>
      <c r="CQ137" s="1125"/>
      <c r="CR137" s="1125"/>
      <c r="CS137" s="1125"/>
      <c r="CT137" s="1125"/>
      <c r="CU137" s="1125"/>
      <c r="CV137" s="1125"/>
      <c r="CW137" s="1125"/>
      <c r="CX137" s="1125"/>
      <c r="CY137" s="1125"/>
      <c r="CZ137" s="1125"/>
      <c r="DA137" s="1125"/>
      <c r="DB137" s="1125"/>
      <c r="DC137" s="1125"/>
      <c r="DD137" s="1125"/>
      <c r="DE137" s="1125"/>
      <c r="DF137" s="1125"/>
      <c r="DG137" s="1125"/>
      <c r="DH137" s="1125"/>
      <c r="DI137" s="1125"/>
      <c r="DJ137" s="1125"/>
      <c r="DK137" s="1125"/>
      <c r="DL137" s="1125"/>
      <c r="DM137" s="1125"/>
      <c r="DN137" s="1125"/>
      <c r="DO137" s="1125"/>
      <c r="DP137" s="1125"/>
      <c r="DQ137" s="1125"/>
      <c r="DR137" s="1125"/>
      <c r="DS137" s="1125"/>
      <c r="DT137" s="1125"/>
      <c r="DU137" s="1125"/>
      <c r="DV137" s="1125"/>
      <c r="DW137" s="1125"/>
      <c r="DX137" s="1125"/>
      <c r="DY137" s="1125"/>
      <c r="DZ137" s="1125"/>
      <c r="EA137" s="1125"/>
      <c r="EB137" s="1125"/>
    </row>
    <row r="138" spans="1:132" s="933" customFormat="1" ht="25.5">
      <c r="A138" s="883"/>
      <c r="B138" s="1327" t="s">
        <v>668</v>
      </c>
      <c r="C138" s="1328"/>
      <c r="D138" s="1329"/>
      <c r="E138" s="1624">
        <f t="shared" si="6"/>
        <v>-1345110.8235114999</v>
      </c>
      <c r="F138" s="1438">
        <v>0</v>
      </c>
      <c r="G138" s="1438">
        <v>0</v>
      </c>
      <c r="H138" s="1438">
        <v>-1345110.8235114999</v>
      </c>
      <c r="I138" s="1438">
        <v>0</v>
      </c>
      <c r="J138" s="1622" t="s">
        <v>675</v>
      </c>
      <c r="K138" s="1125"/>
      <c r="L138" s="883"/>
      <c r="M138" s="1125"/>
      <c r="N138" s="1125"/>
      <c r="O138" s="1125"/>
      <c r="P138" s="1125"/>
      <c r="Q138" s="1125"/>
      <c r="R138" s="1125"/>
      <c r="S138" s="1125"/>
      <c r="T138" s="1125"/>
      <c r="U138" s="1125"/>
      <c r="V138" s="1125"/>
      <c r="W138" s="1125"/>
      <c r="X138" s="1125"/>
      <c r="Y138" s="1125"/>
      <c r="Z138" s="1125"/>
      <c r="AA138" s="1125"/>
      <c r="AB138" s="1125"/>
      <c r="AC138" s="1125"/>
      <c r="AD138" s="1125"/>
      <c r="AE138" s="1125"/>
      <c r="AF138" s="1125"/>
      <c r="AG138" s="1125"/>
      <c r="AH138" s="1125"/>
      <c r="AI138" s="1125"/>
      <c r="AJ138" s="1125"/>
      <c r="AK138" s="1125"/>
      <c r="AL138" s="1125"/>
      <c r="AM138" s="1125"/>
      <c r="AN138" s="1125"/>
      <c r="AO138" s="1125"/>
      <c r="AP138" s="1125"/>
      <c r="AQ138" s="1125"/>
      <c r="AR138" s="1125"/>
      <c r="AS138" s="1125"/>
      <c r="AT138" s="1125"/>
      <c r="AU138" s="1125"/>
      <c r="AV138" s="1125"/>
      <c r="AW138" s="1125"/>
      <c r="AX138" s="1125"/>
      <c r="AY138" s="1125"/>
      <c r="AZ138" s="1125"/>
      <c r="BA138" s="1125"/>
      <c r="BB138" s="1125"/>
      <c r="BC138" s="1125"/>
      <c r="BD138" s="1125"/>
      <c r="BE138" s="1125"/>
      <c r="BF138" s="1125"/>
      <c r="BG138" s="1125"/>
      <c r="BH138" s="1125"/>
      <c r="BI138" s="1125"/>
      <c r="BJ138" s="1125"/>
      <c r="BK138" s="1125"/>
      <c r="BL138" s="1125"/>
      <c r="BM138" s="1125"/>
      <c r="BN138" s="1125"/>
      <c r="BO138" s="1125"/>
      <c r="BP138" s="1125"/>
      <c r="BQ138" s="1125"/>
      <c r="BR138" s="1125"/>
      <c r="BS138" s="1125"/>
      <c r="BT138" s="1125"/>
      <c r="BU138" s="1125"/>
      <c r="BV138" s="1125"/>
      <c r="BW138" s="1125"/>
      <c r="BX138" s="1125"/>
      <c r="BY138" s="1125"/>
      <c r="BZ138" s="1125"/>
      <c r="CA138" s="1125"/>
      <c r="CB138" s="1125"/>
      <c r="CC138" s="1125"/>
      <c r="CD138" s="1125"/>
      <c r="CE138" s="1125"/>
      <c r="CF138" s="1125"/>
      <c r="CG138" s="1125"/>
      <c r="CH138" s="1125"/>
      <c r="CI138" s="1125"/>
      <c r="CJ138" s="1125"/>
      <c r="CK138" s="1125"/>
      <c r="CL138" s="1125"/>
      <c r="CM138" s="1125"/>
      <c r="CN138" s="1125"/>
      <c r="CO138" s="1125"/>
      <c r="CP138" s="1125"/>
      <c r="CQ138" s="1125"/>
      <c r="CR138" s="1125"/>
      <c r="CS138" s="1125"/>
      <c r="CT138" s="1125"/>
      <c r="CU138" s="1125"/>
      <c r="CV138" s="1125"/>
      <c r="CW138" s="1125"/>
      <c r="CX138" s="1125"/>
      <c r="CY138" s="1125"/>
      <c r="CZ138" s="1125"/>
      <c r="DA138" s="1125"/>
      <c r="DB138" s="1125"/>
      <c r="DC138" s="1125"/>
      <c r="DD138" s="1125"/>
      <c r="DE138" s="1125"/>
      <c r="DF138" s="1125"/>
      <c r="DG138" s="1125"/>
      <c r="DH138" s="1125"/>
      <c r="DI138" s="1125"/>
      <c r="DJ138" s="1125"/>
      <c r="DK138" s="1125"/>
      <c r="DL138" s="1125"/>
      <c r="DM138" s="1125"/>
      <c r="DN138" s="1125"/>
      <c r="DO138" s="1125"/>
      <c r="DP138" s="1125"/>
      <c r="DQ138" s="1125"/>
      <c r="DR138" s="1125"/>
      <c r="DS138" s="1125"/>
      <c r="DT138" s="1125"/>
      <c r="DU138" s="1125"/>
      <c r="DV138" s="1125"/>
      <c r="DW138" s="1125"/>
      <c r="DX138" s="1125"/>
      <c r="DY138" s="1125"/>
      <c r="DZ138" s="1125"/>
      <c r="EA138" s="1125"/>
      <c r="EB138" s="1125"/>
    </row>
    <row r="139" spans="1:132" s="933" customFormat="1" ht="25.5">
      <c r="A139" s="883"/>
      <c r="B139" s="1327" t="s">
        <v>959</v>
      </c>
      <c r="C139" s="1328"/>
      <c r="D139" s="1329"/>
      <c r="E139" s="1624">
        <f t="shared" si="6"/>
        <v>-81583342.905337498</v>
      </c>
      <c r="F139" s="1438">
        <v>-81583342.905337498</v>
      </c>
      <c r="G139" s="1438">
        <v>0</v>
      </c>
      <c r="H139" s="1438">
        <v>0</v>
      </c>
      <c r="I139" s="1438">
        <v>0</v>
      </c>
      <c r="J139" s="1622" t="s">
        <v>676</v>
      </c>
      <c r="K139" s="1125"/>
      <c r="L139" s="883"/>
      <c r="M139" s="1125"/>
      <c r="N139" s="1125"/>
      <c r="O139" s="1125"/>
      <c r="P139" s="1125"/>
      <c r="Q139" s="1125"/>
      <c r="R139" s="1125"/>
      <c r="S139" s="1125"/>
      <c r="T139" s="1125"/>
      <c r="U139" s="1125"/>
      <c r="V139" s="1125"/>
      <c r="W139" s="1125"/>
      <c r="X139" s="1125"/>
      <c r="Y139" s="1125"/>
      <c r="Z139" s="1125"/>
      <c r="AA139" s="1125"/>
      <c r="AB139" s="1125"/>
      <c r="AC139" s="1125"/>
      <c r="AD139" s="1125"/>
      <c r="AE139" s="1125"/>
      <c r="AF139" s="1125"/>
      <c r="AG139" s="1125"/>
      <c r="AH139" s="1125"/>
      <c r="AI139" s="1125"/>
      <c r="AJ139" s="1125"/>
      <c r="AK139" s="1125"/>
      <c r="AL139" s="1125"/>
      <c r="AM139" s="1125"/>
      <c r="AN139" s="1125"/>
      <c r="AO139" s="1125"/>
      <c r="AP139" s="1125"/>
      <c r="AQ139" s="1125"/>
      <c r="AR139" s="1125"/>
      <c r="AS139" s="1125"/>
      <c r="AT139" s="1125"/>
      <c r="AU139" s="1125"/>
      <c r="AV139" s="1125"/>
      <c r="AW139" s="1125"/>
      <c r="AX139" s="1125"/>
      <c r="AY139" s="1125"/>
      <c r="AZ139" s="1125"/>
      <c r="BA139" s="1125"/>
      <c r="BB139" s="1125"/>
      <c r="BC139" s="1125"/>
      <c r="BD139" s="1125"/>
      <c r="BE139" s="1125"/>
      <c r="BF139" s="1125"/>
      <c r="BG139" s="1125"/>
      <c r="BH139" s="1125"/>
      <c r="BI139" s="1125"/>
      <c r="BJ139" s="1125"/>
      <c r="BK139" s="1125"/>
      <c r="BL139" s="1125"/>
      <c r="BM139" s="1125"/>
      <c r="BN139" s="1125"/>
      <c r="BO139" s="1125"/>
      <c r="BP139" s="1125"/>
      <c r="BQ139" s="1125"/>
      <c r="BR139" s="1125"/>
      <c r="BS139" s="1125"/>
      <c r="BT139" s="1125"/>
      <c r="BU139" s="1125"/>
      <c r="BV139" s="1125"/>
      <c r="BW139" s="1125"/>
      <c r="BX139" s="1125"/>
      <c r="BY139" s="1125"/>
      <c r="BZ139" s="1125"/>
      <c r="CA139" s="1125"/>
      <c r="CB139" s="1125"/>
      <c r="CC139" s="1125"/>
      <c r="CD139" s="1125"/>
      <c r="CE139" s="1125"/>
      <c r="CF139" s="1125"/>
      <c r="CG139" s="1125"/>
      <c r="CH139" s="1125"/>
      <c r="CI139" s="1125"/>
      <c r="CJ139" s="1125"/>
      <c r="CK139" s="1125"/>
      <c r="CL139" s="1125"/>
      <c r="CM139" s="1125"/>
      <c r="CN139" s="1125"/>
      <c r="CO139" s="1125"/>
      <c r="CP139" s="1125"/>
      <c r="CQ139" s="1125"/>
      <c r="CR139" s="1125"/>
      <c r="CS139" s="1125"/>
      <c r="CT139" s="1125"/>
      <c r="CU139" s="1125"/>
      <c r="CV139" s="1125"/>
      <c r="CW139" s="1125"/>
      <c r="CX139" s="1125"/>
      <c r="CY139" s="1125"/>
      <c r="CZ139" s="1125"/>
      <c r="DA139" s="1125"/>
      <c r="DB139" s="1125"/>
      <c r="DC139" s="1125"/>
      <c r="DD139" s="1125"/>
      <c r="DE139" s="1125"/>
      <c r="DF139" s="1125"/>
      <c r="DG139" s="1125"/>
      <c r="DH139" s="1125"/>
      <c r="DI139" s="1125"/>
      <c r="DJ139" s="1125"/>
      <c r="DK139" s="1125"/>
      <c r="DL139" s="1125"/>
      <c r="DM139" s="1125"/>
      <c r="DN139" s="1125"/>
      <c r="DO139" s="1125"/>
      <c r="DP139" s="1125"/>
      <c r="DQ139" s="1125"/>
      <c r="DR139" s="1125"/>
      <c r="DS139" s="1125"/>
      <c r="DT139" s="1125"/>
      <c r="DU139" s="1125"/>
      <c r="DV139" s="1125"/>
      <c r="DW139" s="1125"/>
      <c r="DX139" s="1125"/>
      <c r="DY139" s="1125"/>
      <c r="DZ139" s="1125"/>
      <c r="EA139" s="1125"/>
      <c r="EB139" s="1125"/>
    </row>
    <row r="140" spans="1:132">
      <c r="A140" s="1125"/>
      <c r="B140" s="1327" t="s">
        <v>669</v>
      </c>
      <c r="C140" s="1328"/>
      <c r="D140" s="1329"/>
      <c r="E140" s="1624">
        <f t="shared" si="6"/>
        <v>-22363380.410776995</v>
      </c>
      <c r="F140" s="1438">
        <v>-22363380.410776995</v>
      </c>
      <c r="G140" s="1438">
        <v>0</v>
      </c>
      <c r="H140" s="1438">
        <v>0</v>
      </c>
      <c r="I140" s="1438">
        <v>0</v>
      </c>
      <c r="J140" s="1622" t="s">
        <v>678</v>
      </c>
      <c r="K140" s="1125"/>
    </row>
    <row r="141" spans="1:132" ht="25.5">
      <c r="A141" s="1125"/>
      <c r="B141" s="1327" t="s">
        <v>670</v>
      </c>
      <c r="C141" s="1328"/>
      <c r="D141" s="1329"/>
      <c r="E141" s="1624">
        <f t="shared" si="6"/>
        <v>-1488294.7621944998</v>
      </c>
      <c r="F141" s="1438">
        <v>-1488294.7621944998</v>
      </c>
      <c r="G141" s="1438">
        <v>0</v>
      </c>
      <c r="H141" s="1438">
        <v>0</v>
      </c>
      <c r="I141" s="1438">
        <v>0</v>
      </c>
      <c r="J141" s="1622" t="s">
        <v>679</v>
      </c>
      <c r="K141" s="1125"/>
    </row>
    <row r="142" spans="1:132">
      <c r="A142" s="1125"/>
      <c r="B142" s="1327" t="s">
        <v>611</v>
      </c>
      <c r="C142" s="1328"/>
      <c r="D142" s="1329"/>
      <c r="E142" s="1624">
        <f t="shared" si="6"/>
        <v>-8002073.7329844972</v>
      </c>
      <c r="F142" s="1438">
        <v>-8002073.7329844972</v>
      </c>
      <c r="G142" s="1438">
        <v>0</v>
      </c>
      <c r="H142" s="1438">
        <v>0</v>
      </c>
      <c r="I142" s="1438">
        <v>0</v>
      </c>
      <c r="J142" s="1622" t="s">
        <v>680</v>
      </c>
    </row>
    <row r="143" spans="1:132">
      <c r="A143" s="1125"/>
      <c r="B143" s="1327" t="s">
        <v>724</v>
      </c>
      <c r="C143" s="1328"/>
      <c r="D143" s="1329"/>
      <c r="E143" s="1624">
        <f t="shared" si="6"/>
        <v>-30908773.915749997</v>
      </c>
      <c r="F143" s="1438">
        <v>-30908773.915749997</v>
      </c>
      <c r="G143" s="1438">
        <v>0</v>
      </c>
      <c r="H143" s="1438">
        <v>0</v>
      </c>
      <c r="I143" s="1438">
        <v>0</v>
      </c>
      <c r="J143" s="1622" t="s">
        <v>725</v>
      </c>
    </row>
    <row r="144" spans="1:132">
      <c r="B144" s="1327" t="s">
        <v>615</v>
      </c>
      <c r="C144" s="1328"/>
      <c r="D144" s="1329"/>
      <c r="E144" s="1624">
        <f t="shared" si="6"/>
        <v>-224191112.98500699</v>
      </c>
      <c r="F144" s="1438">
        <v>-224191112.98500699</v>
      </c>
      <c r="G144" s="1438">
        <v>0</v>
      </c>
      <c r="H144" s="1438">
        <v>0</v>
      </c>
      <c r="I144" s="1438">
        <v>0</v>
      </c>
      <c r="J144" s="1622" t="s">
        <v>960</v>
      </c>
    </row>
    <row r="145" spans="1:12">
      <c r="B145" s="1327" t="s">
        <v>616</v>
      </c>
      <c r="C145" s="1328"/>
      <c r="D145" s="1329"/>
      <c r="E145" s="1624">
        <f t="shared" si="6"/>
        <v>-58006.9994315</v>
      </c>
      <c r="F145" s="1438">
        <v>-58006.9994315</v>
      </c>
      <c r="G145" s="1438">
        <v>0</v>
      </c>
      <c r="H145" s="1438">
        <v>0</v>
      </c>
      <c r="I145" s="1438">
        <v>0</v>
      </c>
      <c r="J145" s="1622" t="s">
        <v>681</v>
      </c>
    </row>
    <row r="146" spans="1:12">
      <c r="B146" s="1327" t="s">
        <v>617</v>
      </c>
      <c r="C146" s="1328"/>
      <c r="D146" s="1329"/>
      <c r="E146" s="1624">
        <f t="shared" si="6"/>
        <v>-17710274.0175635</v>
      </c>
      <c r="F146" s="1438">
        <v>-17710274.0175635</v>
      </c>
      <c r="G146" s="1438">
        <v>0</v>
      </c>
      <c r="H146" s="1438">
        <v>0</v>
      </c>
      <c r="I146" s="1438">
        <v>0</v>
      </c>
      <c r="J146" s="1622" t="s">
        <v>681</v>
      </c>
    </row>
    <row r="147" spans="1:12">
      <c r="B147" s="1327" t="s">
        <v>726</v>
      </c>
      <c r="C147" s="1328"/>
      <c r="D147" s="1329"/>
      <c r="E147" s="1624">
        <f t="shared" si="6"/>
        <v>-4630328.6919264998</v>
      </c>
      <c r="F147" s="1438">
        <v>-4630328.6919264998</v>
      </c>
      <c r="G147" s="1438">
        <v>0</v>
      </c>
      <c r="H147" s="1438">
        <v>0</v>
      </c>
      <c r="I147" s="1438">
        <v>0</v>
      </c>
      <c r="J147" s="1622" t="s">
        <v>681</v>
      </c>
    </row>
    <row r="148" spans="1:12">
      <c r="B148" s="1327" t="s">
        <v>727</v>
      </c>
      <c r="C148" s="1328"/>
      <c r="D148" s="1329"/>
      <c r="E148" s="1624">
        <f t="shared" si="6"/>
        <v>-482144064.29248101</v>
      </c>
      <c r="F148" s="1438">
        <v>-482144064.29248101</v>
      </c>
      <c r="G148" s="1438">
        <v>0</v>
      </c>
      <c r="H148" s="1438">
        <v>0</v>
      </c>
      <c r="I148" s="1438">
        <v>0</v>
      </c>
      <c r="J148" s="1622" t="s">
        <v>681</v>
      </c>
    </row>
    <row r="149" spans="1:12">
      <c r="B149" s="1327" t="s">
        <v>1077</v>
      </c>
      <c r="C149" s="1328"/>
      <c r="D149" s="1329"/>
      <c r="E149" s="1624">
        <f t="shared" si="6"/>
        <v>-4098119.3821999999</v>
      </c>
      <c r="F149" s="1438">
        <v>-4098119.3821999999</v>
      </c>
      <c r="G149" s="1438">
        <v>0</v>
      </c>
      <c r="H149" s="1438">
        <v>0</v>
      </c>
      <c r="I149" s="1438">
        <v>0</v>
      </c>
      <c r="J149" s="1622" t="s">
        <v>1078</v>
      </c>
    </row>
    <row r="150" spans="1:12">
      <c r="B150" s="1327" t="s">
        <v>1050</v>
      </c>
      <c r="C150" s="1328"/>
      <c r="D150" s="1329"/>
      <c r="E150" s="1624">
        <f t="shared" si="6"/>
        <v>-3207535.9569000001</v>
      </c>
      <c r="F150" s="1438">
        <v>-3207535.9569000001</v>
      </c>
      <c r="G150" s="1438">
        <v>0</v>
      </c>
      <c r="H150" s="1438">
        <v>0</v>
      </c>
      <c r="I150" s="1438">
        <v>0</v>
      </c>
      <c r="J150" s="1622" t="s">
        <v>1052</v>
      </c>
    </row>
    <row r="151" spans="1:12" s="1074" customFormat="1" ht="25.5">
      <c r="A151" s="883"/>
      <c r="B151" s="1327" t="s">
        <v>1069</v>
      </c>
      <c r="C151" s="1328"/>
      <c r="D151" s="1329"/>
      <c r="E151" s="1624">
        <f t="shared" si="6"/>
        <v>-2922818.7128679994</v>
      </c>
      <c r="F151" s="1438">
        <v>-2922818.7128679994</v>
      </c>
      <c r="G151" s="1438">
        <v>0</v>
      </c>
      <c r="H151" s="1438">
        <v>0</v>
      </c>
      <c r="I151" s="1438">
        <v>0</v>
      </c>
      <c r="J151" s="1622" t="s">
        <v>1059</v>
      </c>
      <c r="K151" s="883"/>
      <c r="L151" s="883"/>
    </row>
    <row r="152" spans="1:12" s="1074" customFormat="1">
      <c r="A152" s="883"/>
      <c r="B152" s="1327" t="s">
        <v>682</v>
      </c>
      <c r="C152" s="1328"/>
      <c r="D152" s="1329"/>
      <c r="E152" s="1624">
        <f t="shared" si="6"/>
        <v>-515879.24275500001</v>
      </c>
      <c r="F152" s="1438">
        <v>-515879.24275500001</v>
      </c>
      <c r="G152" s="1438">
        <v>0</v>
      </c>
      <c r="H152" s="1438">
        <v>0</v>
      </c>
      <c r="I152" s="1438">
        <v>0</v>
      </c>
      <c r="J152" s="1622" t="s">
        <v>691</v>
      </c>
      <c r="L152" s="883"/>
    </row>
    <row r="153" spans="1:12" s="1134" customFormat="1" ht="25.5">
      <c r="A153" s="883"/>
      <c r="B153" s="1618" t="s">
        <v>609</v>
      </c>
      <c r="C153" s="1619"/>
      <c r="D153" s="1619"/>
      <c r="E153" s="1621">
        <f>SUM(F153:I153)</f>
        <v>-4219958.8738000002</v>
      </c>
      <c r="F153" s="1623">
        <v>-4219958.8738000002</v>
      </c>
      <c r="G153" s="1623">
        <v>0</v>
      </c>
      <c r="H153" s="1623">
        <v>0</v>
      </c>
      <c r="I153" s="1623">
        <v>0</v>
      </c>
      <c r="J153" s="1622" t="s">
        <v>644</v>
      </c>
      <c r="L153" s="883"/>
    </row>
    <row r="154" spans="1:12" s="1074" customFormat="1" ht="38.25">
      <c r="B154" s="1327" t="s">
        <v>1080</v>
      </c>
      <c r="C154" s="1328"/>
      <c r="D154" s="1329"/>
      <c r="E154" s="1624">
        <f t="shared" si="6"/>
        <v>-81043073.298981413</v>
      </c>
      <c r="F154" s="1438">
        <v>-81043073.298981413</v>
      </c>
      <c r="G154" s="1438">
        <v>0</v>
      </c>
      <c r="H154" s="1438">
        <v>0</v>
      </c>
      <c r="I154" s="1438">
        <v>0</v>
      </c>
      <c r="J154" s="1622" t="s">
        <v>1040</v>
      </c>
      <c r="L154" s="883"/>
    </row>
    <row r="155" spans="1:12" s="1074" customFormat="1">
      <c r="B155" s="1652" t="s">
        <v>937</v>
      </c>
      <c r="C155" s="1626"/>
      <c r="D155" s="1627"/>
      <c r="E155" s="1630">
        <f>SUM(E131:E154)</f>
        <v>-1346374128.7357786</v>
      </c>
      <c r="F155" s="1630">
        <f>SUM(F131:F154)</f>
        <v>-1273071234.0494931</v>
      </c>
      <c r="G155" s="1630">
        <f>SUM(G131:G154)</f>
        <v>0</v>
      </c>
      <c r="H155" s="1630">
        <f>SUM(H131:H154)</f>
        <v>-23372373.232661501</v>
      </c>
      <c r="I155" s="1630">
        <f>SUM(I131:I154)</f>
        <v>-49930521.453623995</v>
      </c>
      <c r="J155" s="1660"/>
    </row>
    <row r="156" spans="1:12" s="1074" customFormat="1">
      <c r="B156" s="1158"/>
      <c r="C156" s="1159"/>
      <c r="D156" s="1627"/>
      <c r="E156" s="1630"/>
      <c r="F156" s="1630"/>
      <c r="G156" s="1630"/>
      <c r="H156" s="1630"/>
      <c r="I156" s="1630"/>
      <c r="J156" s="1629"/>
    </row>
    <row r="157" spans="1:12" s="1074" customFormat="1">
      <c r="B157" s="1160" t="s">
        <v>926</v>
      </c>
      <c r="C157" s="1161"/>
      <c r="D157" s="1631"/>
      <c r="E157" s="1624">
        <f t="shared" ref="E157:E160" si="7">F157+G157+H157+I157</f>
        <v>0</v>
      </c>
      <c r="F157" s="1655">
        <v>0</v>
      </c>
      <c r="G157" s="1655">
        <v>0</v>
      </c>
      <c r="H157" s="1655">
        <v>0</v>
      </c>
      <c r="I157" s="1655">
        <v>0</v>
      </c>
      <c r="J157" s="1632"/>
    </row>
    <row r="158" spans="1:12" s="1074" customFormat="1">
      <c r="B158" s="1160" t="s">
        <v>927</v>
      </c>
      <c r="C158" s="1161"/>
      <c r="D158" s="1631"/>
      <c r="E158" s="1624">
        <f t="shared" si="7"/>
        <v>0</v>
      </c>
      <c r="F158" s="1655">
        <v>0</v>
      </c>
      <c r="G158" s="1655">
        <v>0</v>
      </c>
      <c r="H158" s="1655">
        <v>0</v>
      </c>
      <c r="I158" s="1655">
        <v>0</v>
      </c>
      <c r="J158" s="1632"/>
    </row>
    <row r="159" spans="1:12" s="1074" customFormat="1">
      <c r="B159" s="1160" t="s">
        <v>928</v>
      </c>
      <c r="C159" s="1161"/>
      <c r="D159" s="1631"/>
      <c r="E159" s="1624">
        <f t="shared" si="7"/>
        <v>81043073.298981413</v>
      </c>
      <c r="F159" s="1655">
        <f>-F154</f>
        <v>81043073.298981413</v>
      </c>
      <c r="G159" s="1655">
        <v>0</v>
      </c>
      <c r="H159" s="1655">
        <v>0</v>
      </c>
      <c r="I159" s="1655">
        <v>0</v>
      </c>
      <c r="J159" s="1632"/>
    </row>
    <row r="160" spans="1:12" s="1074" customFormat="1">
      <c r="B160" s="1633" t="s">
        <v>929</v>
      </c>
      <c r="C160" s="1634"/>
      <c r="D160" s="1631"/>
      <c r="E160" s="1624">
        <f t="shared" si="7"/>
        <v>0</v>
      </c>
      <c r="F160" s="1655">
        <v>0</v>
      </c>
      <c r="G160" s="1655">
        <v>0</v>
      </c>
      <c r="H160" s="1655">
        <v>0</v>
      </c>
      <c r="I160" s="1655">
        <v>0</v>
      </c>
      <c r="J160" s="1632"/>
    </row>
    <row r="161" spans="1:12" s="1074" customFormat="1">
      <c r="B161" s="1158"/>
      <c r="C161" s="1159"/>
      <c r="D161" s="1627"/>
      <c r="E161" s="1630"/>
      <c r="F161" s="1630"/>
      <c r="G161" s="1630"/>
      <c r="H161" s="1630"/>
      <c r="I161" s="1630"/>
      <c r="J161" s="1629"/>
    </row>
    <row r="162" spans="1:12" s="1074" customFormat="1">
      <c r="B162" s="1635" t="s">
        <v>938</v>
      </c>
      <c r="C162" s="1636"/>
      <c r="D162" s="1637"/>
      <c r="E162" s="1638">
        <f>SUM(E155:E161)</f>
        <v>-1265331055.4367971</v>
      </c>
      <c r="F162" s="1638">
        <f>SUM(F155:F161)</f>
        <v>-1192028160.7505116</v>
      </c>
      <c r="G162" s="1638">
        <f>SUM(G155:G161)</f>
        <v>0</v>
      </c>
      <c r="H162" s="1638">
        <f>SUM(H155:H161)</f>
        <v>-23372373.232661501</v>
      </c>
      <c r="I162" s="1638">
        <f>SUM(I155:I161)</f>
        <v>-49930521.453623995</v>
      </c>
      <c r="J162" s="1639"/>
    </row>
    <row r="163" spans="1:12" s="1076" customFormat="1">
      <c r="A163" s="1074"/>
      <c r="B163" s="1640"/>
      <c r="C163" s="1641"/>
      <c r="D163" s="1642"/>
      <c r="E163" s="1643"/>
      <c r="F163" s="1643"/>
      <c r="G163" s="1643"/>
      <c r="H163" s="1643"/>
      <c r="I163" s="1643"/>
      <c r="J163" s="1644"/>
      <c r="K163" s="1074"/>
      <c r="L163" s="1074"/>
    </row>
    <row r="164" spans="1:12" s="1076" customFormat="1">
      <c r="A164" s="1074"/>
      <c r="B164" s="1645" t="s">
        <v>448</v>
      </c>
      <c r="C164" s="1646"/>
      <c r="D164" s="1647"/>
      <c r="E164" s="1643"/>
      <c r="F164" s="1643"/>
      <c r="G164" s="1643"/>
      <c r="H164" s="1643"/>
      <c r="I164" s="1648">
        <f>'Appendix A'!$H$15</f>
        <v>0.15784878490374143</v>
      </c>
      <c r="J164" s="1644"/>
      <c r="K164" s="1074"/>
      <c r="L164" s="1074"/>
    </row>
    <row r="165" spans="1:12" s="1076" customFormat="1">
      <c r="A165" s="1074"/>
      <c r="B165" s="1645" t="s">
        <v>454</v>
      </c>
      <c r="C165" s="1646"/>
      <c r="D165" s="1642"/>
      <c r="E165" s="1643"/>
      <c r="F165" s="1643"/>
      <c r="G165" s="1643"/>
      <c r="H165" s="1648">
        <f>'Appendix A'!$H$30</f>
        <v>0.20649037268203158</v>
      </c>
      <c r="I165" s="1643"/>
      <c r="J165" s="1644"/>
    </row>
    <row r="166" spans="1:12" s="1076" customFormat="1">
      <c r="A166" s="1074"/>
      <c r="B166" s="1645" t="s">
        <v>931</v>
      </c>
      <c r="C166" s="1646"/>
      <c r="D166" s="1642"/>
      <c r="E166" s="1643"/>
      <c r="F166" s="1643"/>
      <c r="G166" s="1648">
        <v>1</v>
      </c>
      <c r="H166" s="1643"/>
      <c r="I166" s="1643"/>
      <c r="J166" s="1644"/>
    </row>
    <row r="167" spans="1:12" s="1076" customFormat="1">
      <c r="A167" s="1074"/>
      <c r="B167" s="1645" t="s">
        <v>932</v>
      </c>
      <c r="C167" s="1646"/>
      <c r="D167" s="1642"/>
      <c r="E167" s="1643"/>
      <c r="F167" s="1648">
        <v>0</v>
      </c>
      <c r="G167" s="1643"/>
      <c r="H167" s="1643"/>
      <c r="I167" s="1643"/>
      <c r="J167" s="1644"/>
    </row>
    <row r="168" spans="1:12" s="1076" customFormat="1">
      <c r="A168" s="1074"/>
      <c r="B168" s="1649" t="s">
        <v>933</v>
      </c>
      <c r="C168" s="1646"/>
      <c r="D168" s="1642"/>
      <c r="E168" s="1643">
        <f>SUM(F168:I168)</f>
        <v>-12707642.200340554</v>
      </c>
      <c r="F168" s="1643">
        <f>F162*F167</f>
        <v>0</v>
      </c>
      <c r="G168" s="1643">
        <f>G166*G162</f>
        <v>0</v>
      </c>
      <c r="H168" s="1643">
        <f>H162*H165</f>
        <v>-4826170.0592758125</v>
      </c>
      <c r="I168" s="1643">
        <f>I162*I164</f>
        <v>-7881472.1410647407</v>
      </c>
      <c r="J168" s="1644"/>
    </row>
    <row r="169" spans="1:12" s="1076" customFormat="1">
      <c r="B169" s="1177"/>
      <c r="C169" s="1162"/>
      <c r="D169" s="1157"/>
      <c r="E169" s="1178"/>
      <c r="F169" s="1179"/>
      <c r="G169" s="1179"/>
      <c r="H169" s="1201"/>
      <c r="I169" s="1201"/>
      <c r="J169" s="1165"/>
    </row>
    <row r="170" spans="1:12" s="1076" customFormat="1">
      <c r="B170" s="1194" t="s">
        <v>33</v>
      </c>
      <c r="C170" s="1168"/>
      <c r="D170" s="1168"/>
      <c r="E170" s="1168"/>
      <c r="F170" s="1168"/>
      <c r="G170" s="1172"/>
      <c r="H170" s="1172"/>
      <c r="I170" s="1172"/>
      <c r="J170" s="1173"/>
    </row>
    <row r="171" spans="1:12" s="1075" customFormat="1">
      <c r="A171" s="1076"/>
      <c r="B171" s="1509" t="s">
        <v>1029</v>
      </c>
      <c r="C171" s="1509"/>
      <c r="D171" s="1509"/>
      <c r="E171" s="1509"/>
      <c r="F171" s="1509"/>
      <c r="G171" s="1509"/>
      <c r="H171" s="1509"/>
      <c r="I171" s="1509"/>
      <c r="J171" s="1173"/>
      <c r="K171" s="1076"/>
      <c r="L171" s="1076"/>
    </row>
    <row r="172" spans="1:12" s="1075" customFormat="1">
      <c r="A172" s="1076"/>
      <c r="B172" s="1176" t="s">
        <v>986</v>
      </c>
      <c r="C172" s="1176"/>
      <c r="D172" s="1168"/>
      <c r="E172" s="1174"/>
      <c r="F172" s="1168"/>
      <c r="G172" s="1168"/>
      <c r="H172" s="1172"/>
      <c r="I172" s="1172"/>
      <c r="J172" s="1173"/>
      <c r="K172" s="1076"/>
      <c r="L172" s="1076"/>
    </row>
    <row r="173" spans="1:12" s="1075" customFormat="1">
      <c r="A173" s="1076"/>
      <c r="B173" s="1176" t="s">
        <v>987</v>
      </c>
      <c r="C173" s="1176"/>
      <c r="D173" s="1168"/>
      <c r="E173" s="1174"/>
      <c r="F173" s="1168"/>
      <c r="G173" s="1168"/>
      <c r="H173" s="1172"/>
      <c r="I173" s="1172"/>
      <c r="J173" s="1173"/>
    </row>
    <row r="174" spans="1:12" s="1082" customFormat="1">
      <c r="A174" s="1076"/>
      <c r="B174" s="1176" t="s">
        <v>988</v>
      </c>
      <c r="C174" s="1176"/>
      <c r="D174" s="1168"/>
      <c r="E174" s="1174"/>
      <c r="F174" s="1168"/>
      <c r="G174" s="1168"/>
      <c r="H174" s="1172"/>
      <c r="I174" s="1172"/>
      <c r="J174" s="1173"/>
      <c r="K174" s="1075"/>
      <c r="L174" s="1075"/>
    </row>
    <row r="175" spans="1:12" s="1082" customFormat="1">
      <c r="A175" s="1076"/>
      <c r="B175" s="1510" t="s">
        <v>567</v>
      </c>
      <c r="C175" s="1510"/>
      <c r="D175" s="1510"/>
      <c r="E175" s="1510"/>
      <c r="F175" s="1510"/>
      <c r="G175" s="1510"/>
      <c r="H175" s="1510"/>
      <c r="I175" s="1510"/>
      <c r="J175" s="1174"/>
      <c r="K175" s="1075"/>
      <c r="L175" s="1075"/>
    </row>
    <row r="176" spans="1:12" s="1082" customFormat="1">
      <c r="A176" s="1076"/>
      <c r="B176" s="1510"/>
      <c r="C176" s="1510"/>
      <c r="D176" s="1510"/>
      <c r="E176" s="1510"/>
      <c r="F176" s="1510"/>
      <c r="G176" s="1510"/>
      <c r="H176" s="1510"/>
      <c r="I176" s="1510"/>
      <c r="J176" s="1174"/>
    </row>
    <row r="177" spans="1:12" s="1082" customFormat="1">
      <c r="A177" s="1075"/>
      <c r="B177" s="1176"/>
      <c r="C177" s="1168"/>
      <c r="D177" s="1174"/>
      <c r="E177" s="1168"/>
      <c r="F177" s="1168"/>
      <c r="G177" s="1172"/>
      <c r="H177" s="1172"/>
      <c r="I177" s="1172"/>
      <c r="J177" s="1173"/>
    </row>
    <row r="178" spans="1:12" s="1082" customFormat="1">
      <c r="A178" s="1075"/>
      <c r="B178" s="1182" t="s">
        <v>955</v>
      </c>
      <c r="C178" s="1182"/>
      <c r="D178" s="1182"/>
      <c r="E178" s="1183"/>
      <c r="F178" s="1202"/>
      <c r="G178" s="1202"/>
      <c r="H178" s="1182"/>
      <c r="I178" s="1183"/>
      <c r="J178" s="1203"/>
    </row>
    <row r="179" spans="1:12" s="1082" customFormat="1">
      <c r="A179" s="1075"/>
      <c r="B179" s="1197"/>
      <c r="C179" s="1197"/>
      <c r="D179" s="1197"/>
      <c r="E179" s="1199"/>
      <c r="F179" s="1199"/>
      <c r="G179" s="1199"/>
      <c r="H179" s="1197"/>
      <c r="I179" s="1199"/>
      <c r="J179" s="1154"/>
    </row>
    <row r="180" spans="1:12" s="1082" customFormat="1">
      <c r="B180" s="1197"/>
      <c r="C180" s="1197"/>
      <c r="D180" s="1197"/>
      <c r="E180" s="1199"/>
      <c r="F180" s="1199"/>
      <c r="G180" s="1204"/>
      <c r="H180" s="1197"/>
      <c r="I180" s="1199"/>
      <c r="J180" s="1154"/>
    </row>
    <row r="181" spans="1:12" s="1082" customFormat="1" ht="25.5">
      <c r="B181" s="1207" t="s">
        <v>939</v>
      </c>
      <c r="C181" s="1208"/>
      <c r="D181" s="1208"/>
      <c r="E181" s="1209"/>
      <c r="F181" s="1210" t="s">
        <v>956</v>
      </c>
      <c r="G181" s="1210" t="s">
        <v>957</v>
      </c>
      <c r="H181" s="1211"/>
      <c r="I181" s="1211"/>
      <c r="J181" s="1211"/>
    </row>
    <row r="182" spans="1:12" s="1082" customFormat="1">
      <c r="B182" s="1212"/>
      <c r="C182" s="1213"/>
      <c r="D182" s="1213"/>
      <c r="E182" s="1190"/>
      <c r="F182" s="1190"/>
      <c r="G182" s="1214"/>
      <c r="H182" s="1215"/>
      <c r="I182" s="1216"/>
      <c r="J182" s="1216"/>
    </row>
    <row r="183" spans="1:12" s="1082" customFormat="1">
      <c r="B183" s="1212">
        <v>1</v>
      </c>
      <c r="C183" s="1190" t="s">
        <v>941</v>
      </c>
      <c r="D183" s="1190"/>
      <c r="E183" s="1190"/>
      <c r="F183" s="1217"/>
      <c r="G183" s="1218"/>
      <c r="H183" s="1215"/>
      <c r="I183" s="1216"/>
      <c r="J183" s="1216"/>
    </row>
    <row r="184" spans="1:12" s="1082" customFormat="1">
      <c r="B184" s="1212">
        <v>2</v>
      </c>
      <c r="C184" s="1219" t="s">
        <v>733</v>
      </c>
      <c r="D184" s="1190"/>
      <c r="E184" s="1230" t="s">
        <v>980</v>
      </c>
      <c r="F184" s="1408">
        <v>0</v>
      </c>
      <c r="G184" s="1409">
        <v>0</v>
      </c>
      <c r="H184" s="1215"/>
      <c r="I184" s="1216"/>
      <c r="J184" s="1216"/>
    </row>
    <row r="185" spans="1:12" s="1082" customFormat="1">
      <c r="A185" s="1206"/>
      <c r="B185" s="1212"/>
      <c r="C185" s="1190"/>
      <c r="D185" s="1190"/>
      <c r="E185" s="1190"/>
      <c r="F185" s="1474"/>
      <c r="G185" s="1475"/>
      <c r="H185" s="1215"/>
      <c r="I185" s="1216"/>
      <c r="J185" s="1216"/>
    </row>
    <row r="186" spans="1:12" s="1082" customFormat="1">
      <c r="A186" s="1206"/>
      <c r="B186" s="1212">
        <v>3</v>
      </c>
      <c r="C186" s="1220" t="s">
        <v>940</v>
      </c>
      <c r="D186" s="1220"/>
      <c r="E186" s="1190"/>
      <c r="F186" s="1476"/>
      <c r="G186" s="1477"/>
      <c r="H186" s="1221"/>
      <c r="I186" s="1222"/>
      <c r="J186" s="1222"/>
    </row>
    <row r="187" spans="1:12" s="1082" customFormat="1">
      <c r="A187" s="1206"/>
      <c r="B187" s="1212">
        <v>4</v>
      </c>
      <c r="C187" s="1190" t="s">
        <v>952</v>
      </c>
      <c r="D187" s="1190"/>
      <c r="E187" s="1230" t="s">
        <v>981</v>
      </c>
      <c r="F187" s="1408">
        <f>7660602+367902-G187</f>
        <v>6810301</v>
      </c>
      <c r="G187" s="1409">
        <v>1218203</v>
      </c>
      <c r="H187" s="1223"/>
      <c r="I187" s="1216"/>
      <c r="J187" s="1216"/>
    </row>
    <row r="188" spans="1:12" s="1082" customFormat="1">
      <c r="A188" s="1206"/>
      <c r="B188" s="1212"/>
      <c r="C188" s="1190"/>
      <c r="D188" s="1190"/>
      <c r="E188" s="1190"/>
      <c r="F188" s="1478"/>
      <c r="G188" s="1479"/>
      <c r="H188" s="1215"/>
      <c r="I188" s="1216"/>
      <c r="J188" s="1216"/>
    </row>
    <row r="189" spans="1:12" s="1075" customFormat="1">
      <c r="A189" s="1206"/>
      <c r="B189" s="1212">
        <v>5</v>
      </c>
      <c r="C189" s="1190" t="s">
        <v>461</v>
      </c>
      <c r="D189" s="1190"/>
      <c r="E189" s="1190"/>
      <c r="F189" s="1408">
        <f>F187</f>
        <v>6810301</v>
      </c>
      <c r="G189" s="1408">
        <f>G187</f>
        <v>1218203</v>
      </c>
      <c r="H189" s="1215"/>
      <c r="I189" s="1216"/>
      <c r="J189" s="1216"/>
      <c r="K189" s="1082"/>
      <c r="L189" s="1082"/>
    </row>
    <row r="190" spans="1:12" s="404" customFormat="1" ht="15">
      <c r="A190" s="1206"/>
      <c r="B190" s="1212"/>
      <c r="C190" s="1190"/>
      <c r="D190" s="1190"/>
      <c r="E190" s="1190"/>
      <c r="F190" s="1478"/>
      <c r="G190" s="1479"/>
      <c r="H190" s="1215"/>
      <c r="I190" s="1216"/>
      <c r="J190" s="1216"/>
      <c r="K190" s="1082"/>
      <c r="L190" s="1082"/>
    </row>
    <row r="191" spans="1:12">
      <c r="A191" s="1206"/>
      <c r="B191" s="1212">
        <v>6</v>
      </c>
      <c r="C191" s="1190" t="s">
        <v>958</v>
      </c>
      <c r="D191" s="1190"/>
      <c r="E191" s="1190"/>
      <c r="F191" s="1408">
        <f>F187</f>
        <v>6810301</v>
      </c>
      <c r="G191" s="1409">
        <f>G187</f>
        <v>1218203</v>
      </c>
      <c r="H191" s="1224"/>
      <c r="I191" s="1216"/>
      <c r="J191" s="1216"/>
      <c r="K191" s="1075"/>
      <c r="L191" s="1075"/>
    </row>
    <row r="192" spans="1:12" ht="15">
      <c r="A192" s="1206"/>
      <c r="B192" s="1225"/>
      <c r="C192" s="1190"/>
      <c r="D192" s="1190"/>
      <c r="E192" s="1190"/>
      <c r="F192" s="1190"/>
      <c r="G192" s="1214"/>
      <c r="H192" s="1215"/>
      <c r="I192" s="1216"/>
      <c r="J192" s="1216"/>
      <c r="K192" s="404"/>
      <c r="L192" s="404"/>
    </row>
    <row r="193" spans="1:10" ht="13.5" thickBot="1">
      <c r="A193" s="1206"/>
      <c r="B193" s="1226">
        <v>7</v>
      </c>
      <c r="C193" s="1227" t="s">
        <v>942</v>
      </c>
      <c r="D193" s="1227"/>
      <c r="E193" s="1227"/>
      <c r="F193" s="1228">
        <v>0</v>
      </c>
      <c r="G193" s="1229">
        <v>0</v>
      </c>
      <c r="H193" s="1215"/>
      <c r="I193" s="1216"/>
      <c r="J193" s="1216"/>
    </row>
    <row r="194" spans="1:10" ht="13.5" thickTop="1">
      <c r="A194" s="1206"/>
      <c r="B194" s="1216"/>
      <c r="C194" s="1216"/>
      <c r="D194" s="1216"/>
      <c r="E194" s="1216"/>
      <c r="F194" s="1216"/>
      <c r="G194" s="1216"/>
      <c r="H194" s="1216"/>
      <c r="I194" s="1216"/>
      <c r="J194" s="1216"/>
    </row>
    <row r="195" spans="1:10">
      <c r="A195" s="1154"/>
      <c r="B195" s="1216" t="s">
        <v>943</v>
      </c>
      <c r="C195" s="1216"/>
      <c r="D195" s="1216"/>
      <c r="E195" s="1216"/>
      <c r="F195" s="1216"/>
      <c r="G195" s="1216"/>
      <c r="H195" s="1216"/>
      <c r="I195" s="1216"/>
      <c r="J195" s="1216"/>
    </row>
    <row r="196" spans="1:10">
      <c r="B196" s="1154"/>
      <c r="C196" s="1154"/>
      <c r="D196" s="1154"/>
      <c r="E196" s="1205"/>
      <c r="F196" s="1205"/>
      <c r="G196" s="1205"/>
      <c r="H196" s="1205"/>
      <c r="I196" s="1205"/>
      <c r="J196" s="1154"/>
    </row>
    <row r="197" spans="1:10" ht="15.75">
      <c r="A197" s="1130" t="s">
        <v>795</v>
      </c>
      <c r="B197" s="1131"/>
      <c r="C197" s="1131"/>
      <c r="D197" s="1129"/>
      <c r="E197" s="1128"/>
      <c r="F197" s="1132"/>
      <c r="G197" s="1128"/>
      <c r="H197" s="1128"/>
      <c r="I197" s="1129"/>
      <c r="J197" s="1129"/>
    </row>
  </sheetData>
  <mergeCells count="8">
    <mergeCell ref="B171:I171"/>
    <mergeCell ref="B175:I176"/>
    <mergeCell ref="B27:I29"/>
    <mergeCell ref="B22:I24"/>
    <mergeCell ref="B77:I77"/>
    <mergeCell ref="B81:I82"/>
    <mergeCell ref="B121:I122"/>
    <mergeCell ref="B117:I117"/>
  </mergeCells>
  <printOptions horizontalCentered="1"/>
  <pageMargins left="0.25" right="0.25" top="0.55000000000000004" bottom="0.4" header="0.25" footer="0.25"/>
  <pageSetup scale="32" fitToHeight="0" orientation="portrait" r:id="rId1"/>
  <headerFooter>
    <oddFooter>&amp;C&amp;A&amp;RPage &amp;Pof &amp;N</oddFooter>
  </headerFooter>
  <rowBreaks count="2" manualBreakCount="2">
    <brk id="83" max="16383" man="1"/>
    <brk id="1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5DD61-8534-4DFD-B419-00B84B66805B}">
  <sheetPr codeName="Sheet3">
    <pageSetUpPr fitToPage="1"/>
  </sheetPr>
  <dimension ref="A1:Q234"/>
  <sheetViews>
    <sheetView tabSelected="1" view="pageBreakPreview" zoomScale="60" zoomScaleNormal="100" workbookViewId="0">
      <selection activeCell="L51" sqref="L51"/>
    </sheetView>
  </sheetViews>
  <sheetFormatPr defaultColWidth="9.140625" defaultRowHeight="12.75"/>
  <cols>
    <col min="1" max="1" width="9.140625" style="945"/>
    <col min="2" max="2" width="5.7109375" style="945" customWidth="1"/>
    <col min="3" max="3" width="9.42578125" style="945" customWidth="1"/>
    <col min="4" max="4" width="2.7109375" style="945" customWidth="1"/>
    <col min="5" max="5" width="46.85546875" style="945" bestFit="1" customWidth="1"/>
    <col min="6" max="6" width="2.7109375" style="945" customWidth="1"/>
    <col min="7" max="7" width="19.140625" style="945" bestFit="1" customWidth="1"/>
    <col min="8" max="8" width="2.7109375" style="945" customWidth="1"/>
    <col min="9" max="9" width="19.140625" style="945" bestFit="1" customWidth="1"/>
    <col min="10" max="10" width="2.85546875" style="945" customWidth="1"/>
    <col min="11" max="11" width="18.5703125" style="945" bestFit="1" customWidth="1"/>
    <col min="12" max="12" width="2.7109375" style="945" customWidth="1"/>
    <col min="13" max="13" width="17.42578125" style="945" bestFit="1" customWidth="1"/>
    <col min="14" max="14" width="2.42578125" style="945" customWidth="1"/>
    <col min="15" max="15" width="13" style="945" bestFit="1" customWidth="1"/>
    <col min="16" max="16" width="2.28515625" style="945" customWidth="1"/>
    <col min="17" max="17" width="18.140625" style="945" bestFit="1" customWidth="1"/>
    <col min="18" max="16384" width="9.140625" style="945"/>
  </cols>
  <sheetData>
    <row r="1" spans="1:17" ht="15.75">
      <c r="A1" s="1513" t="s">
        <v>579</v>
      </c>
      <c r="B1" s="1513"/>
      <c r="C1" s="1513"/>
      <c r="D1" s="1513"/>
      <c r="E1" s="1513"/>
      <c r="F1" s="1513"/>
      <c r="G1" s="1513"/>
      <c r="H1" s="1513"/>
      <c r="I1" s="1513"/>
      <c r="J1" s="1513"/>
      <c r="K1" s="1513"/>
      <c r="L1" s="1513"/>
      <c r="M1" s="1513"/>
      <c r="N1" s="1513"/>
      <c r="O1" s="1513"/>
      <c r="P1" s="1513"/>
      <c r="Q1" s="1513"/>
    </row>
    <row r="2" spans="1:17" ht="15.75">
      <c r="A2" s="1513" t="s">
        <v>1012</v>
      </c>
      <c r="B2" s="1513"/>
      <c r="C2" s="1513"/>
      <c r="D2" s="1513"/>
      <c r="E2" s="1513"/>
      <c r="F2" s="1513"/>
      <c r="G2" s="1513"/>
      <c r="H2" s="1513"/>
      <c r="I2" s="1513"/>
      <c r="J2" s="1513"/>
      <c r="K2" s="1513"/>
      <c r="L2" s="1513"/>
      <c r="M2" s="1513"/>
      <c r="N2" s="1513"/>
      <c r="O2" s="1513"/>
      <c r="P2" s="1513"/>
      <c r="Q2" s="1513"/>
    </row>
    <row r="3" spans="1:17" ht="15.75">
      <c r="A3" s="1513" t="s">
        <v>1013</v>
      </c>
      <c r="B3" s="1513"/>
      <c r="C3" s="1513"/>
      <c r="D3" s="1513"/>
      <c r="E3" s="1513"/>
      <c r="F3" s="1513"/>
      <c r="G3" s="1513"/>
      <c r="H3" s="1513"/>
      <c r="I3" s="1513"/>
      <c r="J3" s="1513"/>
      <c r="K3" s="1513"/>
      <c r="L3" s="1513"/>
      <c r="M3" s="1513"/>
      <c r="N3" s="1513"/>
      <c r="O3" s="1513"/>
      <c r="P3" s="1513"/>
      <c r="Q3" s="1513"/>
    </row>
    <row r="4" spans="1:17" ht="15">
      <c r="A4" s="946"/>
      <c r="G4" s="946"/>
    </row>
    <row r="5" spans="1:17" ht="15">
      <c r="A5" s="946"/>
      <c r="G5" s="946"/>
    </row>
    <row r="6" spans="1:17" ht="15">
      <c r="C6" s="1514" t="s">
        <v>758</v>
      </c>
      <c r="D6" s="1514"/>
      <c r="E6" s="1514"/>
      <c r="F6" s="1514"/>
      <c r="G6" s="1514"/>
      <c r="H6" s="1514"/>
      <c r="I6" s="1514"/>
      <c r="J6" s="1514"/>
      <c r="K6" s="1514"/>
      <c r="L6" s="1514"/>
      <c r="M6" s="1514"/>
      <c r="N6" s="1514"/>
      <c r="O6" s="1514"/>
      <c r="P6" s="1514"/>
      <c r="Q6" s="1514"/>
    </row>
    <row r="7" spans="1:17">
      <c r="N7" s="1367"/>
      <c r="O7" s="1367"/>
      <c r="P7" s="1367"/>
      <c r="Q7" s="1367"/>
    </row>
    <row r="8" spans="1:17" ht="15">
      <c r="C8" s="1386" t="s">
        <v>879</v>
      </c>
      <c r="D8" s="1387"/>
      <c r="E8" s="1387"/>
      <c r="F8" s="1387"/>
      <c r="G8" s="1387"/>
      <c r="H8" s="1387"/>
      <c r="I8" s="1387"/>
      <c r="J8" s="1387"/>
      <c r="K8" s="1484"/>
      <c r="L8" s="1387"/>
      <c r="M8" s="1387"/>
      <c r="N8" s="1380"/>
      <c r="O8" s="1380"/>
      <c r="P8" s="1380"/>
      <c r="Q8" s="1388"/>
    </row>
    <row r="9" spans="1:17">
      <c r="N9" s="1367"/>
      <c r="O9" s="1367"/>
      <c r="P9" s="1367"/>
      <c r="Q9" s="1367"/>
    </row>
    <row r="10" spans="1:17">
      <c r="E10" s="947" t="s">
        <v>322</v>
      </c>
      <c r="F10" s="947"/>
      <c r="G10" s="947" t="s">
        <v>323</v>
      </c>
      <c r="H10" s="947"/>
      <c r="I10" s="947" t="s">
        <v>324</v>
      </c>
      <c r="J10" s="947"/>
      <c r="K10" s="947" t="s">
        <v>759</v>
      </c>
      <c r="L10" s="947"/>
      <c r="M10" s="947" t="s">
        <v>760</v>
      </c>
      <c r="N10" s="1368"/>
      <c r="O10" s="1368" t="s">
        <v>761</v>
      </c>
      <c r="P10" s="1368"/>
      <c r="Q10" s="1368" t="s">
        <v>762</v>
      </c>
    </row>
    <row r="11" spans="1:17" ht="15" customHeight="1">
      <c r="C11" s="1526" t="s">
        <v>919</v>
      </c>
      <c r="D11" s="1107"/>
      <c r="E11" s="1524" t="s">
        <v>764</v>
      </c>
      <c r="G11" s="1528" t="s">
        <v>483</v>
      </c>
      <c r="I11" s="1528" t="s">
        <v>763</v>
      </c>
      <c r="J11" s="1481"/>
      <c r="K11" s="1485" t="s">
        <v>1091</v>
      </c>
      <c r="M11" s="948" t="s">
        <v>1066</v>
      </c>
      <c r="N11" s="1367"/>
      <c r="O11" s="1530" t="s">
        <v>1081</v>
      </c>
      <c r="P11" s="1367"/>
      <c r="Q11" s="1369" t="s">
        <v>1082</v>
      </c>
    </row>
    <row r="12" spans="1:17" ht="25.5">
      <c r="C12" s="1527"/>
      <c r="D12" s="1107"/>
      <c r="E12" s="1525"/>
      <c r="F12" s="949"/>
      <c r="G12" s="1529"/>
      <c r="H12" s="949"/>
      <c r="I12" s="1529"/>
      <c r="J12" s="1481"/>
      <c r="K12" s="1486" t="s">
        <v>1092</v>
      </c>
      <c r="L12" s="949"/>
      <c r="M12" s="1316" t="s">
        <v>765</v>
      </c>
      <c r="N12" s="1367"/>
      <c r="O12" s="1531"/>
      <c r="P12" s="1367"/>
      <c r="Q12" s="1370" t="s">
        <v>765</v>
      </c>
    </row>
    <row r="13" spans="1:17" ht="5.0999999999999996" customHeight="1">
      <c r="N13" s="1367"/>
      <c r="O13" s="1367"/>
      <c r="P13" s="1367"/>
      <c r="Q13" s="1367"/>
    </row>
    <row r="14" spans="1:17">
      <c r="A14" s="950"/>
      <c r="B14" s="950"/>
      <c r="C14" s="1108">
        <v>1</v>
      </c>
      <c r="D14" s="1106"/>
      <c r="E14" s="951" t="s">
        <v>766</v>
      </c>
      <c r="F14" s="950"/>
      <c r="G14" s="952"/>
      <c r="H14" s="950"/>
      <c r="I14" s="952"/>
      <c r="J14" s="952"/>
      <c r="K14" s="1487"/>
      <c r="L14" s="950"/>
      <c r="M14" s="954"/>
      <c r="N14" s="1367"/>
      <c r="O14" s="1371"/>
      <c r="P14" s="1367"/>
      <c r="Q14" s="1372"/>
    </row>
    <row r="15" spans="1:17" ht="5.0999999999999996" customHeight="1">
      <c r="C15" s="1105"/>
      <c r="N15" s="1367"/>
      <c r="O15" s="1367"/>
      <c r="P15" s="1367"/>
      <c r="Q15" s="1367"/>
    </row>
    <row r="16" spans="1:17">
      <c r="C16" s="1108">
        <f>C14+1</f>
        <v>2</v>
      </c>
      <c r="D16" s="1106"/>
      <c r="E16" s="955" t="s">
        <v>767</v>
      </c>
      <c r="F16" s="956"/>
      <c r="G16" s="957" t="s">
        <v>768</v>
      </c>
      <c r="H16" s="956"/>
      <c r="I16" s="952" t="s">
        <v>769</v>
      </c>
      <c r="J16" s="952"/>
      <c r="K16" s="958">
        <v>4987994.970505259</v>
      </c>
      <c r="L16" s="956"/>
      <c r="M16" s="958">
        <v>2.9494740534573793E-2</v>
      </c>
      <c r="N16" s="1367"/>
      <c r="O16" s="958">
        <v>0</v>
      </c>
      <c r="P16" s="1373"/>
      <c r="Q16" s="958">
        <f>M16+O16</f>
        <v>2.9494740534573793E-2</v>
      </c>
    </row>
    <row r="17" spans="1:17">
      <c r="C17" s="1108">
        <f>C16+1</f>
        <v>3</v>
      </c>
      <c r="D17" s="1106"/>
      <c r="E17" s="955" t="s">
        <v>770</v>
      </c>
      <c r="F17" s="956"/>
      <c r="G17" s="957" t="s">
        <v>768</v>
      </c>
      <c r="H17" s="956"/>
      <c r="I17" s="952" t="s">
        <v>769</v>
      </c>
      <c r="J17" s="952"/>
      <c r="K17" s="960">
        <v>0</v>
      </c>
      <c r="L17" s="956"/>
      <c r="M17" s="960">
        <v>0</v>
      </c>
      <c r="N17" s="1367"/>
      <c r="O17" s="960">
        <v>0</v>
      </c>
      <c r="P17" s="1367"/>
      <c r="Q17" s="960">
        <f>M17+O17</f>
        <v>0</v>
      </c>
    </row>
    <row r="18" spans="1:17">
      <c r="C18" s="1108">
        <f>C17+1</f>
        <v>4</v>
      </c>
      <c r="D18" s="1106"/>
      <c r="E18" s="955" t="s">
        <v>771</v>
      </c>
      <c r="F18" s="956"/>
      <c r="G18" s="957" t="s">
        <v>768</v>
      </c>
      <c r="H18" s="956"/>
      <c r="I18" s="952" t="s">
        <v>769</v>
      </c>
      <c r="J18" s="952"/>
      <c r="K18" s="960">
        <v>0</v>
      </c>
      <c r="L18" s="956"/>
      <c r="M18" s="960">
        <v>0</v>
      </c>
      <c r="N18" s="1367"/>
      <c r="O18" s="960">
        <v>0</v>
      </c>
      <c r="P18" s="1367"/>
      <c r="Q18" s="960">
        <f>M18+O18</f>
        <v>0</v>
      </c>
    </row>
    <row r="19" spans="1:17">
      <c r="C19" s="1108">
        <f>C18+1</f>
        <v>5</v>
      </c>
      <c r="D19" s="1106"/>
      <c r="E19" s="955" t="s">
        <v>772</v>
      </c>
      <c r="F19" s="956"/>
      <c r="G19" s="957" t="s">
        <v>768</v>
      </c>
      <c r="H19" s="956"/>
      <c r="I19" s="952" t="s">
        <v>769</v>
      </c>
      <c r="J19" s="952"/>
      <c r="K19" s="960">
        <v>-21690647.575878333</v>
      </c>
      <c r="L19" s="956"/>
      <c r="M19" s="960">
        <v>-0.42412166483700275</v>
      </c>
      <c r="N19" s="1367"/>
      <c r="O19" s="960">
        <v>0</v>
      </c>
      <c r="P19" s="1373"/>
      <c r="Q19" s="960">
        <f>M19+O19</f>
        <v>-0.42412166483700275</v>
      </c>
    </row>
    <row r="20" spans="1:17" ht="5.0999999999999996" customHeight="1">
      <c r="C20" s="1108"/>
      <c r="D20" s="1106"/>
      <c r="G20" s="956"/>
      <c r="K20" s="962"/>
      <c r="M20" s="962"/>
      <c r="N20" s="1367"/>
      <c r="O20" s="1374"/>
      <c r="P20" s="1367"/>
      <c r="Q20" s="1374"/>
    </row>
    <row r="21" spans="1:17">
      <c r="C21" s="1108">
        <f>C19+1</f>
        <v>6</v>
      </c>
      <c r="D21" s="1106"/>
      <c r="E21" s="963" t="s">
        <v>773</v>
      </c>
      <c r="G21" s="956"/>
      <c r="K21" s="953">
        <f>SUM(K15:K20)</f>
        <v>-16702652.605373073</v>
      </c>
      <c r="M21" s="953">
        <f>SUM(M15:M20)</f>
        <v>-0.39462692430242896</v>
      </c>
      <c r="N21" s="1367"/>
      <c r="O21" s="953">
        <f>SUM(O15:O20)</f>
        <v>0</v>
      </c>
      <c r="P21" s="1367"/>
      <c r="Q21" s="953">
        <f>SUM(Q15:Q20)</f>
        <v>-0.39462692430242896</v>
      </c>
    </row>
    <row r="22" spans="1:17">
      <c r="C22" s="1108"/>
      <c r="D22" s="1106"/>
      <c r="N22" s="1367"/>
      <c r="O22" s="1367"/>
      <c r="P22" s="1367"/>
      <c r="Q22" s="1367"/>
    </row>
    <row r="23" spans="1:17">
      <c r="A23" s="950"/>
      <c r="B23" s="950"/>
      <c r="C23" s="1108">
        <f>C21+1</f>
        <v>7</v>
      </c>
      <c r="D23" s="1106"/>
      <c r="E23" s="951" t="s">
        <v>774</v>
      </c>
      <c r="F23" s="950"/>
      <c r="G23" s="952"/>
      <c r="H23" s="950"/>
      <c r="I23" s="952"/>
      <c r="J23" s="952"/>
      <c r="K23" s="1487"/>
      <c r="L23" s="950"/>
      <c r="M23" s="954"/>
      <c r="N23" s="1367"/>
      <c r="O23" s="1371"/>
      <c r="P23" s="1367"/>
      <c r="Q23" s="1372"/>
    </row>
    <row r="24" spans="1:17" ht="5.0999999999999996" customHeight="1">
      <c r="C24" s="1108"/>
      <c r="D24" s="1106"/>
      <c r="N24" s="1367"/>
      <c r="O24" s="1367"/>
      <c r="P24" s="1367"/>
      <c r="Q24" s="1367"/>
    </row>
    <row r="25" spans="1:17">
      <c r="C25" s="1108">
        <f>C23+1</f>
        <v>8</v>
      </c>
      <c r="D25" s="1106"/>
      <c r="E25" s="955" t="s">
        <v>767</v>
      </c>
      <c r="F25" s="956"/>
      <c r="G25" s="957" t="s">
        <v>768</v>
      </c>
      <c r="H25" s="956"/>
      <c r="I25" s="952" t="s">
        <v>801</v>
      </c>
      <c r="J25" s="952"/>
      <c r="K25" s="958">
        <v>0</v>
      </c>
      <c r="L25" s="956"/>
      <c r="M25" s="958">
        <v>0</v>
      </c>
      <c r="N25" s="1367"/>
      <c r="O25" s="958">
        <v>0</v>
      </c>
      <c r="P25" s="1373"/>
      <c r="Q25" s="958">
        <f>M25+O25</f>
        <v>0</v>
      </c>
    </row>
    <row r="26" spans="1:17">
      <c r="C26" s="1108">
        <f>C25+1</f>
        <v>9</v>
      </c>
      <c r="D26" s="1106"/>
      <c r="E26" s="955" t="s">
        <v>770</v>
      </c>
      <c r="F26" s="956"/>
      <c r="G26" s="957" t="s">
        <v>768</v>
      </c>
      <c r="H26" s="956"/>
      <c r="I26" s="952" t="s">
        <v>801</v>
      </c>
      <c r="J26" s="952"/>
      <c r="K26" s="960">
        <v>0</v>
      </c>
      <c r="L26" s="956"/>
      <c r="M26" s="960">
        <v>0</v>
      </c>
      <c r="N26" s="1367"/>
      <c r="O26" s="960">
        <v>0</v>
      </c>
      <c r="P26" s="1367"/>
      <c r="Q26" s="960">
        <f>M26+O26</f>
        <v>0</v>
      </c>
    </row>
    <row r="27" spans="1:17">
      <c r="C27" s="1108">
        <f>C26+1</f>
        <v>10</v>
      </c>
      <c r="D27" s="1106"/>
      <c r="E27" s="955" t="s">
        <v>771</v>
      </c>
      <c r="F27" s="956"/>
      <c r="G27" s="957" t="s">
        <v>768</v>
      </c>
      <c r="H27" s="956"/>
      <c r="I27" s="952" t="s">
        <v>801</v>
      </c>
      <c r="J27" s="952"/>
      <c r="K27" s="960">
        <v>-34598831</v>
      </c>
      <c r="L27" s="956"/>
      <c r="M27" s="960">
        <v>-30613843</v>
      </c>
      <c r="N27" s="1367"/>
      <c r="O27" s="960">
        <v>773653</v>
      </c>
      <c r="P27" s="1367"/>
      <c r="Q27" s="960">
        <f>M27+O27</f>
        <v>-29840190</v>
      </c>
    </row>
    <row r="28" spans="1:17">
      <c r="C28" s="1108">
        <f>C27+1</f>
        <v>11</v>
      </c>
      <c r="D28" s="1106"/>
      <c r="E28" s="955" t="s">
        <v>772</v>
      </c>
      <c r="F28" s="956"/>
      <c r="G28" s="957" t="s">
        <v>768</v>
      </c>
      <c r="H28" s="956"/>
      <c r="I28" s="952" t="s">
        <v>801</v>
      </c>
      <c r="J28" s="952"/>
      <c r="K28" s="960">
        <v>0</v>
      </c>
      <c r="L28" s="956"/>
      <c r="M28" s="960">
        <v>0</v>
      </c>
      <c r="N28" s="1367"/>
      <c r="O28" s="960">
        <v>0</v>
      </c>
      <c r="P28" s="1373"/>
      <c r="Q28" s="960">
        <f>M28+O28</f>
        <v>0</v>
      </c>
    </row>
    <row r="29" spans="1:17" ht="5.0999999999999996" customHeight="1">
      <c r="C29" s="1108"/>
      <c r="D29" s="1106"/>
      <c r="K29" s="962"/>
      <c r="M29" s="962"/>
      <c r="N29" s="1367"/>
      <c r="O29" s="1374"/>
      <c r="P29" s="1367"/>
      <c r="Q29" s="1374"/>
    </row>
    <row r="30" spans="1:17">
      <c r="C30" s="1108">
        <f>C28+1</f>
        <v>12</v>
      </c>
      <c r="D30" s="1106"/>
      <c r="E30" s="963" t="s">
        <v>773</v>
      </c>
      <c r="K30" s="953">
        <f>SUM(K24:K29)</f>
        <v>-34598831</v>
      </c>
      <c r="M30" s="953">
        <f>SUM(M24:M29)</f>
        <v>-30613843</v>
      </c>
      <c r="N30" s="1367"/>
      <c r="O30" s="953">
        <f>SUM(O24:O29)</f>
        <v>773653</v>
      </c>
      <c r="P30" s="1367"/>
      <c r="Q30" s="953">
        <f>SUM(Q24:Q29)</f>
        <v>-29840190</v>
      </c>
    </row>
    <row r="31" spans="1:17">
      <c r="C31" s="1106"/>
      <c r="D31" s="1106"/>
      <c r="N31" s="1367"/>
      <c r="O31" s="1367"/>
      <c r="P31" s="1367"/>
      <c r="Q31" s="1367"/>
    </row>
    <row r="32" spans="1:17">
      <c r="A32" s="950"/>
      <c r="B32" s="950"/>
      <c r="C32" s="1108">
        <f>C30+1</f>
        <v>13</v>
      </c>
      <c r="D32" s="1106"/>
      <c r="E32" s="951" t="s">
        <v>775</v>
      </c>
      <c r="F32" s="950"/>
      <c r="G32" s="952"/>
      <c r="H32" s="950"/>
      <c r="I32" s="952"/>
      <c r="J32" s="952"/>
      <c r="K32" s="1487"/>
      <c r="L32" s="950"/>
      <c r="M32" s="954"/>
      <c r="N32" s="1367"/>
      <c r="O32" s="1371"/>
      <c r="P32" s="1367"/>
      <c r="Q32" s="1372"/>
    </row>
    <row r="33" spans="2:17" ht="5.0999999999999996" customHeight="1">
      <c r="C33" s="1106"/>
      <c r="D33" s="1106"/>
      <c r="N33" s="1367"/>
      <c r="O33" s="1367"/>
      <c r="P33" s="1367"/>
      <c r="Q33" s="1367"/>
    </row>
    <row r="34" spans="2:17">
      <c r="C34" s="1108">
        <f>C32+1</f>
        <v>14</v>
      </c>
      <c r="D34" s="1106"/>
      <c r="E34" s="955" t="s">
        <v>767</v>
      </c>
      <c r="F34" s="956"/>
      <c r="G34" s="957" t="s">
        <v>768</v>
      </c>
      <c r="H34" s="956"/>
      <c r="I34" s="952" t="s">
        <v>776</v>
      </c>
      <c r="J34" s="952"/>
      <c r="K34" s="958">
        <v>6691399.5780519499</v>
      </c>
      <c r="L34" s="956"/>
      <c r="M34" s="958">
        <v>6691400</v>
      </c>
      <c r="N34" s="1367"/>
      <c r="O34" s="958">
        <v>0</v>
      </c>
      <c r="P34" s="1373"/>
      <c r="Q34" s="958">
        <f>M34+O34</f>
        <v>6691400</v>
      </c>
    </row>
    <row r="35" spans="2:17">
      <c r="C35" s="1108">
        <f>C34+1</f>
        <v>15</v>
      </c>
      <c r="E35" s="955" t="s">
        <v>770</v>
      </c>
      <c r="F35" s="956"/>
      <c r="G35" s="957" t="s">
        <v>768</v>
      </c>
      <c r="H35" s="956"/>
      <c r="I35" s="952" t="s">
        <v>776</v>
      </c>
      <c r="J35" s="952"/>
      <c r="K35" s="960">
        <v>0</v>
      </c>
      <c r="L35" s="956"/>
      <c r="M35" s="960">
        <v>0</v>
      </c>
      <c r="N35" s="1367"/>
      <c r="O35" s="960">
        <v>0</v>
      </c>
      <c r="P35" s="1367"/>
      <c r="Q35" s="960">
        <f>M35+O35</f>
        <v>0</v>
      </c>
    </row>
    <row r="36" spans="2:17">
      <c r="C36" s="1108">
        <f>C35+1</f>
        <v>16</v>
      </c>
      <c r="E36" s="955" t="s">
        <v>771</v>
      </c>
      <c r="F36" s="956"/>
      <c r="G36" s="957" t="s">
        <v>768</v>
      </c>
      <c r="H36" s="956"/>
      <c r="I36" s="952" t="s">
        <v>776</v>
      </c>
      <c r="J36" s="952"/>
      <c r="K36" s="960">
        <v>-340845542.61289752</v>
      </c>
      <c r="L36" s="956"/>
      <c r="M36" s="960">
        <v>-318116591</v>
      </c>
      <c r="N36" s="1367"/>
      <c r="O36" s="960">
        <v>4423008</v>
      </c>
      <c r="P36" s="1367"/>
      <c r="Q36" s="960">
        <f>M36+O36</f>
        <v>-313693583</v>
      </c>
    </row>
    <row r="37" spans="2:17">
      <c r="C37" s="1108">
        <f>C36+1</f>
        <v>17</v>
      </c>
      <c r="E37" s="955" t="s">
        <v>772</v>
      </c>
      <c r="F37" s="956"/>
      <c r="G37" s="957" t="s">
        <v>768</v>
      </c>
      <c r="H37" s="956"/>
      <c r="I37" s="952" t="s">
        <v>776</v>
      </c>
      <c r="J37" s="952"/>
      <c r="K37" s="960">
        <v>0</v>
      </c>
      <c r="L37" s="956"/>
      <c r="M37" s="960">
        <v>0</v>
      </c>
      <c r="N37" s="1367"/>
      <c r="O37" s="960">
        <v>0</v>
      </c>
      <c r="P37" s="1373"/>
      <c r="Q37" s="960">
        <f>M37+O37</f>
        <v>0</v>
      </c>
    </row>
    <row r="38" spans="2:17" ht="5.0999999999999996" customHeight="1">
      <c r="K38" s="962"/>
      <c r="M38" s="962"/>
      <c r="N38" s="1367"/>
      <c r="O38" s="1374"/>
      <c r="P38" s="1367"/>
      <c r="Q38" s="1374"/>
    </row>
    <row r="39" spans="2:17">
      <c r="C39" s="1108">
        <f>C37+1</f>
        <v>18</v>
      </c>
      <c r="E39" s="963" t="s">
        <v>773</v>
      </c>
      <c r="K39" s="953">
        <f>SUM(K34:K37)</f>
        <v>-334154143.03484559</v>
      </c>
      <c r="M39" s="953">
        <f>SUM(M34:M37)</f>
        <v>-311425191</v>
      </c>
      <c r="N39" s="1367"/>
      <c r="O39" s="953">
        <f>SUM(O34:O37)</f>
        <v>4423008</v>
      </c>
      <c r="P39" s="1373"/>
      <c r="Q39" s="953">
        <f>SUM(Q34:Q37)</f>
        <v>-307002183</v>
      </c>
    </row>
    <row r="40" spans="2:17">
      <c r="N40" s="1367"/>
      <c r="O40" s="1367"/>
      <c r="P40" s="1367"/>
      <c r="Q40" s="1367"/>
    </row>
    <row r="41" spans="2:17" ht="13.5" thickBot="1">
      <c r="C41" s="1108">
        <f>C39+1</f>
        <v>19</v>
      </c>
      <c r="E41" s="963" t="s">
        <v>777</v>
      </c>
      <c r="K41" s="1375">
        <f>K21+K30+K39</f>
        <v>-385455626.64021868</v>
      </c>
      <c r="M41" s="1375">
        <f>M21+M30+M39</f>
        <v>-342039034.39462692</v>
      </c>
      <c r="N41" s="1367"/>
      <c r="O41" s="1375">
        <f>O21+O30+O39</f>
        <v>5196661</v>
      </c>
      <c r="P41" s="1376"/>
      <c r="Q41" s="1375">
        <f>Q21+Q30+Q39</f>
        <v>-336842373.39462692</v>
      </c>
    </row>
    <row r="42" spans="2:17">
      <c r="N42" s="1367"/>
      <c r="O42" s="1367"/>
      <c r="P42" s="1367"/>
      <c r="Q42" s="1367"/>
    </row>
    <row r="43" spans="2:17">
      <c r="N43" s="1367"/>
      <c r="O43" s="1372"/>
      <c r="P43" s="1367"/>
      <c r="Q43" s="1367"/>
    </row>
    <row r="44" spans="2:17" ht="15">
      <c r="C44" s="1386" t="s">
        <v>778</v>
      </c>
      <c r="D44" s="1387"/>
      <c r="E44" s="1387"/>
      <c r="F44" s="1387"/>
      <c r="G44" s="1387"/>
      <c r="H44" s="1387"/>
      <c r="I44" s="1387"/>
      <c r="J44" s="1387"/>
      <c r="K44" s="1484"/>
      <c r="L44" s="1387"/>
      <c r="M44" s="1387"/>
      <c r="N44" s="1380"/>
      <c r="O44" s="1380"/>
      <c r="P44" s="1380"/>
      <c r="Q44" s="1388"/>
    </row>
    <row r="45" spans="2:17">
      <c r="N45" s="1367"/>
      <c r="O45" s="1367"/>
      <c r="P45" s="1367"/>
      <c r="Q45" s="1367"/>
    </row>
    <row r="46" spans="2:17">
      <c r="B46" s="945" t="s">
        <v>366</v>
      </c>
      <c r="E46" s="947" t="s">
        <v>322</v>
      </c>
      <c r="F46" s="947"/>
      <c r="G46" s="947" t="s">
        <v>323</v>
      </c>
      <c r="H46" s="947"/>
      <c r="I46" s="947" t="s">
        <v>324</v>
      </c>
      <c r="J46" s="947"/>
      <c r="K46" s="947" t="s">
        <v>759</v>
      </c>
      <c r="L46" s="947"/>
      <c r="M46" s="947" t="str">
        <f>+M10</f>
        <v>(E)</v>
      </c>
      <c r="N46" s="1368"/>
      <c r="O46" s="947" t="str">
        <f>+O10</f>
        <v>(F)</v>
      </c>
      <c r="P46" s="1368"/>
      <c r="Q46" s="947" t="str">
        <f>+Q10</f>
        <v>(G)</v>
      </c>
    </row>
    <row r="47" spans="2:17" ht="15" customHeight="1">
      <c r="C47" s="1520" t="s">
        <v>919</v>
      </c>
      <c r="E47" s="1524" t="s">
        <v>764</v>
      </c>
      <c r="G47" s="1528" t="s">
        <v>483</v>
      </c>
      <c r="I47" s="1528" t="s">
        <v>763</v>
      </c>
      <c r="J47" s="1481"/>
      <c r="K47" s="1488" t="s">
        <v>1093</v>
      </c>
      <c r="M47" s="948" t="str">
        <f>M11</f>
        <v>December 31, 2022</v>
      </c>
      <c r="N47" s="1367"/>
      <c r="O47" s="1530" t="str">
        <f>O11</f>
        <v>2023
Amortization</v>
      </c>
      <c r="P47" s="1367"/>
      <c r="Q47" s="1369" t="str">
        <f>Q11</f>
        <v>December 31, 2023</v>
      </c>
    </row>
    <row r="48" spans="2:17" ht="25.5">
      <c r="C48" s="1521"/>
      <c r="E48" s="1525"/>
      <c r="F48" s="949"/>
      <c r="G48" s="1529"/>
      <c r="H48" s="949"/>
      <c r="I48" s="1529"/>
      <c r="J48" s="1481"/>
      <c r="K48" s="1486" t="s">
        <v>1092</v>
      </c>
      <c r="L48" s="949"/>
      <c r="M48" s="1316" t="s">
        <v>765</v>
      </c>
      <c r="N48" s="1367"/>
      <c r="O48" s="1531"/>
      <c r="P48" s="1367"/>
      <c r="Q48" s="1370" t="s">
        <v>765</v>
      </c>
    </row>
    <row r="49" spans="1:17" ht="5.0999999999999996" customHeight="1">
      <c r="C49" s="950"/>
      <c r="N49" s="1367"/>
      <c r="O49" s="1367"/>
      <c r="P49" s="1367"/>
      <c r="Q49" s="1367"/>
    </row>
    <row r="50" spans="1:17">
      <c r="A50" s="950"/>
      <c r="B50" s="950"/>
      <c r="C50" s="1108">
        <f>C41+1</f>
        <v>20</v>
      </c>
      <c r="D50" s="950"/>
      <c r="E50" s="951" t="s">
        <v>775</v>
      </c>
      <c r="F50" s="950"/>
      <c r="G50" s="952"/>
      <c r="H50" s="950"/>
      <c r="I50" s="952"/>
      <c r="J50" s="952"/>
      <c r="K50" s="1487"/>
      <c r="L50" s="950"/>
      <c r="M50" s="954"/>
      <c r="N50" s="1367"/>
      <c r="O50" s="1367"/>
      <c r="P50" s="1367"/>
      <c r="Q50" s="1367"/>
    </row>
    <row r="51" spans="1:17" ht="5.0999999999999996" customHeight="1">
      <c r="E51" s="956"/>
      <c r="F51" s="956"/>
      <c r="G51" s="956"/>
      <c r="H51" s="956"/>
      <c r="I51" s="956"/>
      <c r="J51" s="956"/>
      <c r="N51" s="1367"/>
      <c r="O51" s="1367"/>
      <c r="P51" s="1367"/>
      <c r="Q51" s="1367"/>
    </row>
    <row r="52" spans="1:17">
      <c r="C52" s="1108">
        <f>C50+1</f>
        <v>21</v>
      </c>
      <c r="E52" s="955" t="s">
        <v>767</v>
      </c>
      <c r="F52" s="956"/>
      <c r="G52" s="957" t="s">
        <v>779</v>
      </c>
      <c r="H52" s="956"/>
      <c r="I52" s="952" t="s">
        <v>776</v>
      </c>
      <c r="J52" s="952"/>
      <c r="K52" s="958">
        <v>0</v>
      </c>
      <c r="L52" s="956"/>
      <c r="M52" s="958">
        <v>0</v>
      </c>
      <c r="N52" s="1367"/>
      <c r="O52" s="958">
        <v>0</v>
      </c>
      <c r="P52" s="1367"/>
      <c r="Q52" s="958">
        <f>M52+O52</f>
        <v>0</v>
      </c>
    </row>
    <row r="53" spans="1:17">
      <c r="C53" s="1108">
        <f>C52+1</f>
        <v>22</v>
      </c>
      <c r="E53" s="955" t="s">
        <v>770</v>
      </c>
      <c r="F53" s="956"/>
      <c r="G53" s="957" t="s">
        <v>779</v>
      </c>
      <c r="H53" s="956"/>
      <c r="I53" s="952" t="s">
        <v>776</v>
      </c>
      <c r="J53" s="952"/>
      <c r="K53" s="960">
        <v>0</v>
      </c>
      <c r="L53" s="956"/>
      <c r="M53" s="961">
        <v>0</v>
      </c>
      <c r="N53" s="1367"/>
      <c r="O53" s="1377">
        <v>0</v>
      </c>
      <c r="P53" s="1367"/>
      <c r="Q53" s="1377">
        <f>M53+O53</f>
        <v>0</v>
      </c>
    </row>
    <row r="54" spans="1:17">
      <c r="C54" s="1108">
        <f>C53+1</f>
        <v>23</v>
      </c>
      <c r="E54" s="955" t="s">
        <v>771</v>
      </c>
      <c r="F54" s="956"/>
      <c r="G54" s="957" t="s">
        <v>779</v>
      </c>
      <c r="H54" s="956"/>
      <c r="I54" s="952" t="s">
        <v>776</v>
      </c>
      <c r="J54" s="952"/>
      <c r="K54" s="960">
        <f>-1459361</f>
        <v>-1459361</v>
      </c>
      <c r="L54" s="956"/>
      <c r="M54" s="961">
        <v>0</v>
      </c>
      <c r="N54" s="1367"/>
      <c r="O54" s="1377">
        <f>-M54</f>
        <v>0</v>
      </c>
      <c r="P54" s="1367"/>
      <c r="Q54" s="1377">
        <f>M54+O54</f>
        <v>0</v>
      </c>
    </row>
    <row r="55" spans="1:17">
      <c r="C55" s="1108">
        <f>C54+1</f>
        <v>24</v>
      </c>
      <c r="E55" s="955" t="s">
        <v>772</v>
      </c>
      <c r="F55" s="956"/>
      <c r="G55" s="957" t="s">
        <v>779</v>
      </c>
      <c r="H55" s="956"/>
      <c r="I55" s="952" t="s">
        <v>776</v>
      </c>
      <c r="J55" s="952"/>
      <c r="K55" s="960">
        <v>0</v>
      </c>
      <c r="L55" s="956"/>
      <c r="M55" s="961">
        <v>0</v>
      </c>
      <c r="N55" s="1367"/>
      <c r="O55" s="1377">
        <v>0</v>
      </c>
      <c r="P55" s="1367" t="s">
        <v>366</v>
      </c>
      <c r="Q55" s="1377">
        <f>M55+O55</f>
        <v>0</v>
      </c>
    </row>
    <row r="56" spans="1:17" ht="5.0999999999999996" customHeight="1">
      <c r="K56" s="962"/>
      <c r="L56" s="956"/>
      <c r="M56" s="962"/>
      <c r="N56" s="1367"/>
      <c r="O56" s="1367"/>
      <c r="P56" s="1367"/>
      <c r="Q56" s="1374"/>
    </row>
    <row r="57" spans="1:17">
      <c r="C57" s="1108">
        <f>C55+1</f>
        <v>25</v>
      </c>
      <c r="E57" s="963" t="s">
        <v>773</v>
      </c>
      <c r="K57" s="953">
        <f>SUM(K51:K56)</f>
        <v>-1459361</v>
      </c>
      <c r="L57" s="956"/>
      <c r="M57" s="1378">
        <f>SUM(M51:M56)</f>
        <v>0</v>
      </c>
      <c r="N57" s="1367"/>
      <c r="O57" s="1378">
        <f>SUM(O51:O56)</f>
        <v>0</v>
      </c>
      <c r="P57" s="1367"/>
      <c r="Q57" s="953">
        <f>SUM(Q51:Q56)</f>
        <v>0</v>
      </c>
    </row>
    <row r="58" spans="1:17">
      <c r="L58" s="956"/>
      <c r="N58" s="1367"/>
      <c r="O58" s="1367"/>
      <c r="P58" s="1367"/>
      <c r="Q58" s="1367"/>
    </row>
    <row r="59" spans="1:17" ht="13.5" thickBot="1">
      <c r="C59" s="1108">
        <f>C57+1</f>
        <v>26</v>
      </c>
      <c r="E59" s="963" t="s">
        <v>777</v>
      </c>
      <c r="K59" s="1375">
        <f>K57</f>
        <v>-1459361</v>
      </c>
      <c r="M59" s="1375">
        <f>M57</f>
        <v>0</v>
      </c>
      <c r="N59" s="1367"/>
      <c r="O59" s="1375">
        <f>O57</f>
        <v>0</v>
      </c>
      <c r="P59" s="1367"/>
      <c r="Q59" s="1375">
        <f>Q57</f>
        <v>0</v>
      </c>
    </row>
    <row r="60" spans="1:17">
      <c r="N60" s="1367"/>
      <c r="O60" s="1367"/>
      <c r="P60" s="1367"/>
      <c r="Q60" s="1367"/>
    </row>
    <row r="61" spans="1:17">
      <c r="N61" s="1367"/>
      <c r="O61" s="1367"/>
      <c r="P61" s="1367"/>
      <c r="Q61" s="1367"/>
    </row>
    <row r="62" spans="1:17" ht="15">
      <c r="C62" s="1386" t="s">
        <v>780</v>
      </c>
      <c r="D62" s="1387"/>
      <c r="E62" s="1387"/>
      <c r="F62" s="1387"/>
      <c r="G62" s="1387"/>
      <c r="H62" s="1387"/>
      <c r="I62" s="1387"/>
      <c r="J62" s="1387"/>
      <c r="K62" s="1484"/>
      <c r="L62" s="1387"/>
      <c r="M62" s="1387"/>
      <c r="N62" s="1380"/>
      <c r="O62" s="1380"/>
      <c r="P62" s="1380"/>
      <c r="Q62" s="1388"/>
    </row>
    <row r="63" spans="1:17">
      <c r="N63" s="1367"/>
      <c r="O63" s="1367"/>
      <c r="P63" s="1367"/>
      <c r="Q63" s="1367"/>
    </row>
    <row r="64" spans="1:17">
      <c r="E64" s="947" t="s">
        <v>322</v>
      </c>
      <c r="F64" s="947"/>
      <c r="G64" s="947" t="s">
        <v>323</v>
      </c>
      <c r="H64" s="947"/>
      <c r="I64" s="947" t="s">
        <v>324</v>
      </c>
      <c r="J64" s="947"/>
      <c r="K64" s="947" t="s">
        <v>759</v>
      </c>
      <c r="L64" s="947"/>
      <c r="M64" s="947" t="str">
        <f>+M46</f>
        <v>(E)</v>
      </c>
      <c r="N64" s="1368"/>
      <c r="O64" s="947" t="str">
        <f>+O46</f>
        <v>(F)</v>
      </c>
      <c r="P64" s="1368"/>
      <c r="Q64" s="947" t="str">
        <f>+Q46</f>
        <v>(G)</v>
      </c>
    </row>
    <row r="65" spans="3:17" ht="15" customHeight="1">
      <c r="C65" s="1520" t="s">
        <v>919</v>
      </c>
      <c r="E65" s="1524" t="s">
        <v>764</v>
      </c>
      <c r="G65" s="1528" t="s">
        <v>483</v>
      </c>
      <c r="I65" s="1528" t="s">
        <v>763</v>
      </c>
      <c r="J65" s="1481"/>
      <c r="M65" s="948" t="str">
        <f>M47</f>
        <v>December 31, 2022</v>
      </c>
      <c r="N65" s="1367"/>
      <c r="O65" s="1530" t="str">
        <f>O47</f>
        <v>2023
Amortization</v>
      </c>
      <c r="P65" s="1367"/>
      <c r="Q65" s="1369" t="str">
        <f>Q47</f>
        <v>December 31, 2023</v>
      </c>
    </row>
    <row r="66" spans="3:17" ht="25.5">
      <c r="C66" s="1521"/>
      <c r="E66" s="1525"/>
      <c r="F66" s="949"/>
      <c r="G66" s="1529"/>
      <c r="H66" s="949"/>
      <c r="I66" s="1529"/>
      <c r="J66" s="1481"/>
      <c r="K66" s="1486" t="s">
        <v>1092</v>
      </c>
      <c r="L66" s="949"/>
      <c r="M66" s="1316" t="s">
        <v>765</v>
      </c>
      <c r="N66" s="1367"/>
      <c r="O66" s="1531"/>
      <c r="P66" s="1367"/>
      <c r="Q66" s="1370" t="s">
        <v>765</v>
      </c>
    </row>
    <row r="67" spans="3:17" ht="5.0999999999999996" customHeight="1">
      <c r="N67" s="1367"/>
      <c r="O67" s="1367"/>
      <c r="P67" s="1367"/>
      <c r="Q67" s="1367"/>
    </row>
    <row r="68" spans="3:17">
      <c r="C68" s="1108">
        <f>C59+1</f>
        <v>27</v>
      </c>
      <c r="E68" s="955" t="s">
        <v>767</v>
      </c>
      <c r="F68" s="956"/>
      <c r="G68" s="956"/>
      <c r="H68" s="956"/>
      <c r="I68" s="956"/>
      <c r="J68" s="956"/>
      <c r="K68" s="958">
        <f>K16+K25+K34+K52</f>
        <v>11679394.548557209</v>
      </c>
      <c r="L68" s="956"/>
      <c r="M68" s="958">
        <f>M16+M25+M34+M52</f>
        <v>6691400.0294947401</v>
      </c>
      <c r="N68" s="1367"/>
      <c r="O68" s="958">
        <f>O16+O25+O34+O52</f>
        <v>0</v>
      </c>
      <c r="P68" s="1367"/>
      <c r="Q68" s="958">
        <f>Q16+Q25+Q34+Q52</f>
        <v>6691400.0294947401</v>
      </c>
    </row>
    <row r="69" spans="3:17">
      <c r="C69" s="1108">
        <f>C68+1</f>
        <v>28</v>
      </c>
      <c r="E69" s="955" t="s">
        <v>770</v>
      </c>
      <c r="F69" s="956"/>
      <c r="G69" s="956"/>
      <c r="H69" s="956"/>
      <c r="I69" s="956"/>
      <c r="J69" s="956"/>
      <c r="K69" s="961">
        <f>K17+K26+K35+K53</f>
        <v>0</v>
      </c>
      <c r="L69" s="956"/>
      <c r="M69" s="961">
        <f>M17+M26+M35+M53</f>
        <v>0</v>
      </c>
      <c r="N69" s="1367"/>
      <c r="O69" s="961">
        <f>O17+O26+O35+O53</f>
        <v>0</v>
      </c>
      <c r="P69" s="1367"/>
      <c r="Q69" s="961">
        <f>Q17+Q26+Q35+Q53</f>
        <v>0</v>
      </c>
    </row>
    <row r="70" spans="3:17">
      <c r="C70" s="1108">
        <f>C69+1</f>
        <v>29</v>
      </c>
      <c r="E70" s="955" t="s">
        <v>771</v>
      </c>
      <c r="F70" s="956"/>
      <c r="G70" s="956"/>
      <c r="H70" s="956"/>
      <c r="I70" s="956"/>
      <c r="J70" s="956"/>
      <c r="K70" s="961">
        <f>K18+K27+K36+K54</f>
        <v>-376903734.61289752</v>
      </c>
      <c r="L70" s="956"/>
      <c r="M70" s="961">
        <f>M18+M27+M36+M54</f>
        <v>-348730434</v>
      </c>
      <c r="N70" s="1367"/>
      <c r="O70" s="961">
        <f>O18+O27+O36+O54</f>
        <v>5196661</v>
      </c>
      <c r="P70" s="1367"/>
      <c r="Q70" s="961">
        <f>Q18+Q27+Q36+Q54</f>
        <v>-343533773</v>
      </c>
    </row>
    <row r="71" spans="3:17">
      <c r="C71" s="1108">
        <f>C70+1</f>
        <v>30</v>
      </c>
      <c r="E71" s="955" t="s">
        <v>772</v>
      </c>
      <c r="F71" s="956"/>
      <c r="G71" s="956"/>
      <c r="H71" s="956"/>
      <c r="I71" s="956"/>
      <c r="J71" s="956"/>
      <c r="K71" s="961">
        <f>K19+K28+K37+K55</f>
        <v>-21690647.575878333</v>
      </c>
      <c r="L71" s="956"/>
      <c r="M71" s="961">
        <f>M19+M28+M37+M55</f>
        <v>-0.42412166483700275</v>
      </c>
      <c r="N71" s="1367"/>
      <c r="O71" s="961">
        <f>O19+O28+O37+O55</f>
        <v>0</v>
      </c>
      <c r="P71" s="1367"/>
      <c r="Q71" s="961">
        <f>Q19+Q28+Q37+Q55</f>
        <v>-0.42412166483700275</v>
      </c>
    </row>
    <row r="72" spans="3:17" ht="5.0999999999999996" customHeight="1">
      <c r="E72" s="956"/>
      <c r="F72" s="956"/>
      <c r="G72" s="956"/>
      <c r="H72" s="956"/>
      <c r="I72" s="956"/>
      <c r="J72" s="956"/>
      <c r="L72" s="956"/>
      <c r="M72" s="962"/>
      <c r="N72" s="1367"/>
      <c r="O72" s="1367"/>
      <c r="P72" s="1367"/>
      <c r="Q72" s="1367"/>
    </row>
    <row r="73" spans="3:17">
      <c r="C73" s="1108">
        <f>C71+1</f>
        <v>31</v>
      </c>
      <c r="E73" s="963" t="s">
        <v>777</v>
      </c>
      <c r="G73" s="945" t="s">
        <v>996</v>
      </c>
      <c r="K73" s="1489">
        <f>SUM(K68:K72)</f>
        <v>-386914987.64021862</v>
      </c>
      <c r="M73" s="966">
        <f>SUM(M68:M72)</f>
        <v>-342039034.39462692</v>
      </c>
      <c r="N73" s="1367"/>
      <c r="O73" s="966">
        <f>SUM(O68:O72)</f>
        <v>5196661</v>
      </c>
      <c r="P73" s="1367"/>
      <c r="Q73" s="966">
        <f>SUM(Q68:Q72)</f>
        <v>-336842373.39462692</v>
      </c>
    </row>
    <row r="74" spans="3:17" ht="5.0999999999999996" customHeight="1">
      <c r="N74" s="1367"/>
      <c r="O74" s="1367"/>
      <c r="P74" s="1367"/>
      <c r="Q74" s="1367"/>
    </row>
    <row r="75" spans="3:17">
      <c r="C75" s="1108">
        <f>C73+1</f>
        <v>32</v>
      </c>
      <c r="E75" s="967" t="s">
        <v>747</v>
      </c>
      <c r="G75" s="945" t="s">
        <v>982</v>
      </c>
      <c r="K75" s="1092">
        <v>1.3986992097349464</v>
      </c>
      <c r="M75" s="1092">
        <v>1.3986992097349464</v>
      </c>
      <c r="N75" s="1367"/>
      <c r="O75" s="1092">
        <v>1.3986992097349464</v>
      </c>
      <c r="P75" s="1367"/>
      <c r="Q75" s="1092">
        <v>1.3986992097349464</v>
      </c>
    </row>
    <row r="76" spans="3:17" ht="5.0999999999999996" customHeight="1">
      <c r="N76" s="1367"/>
      <c r="O76" s="1367"/>
      <c r="P76" s="1367"/>
      <c r="Q76" s="1367"/>
    </row>
    <row r="77" spans="3:17" ht="13.5" thickBot="1">
      <c r="C77" s="1108">
        <f>C75+1</f>
        <v>33</v>
      </c>
      <c r="E77" s="963" t="s">
        <v>781</v>
      </c>
      <c r="K77" s="1379">
        <f>K73*K75</f>
        <v>-541177687.44698036</v>
      </c>
      <c r="M77" s="965">
        <f>M73*M75</f>
        <v>-478409727.10626882</v>
      </c>
      <c r="N77" s="1367"/>
      <c r="O77" s="965">
        <f>O73*O75</f>
        <v>7268565.6339604165</v>
      </c>
      <c r="P77" s="1367"/>
      <c r="Q77" s="965">
        <f>Q73*Q75</f>
        <v>-471141161.4723084</v>
      </c>
    </row>
    <row r="78" spans="3:17" ht="13.5" thickTop="1">
      <c r="N78" s="1367"/>
      <c r="O78" s="1367"/>
      <c r="P78" s="1367"/>
      <c r="Q78" s="1367"/>
    </row>
    <row r="79" spans="3:17">
      <c r="N79" s="1367"/>
      <c r="O79" s="1367"/>
      <c r="P79" s="1367"/>
      <c r="Q79" s="1367"/>
    </row>
    <row r="80" spans="3:17" ht="15">
      <c r="C80" s="1386" t="s">
        <v>782</v>
      </c>
      <c r="D80" s="1387"/>
      <c r="E80" s="1387"/>
      <c r="F80" s="1387"/>
      <c r="G80" s="1387"/>
      <c r="H80" s="1387"/>
      <c r="I80" s="1387"/>
      <c r="J80" s="1387"/>
      <c r="K80" s="1484"/>
      <c r="L80" s="1387"/>
      <c r="M80" s="1387"/>
      <c r="N80" s="1380"/>
      <c r="O80" s="1380"/>
      <c r="P80" s="1380"/>
      <c r="Q80" s="1388"/>
    </row>
    <row r="81" spans="3:17">
      <c r="N81" s="1367"/>
      <c r="O81" s="1367"/>
      <c r="P81" s="1367"/>
      <c r="Q81" s="1367"/>
    </row>
    <row r="82" spans="3:17">
      <c r="E82" s="947" t="s">
        <v>322</v>
      </c>
      <c r="F82" s="947"/>
      <c r="G82" s="947" t="s">
        <v>323</v>
      </c>
      <c r="H82" s="947"/>
      <c r="I82" s="947" t="s">
        <v>324</v>
      </c>
      <c r="J82" s="947"/>
      <c r="K82" s="947" t="s">
        <v>759</v>
      </c>
      <c r="L82" s="947"/>
      <c r="M82" s="947" t="str">
        <f>+M64</f>
        <v>(E)</v>
      </c>
      <c r="N82" s="1368"/>
      <c r="O82" s="947" t="str">
        <f>+O64</f>
        <v>(F)</v>
      </c>
      <c r="P82" s="1368"/>
      <c r="Q82" s="947" t="str">
        <f>+Q64</f>
        <v>(G)</v>
      </c>
    </row>
    <row r="83" spans="3:17" ht="12.75" customHeight="1">
      <c r="C83" s="1520" t="s">
        <v>919</v>
      </c>
      <c r="E83" s="1522" t="s">
        <v>783</v>
      </c>
      <c r="G83" s="1518" t="s">
        <v>483</v>
      </c>
      <c r="H83" s="1518"/>
      <c r="I83" s="1518"/>
      <c r="J83" s="1480"/>
      <c r="K83" s="1485"/>
      <c r="M83" s="948" t="str">
        <f>M65</f>
        <v>December 31, 2022</v>
      </c>
      <c r="N83" s="1367"/>
      <c r="O83" s="1530" t="str">
        <f>O65</f>
        <v>2023
Amortization</v>
      </c>
      <c r="P83" s="1367"/>
      <c r="Q83" s="1369" t="str">
        <f>Q65</f>
        <v>December 31, 2023</v>
      </c>
    </row>
    <row r="84" spans="3:17" ht="25.5">
      <c r="C84" s="1521"/>
      <c r="E84" s="1523"/>
      <c r="G84" s="1519"/>
      <c r="H84" s="1519"/>
      <c r="I84" s="1519"/>
      <c r="J84" s="1480"/>
      <c r="K84" s="1486" t="s">
        <v>1092</v>
      </c>
      <c r="L84" s="949"/>
      <c r="M84" s="1316" t="s">
        <v>765</v>
      </c>
      <c r="N84" s="1367"/>
      <c r="O84" s="1531"/>
      <c r="P84" s="1367"/>
      <c r="Q84" s="1370" t="s">
        <v>765</v>
      </c>
    </row>
    <row r="85" spans="3:17" ht="5.0999999999999996" customHeight="1">
      <c r="N85" s="1367"/>
      <c r="O85" s="1367"/>
      <c r="P85" s="1367"/>
      <c r="Q85" s="1367"/>
    </row>
    <row r="86" spans="3:17">
      <c r="C86" s="1108">
        <f>C77+1</f>
        <v>34</v>
      </c>
      <c r="E86" s="955" t="s">
        <v>784</v>
      </c>
      <c r="F86" s="956"/>
      <c r="G86" s="956"/>
      <c r="H86" s="956"/>
      <c r="I86" s="956"/>
      <c r="J86" s="956"/>
      <c r="K86" s="958">
        <v>0</v>
      </c>
      <c r="L86" s="956"/>
      <c r="M86" s="958">
        <v>0</v>
      </c>
      <c r="N86" s="1465"/>
      <c r="O86" s="958">
        <v>0</v>
      </c>
      <c r="P86" s="1367"/>
      <c r="Q86" s="958">
        <v>0</v>
      </c>
    </row>
    <row r="87" spans="3:17">
      <c r="C87" s="1108">
        <f>C86+1</f>
        <v>35</v>
      </c>
      <c r="E87" s="955" t="s">
        <v>785</v>
      </c>
      <c r="F87" s="956"/>
      <c r="G87" s="956"/>
      <c r="H87" s="956"/>
      <c r="I87" s="956"/>
      <c r="J87" s="956"/>
      <c r="K87" s="961">
        <f>K77</f>
        <v>-541177687.44698036</v>
      </c>
      <c r="L87" s="956"/>
      <c r="M87" s="1466">
        <f>M77</f>
        <v>-478409727.10626882</v>
      </c>
      <c r="N87" s="1465"/>
      <c r="O87" s="1466">
        <f>O77</f>
        <v>7268565.6339604165</v>
      </c>
      <c r="P87" s="1367"/>
      <c r="Q87" s="1377">
        <f>Q77</f>
        <v>-471141161.4723084</v>
      </c>
    </row>
    <row r="88" spans="3:17" ht="5.0999999999999996" customHeight="1">
      <c r="K88" s="962"/>
      <c r="M88" s="962"/>
      <c r="N88" s="1367"/>
      <c r="O88" s="1374"/>
      <c r="P88" s="1367"/>
      <c r="Q88" s="1374"/>
    </row>
    <row r="89" spans="3:17">
      <c r="C89" s="1108">
        <f>C87+1</f>
        <v>36</v>
      </c>
      <c r="E89" s="963" t="s">
        <v>786</v>
      </c>
      <c r="K89" s="953">
        <f>SUM(K86:K88)</f>
        <v>-541177687.44698036</v>
      </c>
      <c r="M89" s="953">
        <f>SUM(M86:M87)</f>
        <v>-478409727.10626882</v>
      </c>
      <c r="N89" s="1367"/>
      <c r="O89" s="953">
        <f>SUM(O86:O88)</f>
        <v>7268565.6339604165</v>
      </c>
      <c r="P89" s="1367"/>
      <c r="Q89" s="953">
        <f>SUM(Q86:Q88)</f>
        <v>-471141161.4723084</v>
      </c>
    </row>
    <row r="90" spans="3:17">
      <c r="N90" s="1367"/>
      <c r="O90" s="1367"/>
      <c r="P90" s="1367"/>
      <c r="Q90" s="1367"/>
    </row>
    <row r="91" spans="3:17">
      <c r="N91" s="1367"/>
      <c r="O91" s="1367"/>
      <c r="P91" s="1367"/>
      <c r="Q91" s="1367"/>
    </row>
    <row r="92" spans="3:17">
      <c r="N92" s="1367"/>
      <c r="O92" s="1367"/>
      <c r="P92" s="1367"/>
      <c r="Q92" s="1367"/>
    </row>
    <row r="93" spans="3:17" ht="15">
      <c r="C93" s="1514" t="s">
        <v>787</v>
      </c>
      <c r="D93" s="1514"/>
      <c r="E93" s="1514"/>
      <c r="F93" s="1514"/>
      <c r="G93" s="1514"/>
      <c r="H93" s="1514"/>
      <c r="I93" s="1514"/>
      <c r="J93" s="1514"/>
      <c r="K93" s="1514"/>
      <c r="L93" s="1514"/>
      <c r="M93" s="1514"/>
      <c r="N93" s="1514"/>
      <c r="O93" s="1514"/>
      <c r="P93" s="1514"/>
      <c r="Q93" s="1514"/>
    </row>
    <row r="94" spans="3:17">
      <c r="N94" s="1367"/>
      <c r="O94" s="1367"/>
      <c r="P94" s="1367"/>
      <c r="Q94" s="1367"/>
    </row>
    <row r="95" spans="3:17" ht="15">
      <c r="C95" s="1386" t="s">
        <v>799</v>
      </c>
      <c r="D95" s="1387"/>
      <c r="E95" s="1387"/>
      <c r="F95" s="1387"/>
      <c r="G95" s="1387"/>
      <c r="H95" s="1387"/>
      <c r="I95" s="1387"/>
      <c r="J95" s="1387"/>
      <c r="K95" s="1484"/>
      <c r="L95" s="1387"/>
      <c r="M95" s="1387"/>
      <c r="N95" s="1380"/>
      <c r="O95" s="1380"/>
      <c r="P95" s="1380"/>
      <c r="Q95" s="1388"/>
    </row>
    <row r="96" spans="3:17">
      <c r="N96" s="1367"/>
      <c r="O96" s="1367"/>
      <c r="P96" s="1367"/>
      <c r="Q96" s="1367"/>
    </row>
    <row r="97" spans="1:17">
      <c r="E97" s="947" t="s">
        <v>322</v>
      </c>
      <c r="F97" s="947"/>
      <c r="G97" s="947" t="s">
        <v>323</v>
      </c>
      <c r="H97" s="947"/>
      <c r="I97" s="947" t="s">
        <v>324</v>
      </c>
      <c r="J97" s="947"/>
      <c r="K97" s="947" t="s">
        <v>759</v>
      </c>
      <c r="L97" s="947"/>
      <c r="M97" s="947" t="str">
        <f>+M82</f>
        <v>(E)</v>
      </c>
      <c r="N97" s="1368"/>
      <c r="O97" s="947" t="str">
        <f>+O82</f>
        <v>(F)</v>
      </c>
      <c r="P97" s="1368"/>
      <c r="Q97" s="947" t="str">
        <f>+Q82</f>
        <v>(G)</v>
      </c>
    </row>
    <row r="98" spans="1:17" ht="15" customHeight="1">
      <c r="C98" s="1520" t="s">
        <v>919</v>
      </c>
      <c r="E98" s="1524" t="s">
        <v>764</v>
      </c>
      <c r="G98" s="1528" t="s">
        <v>483</v>
      </c>
      <c r="I98" s="1528" t="s">
        <v>763</v>
      </c>
      <c r="J98" s="1481"/>
      <c r="K98" s="1485"/>
      <c r="M98" s="948" t="str">
        <f>M83</f>
        <v>December 31, 2022</v>
      </c>
      <c r="N98" s="1367"/>
      <c r="O98" s="1530" t="str">
        <f>O47</f>
        <v>2023
Amortization</v>
      </c>
      <c r="P98" s="1367"/>
      <c r="Q98" s="1369" t="str">
        <f>Q83</f>
        <v>December 31, 2023</v>
      </c>
    </row>
    <row r="99" spans="1:17" ht="25.5">
      <c r="C99" s="1521"/>
      <c r="E99" s="1525"/>
      <c r="F99" s="949"/>
      <c r="G99" s="1529"/>
      <c r="H99" s="949"/>
      <c r="I99" s="1529"/>
      <c r="J99" s="1481"/>
      <c r="K99" s="1486" t="s">
        <v>1092</v>
      </c>
      <c r="L99" s="949"/>
      <c r="M99" s="1316" t="s">
        <v>765</v>
      </c>
      <c r="N99" s="1367"/>
      <c r="O99" s="1531"/>
      <c r="P99" s="1367"/>
      <c r="Q99" s="1370" t="s">
        <v>765</v>
      </c>
    </row>
    <row r="100" spans="1:17" ht="5.0999999999999996" customHeight="1">
      <c r="N100" s="1367"/>
      <c r="O100" s="1367"/>
      <c r="P100" s="1367"/>
      <c r="Q100" s="1367"/>
    </row>
    <row r="101" spans="1:17">
      <c r="A101" s="950"/>
      <c r="B101" s="950"/>
      <c r="C101" s="1108">
        <f>C89+1</f>
        <v>37</v>
      </c>
      <c r="D101" s="950"/>
      <c r="E101" s="951" t="s">
        <v>766</v>
      </c>
      <c r="F101" s="950"/>
      <c r="G101" s="952"/>
      <c r="H101" s="950"/>
      <c r="I101" s="952"/>
      <c r="J101" s="952"/>
      <c r="K101" s="1487"/>
      <c r="L101" s="950"/>
      <c r="N101" s="1367"/>
      <c r="O101" s="1367"/>
      <c r="P101" s="1367"/>
      <c r="Q101" s="1367"/>
    </row>
    <row r="102" spans="1:17" ht="5.0999999999999996" customHeight="1">
      <c r="N102" s="1367"/>
      <c r="O102" s="1367"/>
      <c r="P102" s="1367"/>
      <c r="Q102" s="1367"/>
    </row>
    <row r="103" spans="1:17">
      <c r="C103" s="1108">
        <f>C101+1</f>
        <v>38</v>
      </c>
      <c r="E103" s="955" t="s">
        <v>767</v>
      </c>
      <c r="F103" s="956"/>
      <c r="G103" s="957" t="s">
        <v>788</v>
      </c>
      <c r="H103" s="956"/>
      <c r="I103" s="952" t="s">
        <v>769</v>
      </c>
      <c r="J103" s="952"/>
      <c r="K103" s="958">
        <f>-570784</f>
        <v>-570784</v>
      </c>
      <c r="L103" s="956"/>
      <c r="M103" s="958">
        <v>0</v>
      </c>
      <c r="N103" s="1367"/>
      <c r="O103" s="958">
        <f>-M103</f>
        <v>0</v>
      </c>
      <c r="P103" s="1367"/>
      <c r="Q103" s="958">
        <f>M103+O103</f>
        <v>0</v>
      </c>
    </row>
    <row r="104" spans="1:17">
      <c r="C104" s="1108">
        <f>C103+1</f>
        <v>39</v>
      </c>
      <c r="E104" s="955" t="s">
        <v>770</v>
      </c>
      <c r="F104" s="956"/>
      <c r="G104" s="957" t="s">
        <v>788</v>
      </c>
      <c r="H104" s="956"/>
      <c r="I104" s="952" t="s">
        <v>769</v>
      </c>
      <c r="J104" s="952"/>
      <c r="K104" s="960">
        <v>0</v>
      </c>
      <c r="L104" s="956"/>
      <c r="M104" s="961">
        <v>0</v>
      </c>
      <c r="N104" s="1367"/>
      <c r="O104" s="961">
        <v>0</v>
      </c>
      <c r="P104" s="1367"/>
      <c r="Q104" s="1377">
        <f>M104+O104</f>
        <v>0</v>
      </c>
    </row>
    <row r="105" spans="1:17">
      <c r="C105" s="1108">
        <f t="shared" ref="C105:C106" si="0">C104+1</f>
        <v>40</v>
      </c>
      <c r="E105" s="955" t="s">
        <v>771</v>
      </c>
      <c r="F105" s="956"/>
      <c r="G105" s="957" t="s">
        <v>788</v>
      </c>
      <c r="H105" s="956"/>
      <c r="I105" s="952" t="s">
        <v>769</v>
      </c>
      <c r="J105" s="952"/>
      <c r="K105" s="960">
        <v>0</v>
      </c>
      <c r="L105" s="956"/>
      <c r="M105" s="961">
        <v>0</v>
      </c>
      <c r="N105" s="1367"/>
      <c r="O105" s="961">
        <v>0</v>
      </c>
      <c r="P105" s="1367"/>
      <c r="Q105" s="1377">
        <f>M105+O105</f>
        <v>0</v>
      </c>
    </row>
    <row r="106" spans="1:17">
      <c r="C106" s="1108">
        <f t="shared" si="0"/>
        <v>41</v>
      </c>
      <c r="E106" s="955" t="s">
        <v>772</v>
      </c>
      <c r="F106" s="956"/>
      <c r="G106" s="957" t="s">
        <v>788</v>
      </c>
      <c r="H106" s="956"/>
      <c r="I106" s="952" t="s">
        <v>769</v>
      </c>
      <c r="J106" s="952"/>
      <c r="K106" s="960">
        <v>2548971</v>
      </c>
      <c r="L106" s="956"/>
      <c r="M106" s="961">
        <v>0</v>
      </c>
      <c r="N106" s="1367"/>
      <c r="O106" s="961">
        <f>-M106</f>
        <v>0</v>
      </c>
      <c r="P106" s="1367"/>
      <c r="Q106" s="1377">
        <f>M106+O106</f>
        <v>0</v>
      </c>
    </row>
    <row r="107" spans="1:17" ht="5.0999999999999996" customHeight="1">
      <c r="G107" s="956"/>
      <c r="K107" s="962"/>
      <c r="M107" s="962"/>
      <c r="N107" s="1367"/>
      <c r="O107" s="1374"/>
      <c r="P107" s="1367"/>
      <c r="Q107" s="1374"/>
    </row>
    <row r="108" spans="1:17">
      <c r="C108" s="1108">
        <f>C106+1</f>
        <v>42</v>
      </c>
      <c r="E108" s="963" t="s">
        <v>773</v>
      </c>
      <c r="G108" s="956"/>
      <c r="K108" s="953">
        <f>SUM(K102:K107)</f>
        <v>1978187</v>
      </c>
      <c r="M108" s="953">
        <f>SUM(M102:M107)</f>
        <v>0</v>
      </c>
      <c r="N108" s="1367"/>
      <c r="O108" s="953">
        <f>SUM(O102:O107)</f>
        <v>0</v>
      </c>
      <c r="P108" s="1367"/>
      <c r="Q108" s="953">
        <f>SUM(Q102:Q107)</f>
        <v>0</v>
      </c>
    </row>
    <row r="109" spans="1:17">
      <c r="N109" s="1367"/>
      <c r="O109" s="1367"/>
      <c r="P109" s="1367"/>
      <c r="Q109" s="1367"/>
    </row>
    <row r="110" spans="1:17">
      <c r="A110" s="950"/>
      <c r="B110" s="950"/>
      <c r="C110" s="1108">
        <f>C108+1</f>
        <v>43</v>
      </c>
      <c r="D110" s="950"/>
      <c r="E110" s="951" t="s">
        <v>774</v>
      </c>
      <c r="F110" s="950"/>
      <c r="G110" s="952"/>
      <c r="H110" s="950"/>
      <c r="I110" s="952"/>
      <c r="J110" s="952"/>
      <c r="K110" s="1487"/>
      <c r="L110" s="950"/>
      <c r="N110" s="1367"/>
      <c r="O110" s="1367"/>
      <c r="P110" s="1367"/>
      <c r="Q110" s="1367"/>
    </row>
    <row r="111" spans="1:17" ht="5.0999999999999996" customHeight="1">
      <c r="N111" s="1367"/>
      <c r="O111" s="1367"/>
      <c r="P111" s="1367"/>
      <c r="Q111" s="1367"/>
    </row>
    <row r="112" spans="1:17">
      <c r="C112" s="1108">
        <f>C110+1</f>
        <v>44</v>
      </c>
      <c r="E112" s="955" t="s">
        <v>767</v>
      </c>
      <c r="F112" s="956"/>
      <c r="G112" s="957" t="s">
        <v>788</v>
      </c>
      <c r="H112" s="956"/>
      <c r="I112" s="952" t="s">
        <v>801</v>
      </c>
      <c r="J112" s="952"/>
      <c r="K112" s="958">
        <v>0</v>
      </c>
      <c r="L112" s="956"/>
      <c r="M112" s="958">
        <v>0</v>
      </c>
      <c r="N112" s="1367"/>
      <c r="O112" s="958">
        <v>0</v>
      </c>
      <c r="P112" s="1367"/>
      <c r="Q112" s="958">
        <f>M112+O112</f>
        <v>0</v>
      </c>
    </row>
    <row r="113" spans="1:17">
      <c r="C113" s="1108">
        <f>C112+1</f>
        <v>45</v>
      </c>
      <c r="E113" s="955" t="s">
        <v>770</v>
      </c>
      <c r="F113" s="956"/>
      <c r="G113" s="957" t="s">
        <v>788</v>
      </c>
      <c r="H113" s="956"/>
      <c r="I113" s="952" t="s">
        <v>801</v>
      </c>
      <c r="J113" s="952"/>
      <c r="K113" s="960">
        <v>0</v>
      </c>
      <c r="L113" s="956"/>
      <c r="M113" s="961">
        <v>0</v>
      </c>
      <c r="N113" s="1367"/>
      <c r="O113" s="961">
        <v>0</v>
      </c>
      <c r="P113" s="1367"/>
      <c r="Q113" s="1377">
        <f>M113+O113</f>
        <v>0</v>
      </c>
    </row>
    <row r="114" spans="1:17">
      <c r="C114" s="1108">
        <f>C113+1</f>
        <v>46</v>
      </c>
      <c r="E114" s="955" t="s">
        <v>771</v>
      </c>
      <c r="F114" s="956"/>
      <c r="G114" s="957" t="s">
        <v>788</v>
      </c>
      <c r="H114" s="956"/>
      <c r="I114" s="952" t="s">
        <v>801</v>
      </c>
      <c r="J114" s="952"/>
      <c r="K114" s="960">
        <f>40287983</f>
        <v>40287983</v>
      </c>
      <c r="L114" s="956"/>
      <c r="M114" s="961">
        <v>36248879</v>
      </c>
      <c r="N114" s="1367"/>
      <c r="O114" s="961">
        <v>-955109</v>
      </c>
      <c r="P114" s="1367"/>
      <c r="Q114" s="1377">
        <f>M114+O114</f>
        <v>35293770</v>
      </c>
    </row>
    <row r="115" spans="1:17">
      <c r="C115" s="1108">
        <f>C114+1</f>
        <v>47</v>
      </c>
      <c r="E115" s="955" t="s">
        <v>772</v>
      </c>
      <c r="F115" s="956"/>
      <c r="G115" s="957" t="s">
        <v>788</v>
      </c>
      <c r="H115" s="956"/>
      <c r="I115" s="952" t="s">
        <v>801</v>
      </c>
      <c r="J115" s="952"/>
      <c r="K115" s="960">
        <v>0</v>
      </c>
      <c r="L115" s="956"/>
      <c r="M115" s="961">
        <v>0</v>
      </c>
      <c r="N115" s="1367"/>
      <c r="O115" s="961">
        <v>0</v>
      </c>
      <c r="P115" s="1367"/>
      <c r="Q115" s="1377">
        <f>M115+O115</f>
        <v>0</v>
      </c>
    </row>
    <row r="116" spans="1:17" ht="5.0999999999999996" customHeight="1">
      <c r="K116" s="962"/>
      <c r="M116" s="962"/>
      <c r="N116" s="1367"/>
      <c r="O116" s="1374"/>
      <c r="P116" s="1367"/>
      <c r="Q116" s="1374"/>
    </row>
    <row r="117" spans="1:17">
      <c r="C117" s="1108">
        <f>C115+1</f>
        <v>48</v>
      </c>
      <c r="E117" s="963" t="s">
        <v>773</v>
      </c>
      <c r="K117" s="953">
        <f>SUM(K111:K116)</f>
        <v>40287983</v>
      </c>
      <c r="M117" s="953">
        <f>SUM(M111:M116)</f>
        <v>36248879</v>
      </c>
      <c r="N117" s="1367"/>
      <c r="O117" s="953">
        <f>SUM(O111:O116)</f>
        <v>-955109</v>
      </c>
      <c r="P117" s="1367"/>
      <c r="Q117" s="953">
        <f>SUM(Q111:Q116)</f>
        <v>35293770</v>
      </c>
    </row>
    <row r="118" spans="1:17">
      <c r="N118" s="1367"/>
      <c r="O118" s="1372"/>
      <c r="P118" s="1367"/>
      <c r="Q118" s="1367"/>
    </row>
    <row r="119" spans="1:17">
      <c r="A119" s="950"/>
      <c r="B119" s="950"/>
      <c r="C119" s="1108">
        <f>C117+1</f>
        <v>49</v>
      </c>
      <c r="D119" s="950"/>
      <c r="E119" s="951" t="s">
        <v>775</v>
      </c>
      <c r="F119" s="950"/>
      <c r="G119" s="952"/>
      <c r="H119" s="950"/>
      <c r="I119" s="952"/>
      <c r="J119" s="952"/>
      <c r="K119" s="1487"/>
      <c r="L119" s="950"/>
      <c r="N119" s="1367"/>
      <c r="O119" s="1367"/>
      <c r="P119" s="1367"/>
      <c r="Q119" s="1367"/>
    </row>
    <row r="120" spans="1:17" ht="5.0999999999999996" customHeight="1">
      <c r="N120" s="1367"/>
      <c r="O120" s="1367"/>
      <c r="P120" s="1367"/>
      <c r="Q120" s="1367"/>
    </row>
    <row r="121" spans="1:17">
      <c r="C121" s="1108">
        <f>C119+1</f>
        <v>50</v>
      </c>
      <c r="E121" s="955" t="s">
        <v>767</v>
      </c>
      <c r="F121" s="956"/>
      <c r="G121" s="957" t="s">
        <v>788</v>
      </c>
      <c r="H121" s="956"/>
      <c r="I121" s="952" t="s">
        <v>789</v>
      </c>
      <c r="J121" s="952"/>
      <c r="K121" s="958">
        <v>0</v>
      </c>
      <c r="L121" s="956"/>
      <c r="M121" s="958">
        <v>0</v>
      </c>
      <c r="N121" s="1367"/>
      <c r="O121" s="958">
        <v>0</v>
      </c>
      <c r="P121" s="1367"/>
      <c r="Q121" s="958">
        <f>M121+O121</f>
        <v>0</v>
      </c>
    </row>
    <row r="122" spans="1:17">
      <c r="C122" s="1108">
        <f>C121+1</f>
        <v>51</v>
      </c>
      <c r="E122" s="955" t="s">
        <v>770</v>
      </c>
      <c r="F122" s="956"/>
      <c r="G122" s="957" t="s">
        <v>788</v>
      </c>
      <c r="H122" s="956"/>
      <c r="I122" s="952" t="s">
        <v>789</v>
      </c>
      <c r="J122" s="952"/>
      <c r="K122" s="960">
        <v>0</v>
      </c>
      <c r="L122" s="956"/>
      <c r="M122" s="961">
        <v>0</v>
      </c>
      <c r="N122" s="1367"/>
      <c r="O122" s="961">
        <v>0</v>
      </c>
      <c r="P122" s="1367"/>
      <c r="Q122" s="1377">
        <f>M122+O122</f>
        <v>0</v>
      </c>
    </row>
    <row r="123" spans="1:17">
      <c r="C123" s="1108">
        <f>C122+1</f>
        <v>52</v>
      </c>
      <c r="E123" s="955" t="s">
        <v>771</v>
      </c>
      <c r="F123" s="956"/>
      <c r="G123" s="957" t="s">
        <v>788</v>
      </c>
      <c r="H123" s="956"/>
      <c r="I123" s="952" t="s">
        <v>789</v>
      </c>
      <c r="J123" s="952"/>
      <c r="K123" s="960">
        <v>0</v>
      </c>
      <c r="L123" s="956"/>
      <c r="M123" s="961">
        <v>0</v>
      </c>
      <c r="N123" s="1367"/>
      <c r="O123" s="961">
        <v>0</v>
      </c>
      <c r="P123" s="1367"/>
      <c r="Q123" s="1377">
        <f>M123+O123</f>
        <v>0</v>
      </c>
    </row>
    <row r="124" spans="1:17">
      <c r="C124" s="1108">
        <f>C123+1</f>
        <v>53</v>
      </c>
      <c r="E124" s="955" t="s">
        <v>772</v>
      </c>
      <c r="F124" s="956"/>
      <c r="G124" s="957" t="s">
        <v>788</v>
      </c>
      <c r="H124" s="956"/>
      <c r="I124" s="952" t="s">
        <v>789</v>
      </c>
      <c r="J124" s="952"/>
      <c r="K124" s="960">
        <v>0</v>
      </c>
      <c r="L124" s="956"/>
      <c r="M124" s="961">
        <v>0</v>
      </c>
      <c r="N124" s="1367"/>
      <c r="O124" s="961">
        <v>0</v>
      </c>
      <c r="P124" s="1367"/>
      <c r="Q124" s="1377">
        <f>M124+O124</f>
        <v>0</v>
      </c>
    </row>
    <row r="125" spans="1:17" ht="5.0999999999999996" customHeight="1">
      <c r="K125" s="962"/>
      <c r="M125" s="962"/>
      <c r="N125" s="1367"/>
      <c r="O125" s="1374"/>
      <c r="P125" s="1367"/>
      <c r="Q125" s="1374"/>
    </row>
    <row r="126" spans="1:17">
      <c r="C126" s="1108">
        <f>C124+1</f>
        <v>54</v>
      </c>
      <c r="E126" s="963" t="s">
        <v>773</v>
      </c>
      <c r="K126" s="953">
        <f>SUM(K120:K125)</f>
        <v>0</v>
      </c>
      <c r="M126" s="953">
        <f>SUM(M120:M125)</f>
        <v>0</v>
      </c>
      <c r="N126" s="1367"/>
      <c r="O126" s="953">
        <f>SUM(O120:O125)</f>
        <v>0</v>
      </c>
      <c r="P126" s="1367"/>
      <c r="Q126" s="953">
        <f>SUM(Q120:Q125)</f>
        <v>0</v>
      </c>
    </row>
    <row r="127" spans="1:17">
      <c r="N127" s="1367"/>
      <c r="O127" s="1367"/>
      <c r="P127" s="1367"/>
      <c r="Q127" s="1367"/>
    </row>
    <row r="128" spans="1:17" ht="13.5" thickBot="1">
      <c r="C128" s="1108">
        <f>C126+1</f>
        <v>55</v>
      </c>
      <c r="E128" s="963" t="s">
        <v>777</v>
      </c>
      <c r="K128" s="1375">
        <f>K108+K117+K126</f>
        <v>42266170</v>
      </c>
      <c r="M128" s="964">
        <f>M108+M117+M126</f>
        <v>36248879</v>
      </c>
      <c r="N128" s="1367"/>
      <c r="O128" s="1375">
        <f>O108+O117+O126</f>
        <v>-955109</v>
      </c>
      <c r="P128" s="1367"/>
      <c r="Q128" s="1375">
        <f>Q108+Q117+Q126</f>
        <v>35293770</v>
      </c>
    </row>
    <row r="129" spans="1:17">
      <c r="N129" s="1367"/>
      <c r="O129" s="1367"/>
      <c r="P129" s="1367"/>
      <c r="Q129" s="1367"/>
    </row>
    <row r="130" spans="1:17">
      <c r="N130" s="1367"/>
      <c r="O130" s="1367"/>
      <c r="P130" s="1367"/>
      <c r="Q130" s="1367"/>
    </row>
    <row r="131" spans="1:17" ht="15">
      <c r="C131" s="1386" t="s">
        <v>800</v>
      </c>
      <c r="D131" s="1387"/>
      <c r="E131" s="1387"/>
      <c r="F131" s="1387"/>
      <c r="G131" s="1387"/>
      <c r="H131" s="1387"/>
      <c r="I131" s="1387"/>
      <c r="J131" s="1387"/>
      <c r="K131" s="1484"/>
      <c r="L131" s="1387"/>
      <c r="M131" s="1387"/>
      <c r="N131" s="1380"/>
      <c r="O131" s="1380"/>
      <c r="P131" s="1380"/>
      <c r="Q131" s="1388"/>
    </row>
    <row r="132" spans="1:17">
      <c r="N132" s="1367"/>
      <c r="O132" s="1367"/>
      <c r="P132" s="1367"/>
      <c r="Q132" s="1367"/>
    </row>
    <row r="133" spans="1:17">
      <c r="E133" s="947" t="s">
        <v>322</v>
      </c>
      <c r="F133" s="947"/>
      <c r="G133" s="947" t="s">
        <v>323</v>
      </c>
      <c r="H133" s="947"/>
      <c r="I133" s="947" t="s">
        <v>324</v>
      </c>
      <c r="J133" s="947"/>
      <c r="K133" s="947" t="s">
        <v>759</v>
      </c>
      <c r="L133" s="947"/>
      <c r="M133" s="947" t="str">
        <f>+M97</f>
        <v>(E)</v>
      </c>
      <c r="N133" s="1368"/>
      <c r="O133" s="947" t="str">
        <f>+O97</f>
        <v>(F)</v>
      </c>
      <c r="P133" s="1368"/>
      <c r="Q133" s="947" t="str">
        <f>+Q97</f>
        <v>(G)</v>
      </c>
    </row>
    <row r="134" spans="1:17" ht="15" customHeight="1">
      <c r="C134" s="1520" t="s">
        <v>919</v>
      </c>
      <c r="E134" s="1524" t="s">
        <v>764</v>
      </c>
      <c r="G134" s="1528" t="s">
        <v>483</v>
      </c>
      <c r="I134" s="1528" t="s">
        <v>763</v>
      </c>
      <c r="J134" s="1481"/>
      <c r="K134" s="1485"/>
      <c r="M134" s="948" t="str">
        <f>M98</f>
        <v>December 31, 2022</v>
      </c>
      <c r="N134" s="1367"/>
      <c r="O134" s="1530" t="str">
        <f>O98</f>
        <v>2023
Amortization</v>
      </c>
      <c r="P134" s="1367"/>
      <c r="Q134" s="1369" t="str">
        <f>Q98</f>
        <v>December 31, 2023</v>
      </c>
    </row>
    <row r="135" spans="1:17" ht="25.5">
      <c r="C135" s="1521"/>
      <c r="E135" s="1525"/>
      <c r="F135" s="949"/>
      <c r="G135" s="1529"/>
      <c r="H135" s="949"/>
      <c r="I135" s="1529"/>
      <c r="J135" s="1481"/>
      <c r="K135" s="1486" t="s">
        <v>1092</v>
      </c>
      <c r="L135" s="949"/>
      <c r="M135" s="1316" t="s">
        <v>765</v>
      </c>
      <c r="N135" s="1367"/>
      <c r="O135" s="1531"/>
      <c r="P135" s="1367"/>
      <c r="Q135" s="1370" t="s">
        <v>765</v>
      </c>
    </row>
    <row r="136" spans="1:17" ht="5.0999999999999996" customHeight="1">
      <c r="N136" s="1367"/>
      <c r="O136" s="1367"/>
      <c r="P136" s="1367"/>
      <c r="Q136" s="1367"/>
    </row>
    <row r="137" spans="1:17">
      <c r="A137" s="950"/>
      <c r="B137" s="950"/>
      <c r="C137" s="1108">
        <f>C128+1</f>
        <v>56</v>
      </c>
      <c r="D137" s="950"/>
      <c r="E137" s="951" t="s">
        <v>766</v>
      </c>
      <c r="F137" s="950"/>
      <c r="G137" s="952"/>
      <c r="H137" s="950"/>
      <c r="I137" s="952"/>
      <c r="J137" s="952"/>
      <c r="K137" s="1487"/>
      <c r="L137" s="950"/>
      <c r="N137" s="1367"/>
      <c r="O137" s="1367"/>
      <c r="P137" s="1367"/>
      <c r="Q137" s="1367"/>
    </row>
    <row r="138" spans="1:17" ht="5.0999999999999996" customHeight="1">
      <c r="N138" s="1367"/>
      <c r="O138" s="1367"/>
      <c r="P138" s="1367"/>
      <c r="Q138" s="1367"/>
    </row>
    <row r="139" spans="1:17">
      <c r="C139" s="1108">
        <f>C137+1</f>
        <v>57</v>
      </c>
      <c r="E139" s="955" t="s">
        <v>767</v>
      </c>
      <c r="F139" s="956"/>
      <c r="G139" s="957" t="s">
        <v>790</v>
      </c>
      <c r="H139" s="956"/>
      <c r="I139" s="952" t="s">
        <v>769</v>
      </c>
      <c r="J139" s="952"/>
      <c r="K139" s="958">
        <f>-249947</f>
        <v>-249947</v>
      </c>
      <c r="L139" s="956"/>
      <c r="M139" s="958">
        <v>0</v>
      </c>
      <c r="N139" s="1367"/>
      <c r="O139" s="958">
        <v>0</v>
      </c>
      <c r="P139" s="1367"/>
      <c r="Q139" s="958">
        <f>M139+O139</f>
        <v>0</v>
      </c>
    </row>
    <row r="140" spans="1:17">
      <c r="C140" s="1108">
        <f>C139+1</f>
        <v>58</v>
      </c>
      <c r="E140" s="955" t="s">
        <v>770</v>
      </c>
      <c r="F140" s="956"/>
      <c r="G140" s="957" t="s">
        <v>790</v>
      </c>
      <c r="H140" s="956"/>
      <c r="I140" s="952" t="s">
        <v>769</v>
      </c>
      <c r="J140" s="952"/>
      <c r="K140" s="960">
        <v>0</v>
      </c>
      <c r="L140" s="956"/>
      <c r="M140" s="961">
        <v>0</v>
      </c>
      <c r="N140" s="1367"/>
      <c r="O140" s="961">
        <v>0</v>
      </c>
      <c r="P140" s="1367"/>
      <c r="Q140" s="1377">
        <f>M140+O140</f>
        <v>0</v>
      </c>
    </row>
    <row r="141" spans="1:17">
      <c r="C141" s="1108">
        <f>C140+1</f>
        <v>59</v>
      </c>
      <c r="E141" s="955" t="s">
        <v>771</v>
      </c>
      <c r="F141" s="956"/>
      <c r="G141" s="957" t="s">
        <v>790</v>
      </c>
      <c r="H141" s="956"/>
      <c r="I141" s="952" t="s">
        <v>769</v>
      </c>
      <c r="J141" s="952"/>
      <c r="K141" s="960">
        <v>0</v>
      </c>
      <c r="L141" s="956"/>
      <c r="M141" s="961">
        <v>0</v>
      </c>
      <c r="N141" s="1367"/>
      <c r="O141" s="961">
        <v>0</v>
      </c>
      <c r="P141" s="1367"/>
      <c r="Q141" s="1377">
        <f>M141+O141</f>
        <v>0</v>
      </c>
    </row>
    <row r="142" spans="1:17">
      <c r="C142" s="1108">
        <f>C141+1</f>
        <v>60</v>
      </c>
      <c r="E142" s="955" t="s">
        <v>772</v>
      </c>
      <c r="F142" s="956"/>
      <c r="G142" s="957" t="s">
        <v>790</v>
      </c>
      <c r="H142" s="956"/>
      <c r="I142" s="952" t="s">
        <v>769</v>
      </c>
      <c r="J142" s="952"/>
      <c r="K142" s="960">
        <f>721903</f>
        <v>721903</v>
      </c>
      <c r="L142" s="956"/>
      <c r="M142" s="961">
        <v>0</v>
      </c>
      <c r="N142" s="1367"/>
      <c r="O142" s="961">
        <v>0</v>
      </c>
      <c r="P142" s="1367"/>
      <c r="Q142" s="1377">
        <f>M142+O142</f>
        <v>0</v>
      </c>
    </row>
    <row r="143" spans="1:17" ht="5.0999999999999996" customHeight="1">
      <c r="G143" s="956"/>
      <c r="K143" s="962"/>
      <c r="M143" s="962"/>
      <c r="N143" s="1367"/>
      <c r="O143" s="1374"/>
      <c r="P143" s="1367"/>
      <c r="Q143" s="1374"/>
    </row>
    <row r="144" spans="1:17">
      <c r="C144" s="1108">
        <f>C142+1</f>
        <v>61</v>
      </c>
      <c r="E144" s="963" t="s">
        <v>773</v>
      </c>
      <c r="G144" s="956"/>
      <c r="K144" s="953">
        <f>SUM(K138:K143)</f>
        <v>471956</v>
      </c>
      <c r="M144" s="953">
        <f>SUM(M138:M143)</f>
        <v>0</v>
      </c>
      <c r="N144" s="1367"/>
      <c r="O144" s="953">
        <f>SUM(O138:O143)</f>
        <v>0</v>
      </c>
      <c r="P144" s="1367"/>
      <c r="Q144" s="953">
        <f>SUM(Q138:Q143)</f>
        <v>0</v>
      </c>
    </row>
    <row r="145" spans="1:17">
      <c r="N145" s="1367"/>
      <c r="O145" s="1367"/>
      <c r="P145" s="1367"/>
      <c r="Q145" s="1367"/>
    </row>
    <row r="146" spans="1:17">
      <c r="A146" s="950"/>
      <c r="B146" s="950"/>
      <c r="C146" s="1108">
        <f>C144+1</f>
        <v>62</v>
      </c>
      <c r="D146" s="950"/>
      <c r="E146" s="951" t="s">
        <v>774</v>
      </c>
      <c r="F146" s="950"/>
      <c r="G146" s="952"/>
      <c r="H146" s="950"/>
      <c r="I146" s="952"/>
      <c r="J146" s="952"/>
      <c r="K146" s="1487"/>
      <c r="L146" s="950"/>
      <c r="N146" s="1367"/>
      <c r="O146" s="1367"/>
      <c r="P146" s="1367"/>
      <c r="Q146" s="1367"/>
    </row>
    <row r="147" spans="1:17" ht="5.0999999999999996" customHeight="1">
      <c r="N147" s="1367"/>
      <c r="O147" s="1367"/>
      <c r="P147" s="1367"/>
      <c r="Q147" s="1367"/>
    </row>
    <row r="148" spans="1:17">
      <c r="C148" s="1108">
        <f>C146+1</f>
        <v>63</v>
      </c>
      <c r="E148" s="955" t="s">
        <v>767</v>
      </c>
      <c r="F148" s="956"/>
      <c r="G148" s="957" t="s">
        <v>790</v>
      </c>
      <c r="H148" s="956"/>
      <c r="I148" s="952" t="s">
        <v>801</v>
      </c>
      <c r="J148" s="952"/>
      <c r="K148" s="958">
        <v>0</v>
      </c>
      <c r="L148" s="956"/>
      <c r="M148" s="958">
        <v>0</v>
      </c>
      <c r="N148" s="1367"/>
      <c r="O148" s="958"/>
      <c r="P148" s="1367"/>
      <c r="Q148" s="958">
        <f>M148+O148</f>
        <v>0</v>
      </c>
    </row>
    <row r="149" spans="1:17">
      <c r="C149" s="1108">
        <f>C148+1</f>
        <v>64</v>
      </c>
      <c r="E149" s="955" t="s">
        <v>770</v>
      </c>
      <c r="F149" s="956"/>
      <c r="G149" s="957" t="s">
        <v>790</v>
      </c>
      <c r="H149" s="956"/>
      <c r="I149" s="952" t="s">
        <v>801</v>
      </c>
      <c r="J149" s="952"/>
      <c r="K149" s="960">
        <v>0</v>
      </c>
      <c r="L149" s="956"/>
      <c r="M149" s="961">
        <v>0</v>
      </c>
      <c r="N149" s="1367"/>
      <c r="O149" s="958"/>
      <c r="P149" s="1367"/>
      <c r="Q149" s="1377">
        <f>M149+O149</f>
        <v>0</v>
      </c>
    </row>
    <row r="150" spans="1:17">
      <c r="C150" s="1108">
        <f>C149+1</f>
        <v>65</v>
      </c>
      <c r="E150" s="955" t="s">
        <v>771</v>
      </c>
      <c r="F150" s="956"/>
      <c r="G150" s="957" t="s">
        <v>790</v>
      </c>
      <c r="H150" s="956"/>
      <c r="I150" s="952" t="s">
        <v>801</v>
      </c>
      <c r="J150" s="952"/>
      <c r="K150" s="960">
        <v>2622415</v>
      </c>
      <c r="L150" s="956"/>
      <c r="M150" s="961">
        <v>2351609</v>
      </c>
      <c r="N150" s="1367"/>
      <c r="O150" s="958">
        <v>-64854</v>
      </c>
      <c r="P150" s="1367"/>
      <c r="Q150" s="1377">
        <f>M150+O150</f>
        <v>2286755</v>
      </c>
    </row>
    <row r="151" spans="1:17">
      <c r="C151" s="1108">
        <f>C150+1</f>
        <v>66</v>
      </c>
      <c r="E151" s="955" t="s">
        <v>772</v>
      </c>
      <c r="F151" s="956"/>
      <c r="G151" s="957" t="s">
        <v>790</v>
      </c>
      <c r="H151" s="956"/>
      <c r="I151" s="952" t="s">
        <v>801</v>
      </c>
      <c r="J151" s="952"/>
      <c r="K151" s="960">
        <v>0</v>
      </c>
      <c r="L151" s="956"/>
      <c r="M151" s="961">
        <v>0</v>
      </c>
      <c r="N151" s="1367"/>
      <c r="O151" s="958"/>
      <c r="P151" s="1367"/>
      <c r="Q151" s="1377">
        <f>M151+O151</f>
        <v>0</v>
      </c>
    </row>
    <row r="152" spans="1:17" ht="5.0999999999999996" customHeight="1">
      <c r="K152" s="962"/>
      <c r="M152" s="962"/>
      <c r="N152" s="1367"/>
      <c r="O152" s="1374"/>
      <c r="P152" s="1367"/>
      <c r="Q152" s="1374"/>
    </row>
    <row r="153" spans="1:17">
      <c r="C153" s="1108">
        <f>C151+1</f>
        <v>67</v>
      </c>
      <c r="E153" s="963" t="s">
        <v>773</v>
      </c>
      <c r="K153" s="953">
        <f>SUM(K147:K152)</f>
        <v>2622415</v>
      </c>
      <c r="M153" s="953">
        <f>SUM(M147:M152)</f>
        <v>2351609</v>
      </c>
      <c r="N153" s="1367"/>
      <c r="O153" s="953">
        <f>SUM(O147:O152)</f>
        <v>-64854</v>
      </c>
      <c r="P153" s="1367"/>
      <c r="Q153" s="953">
        <f>SUM(Q147:Q152)</f>
        <v>2286755</v>
      </c>
    </row>
    <row r="154" spans="1:17">
      <c r="N154" s="1367"/>
      <c r="O154" s="1371"/>
      <c r="P154" s="1367"/>
      <c r="Q154" s="1367"/>
    </row>
    <row r="155" spans="1:17">
      <c r="A155" s="950"/>
      <c r="B155" s="950"/>
      <c r="C155" s="1108">
        <f>C153+1</f>
        <v>68</v>
      </c>
      <c r="D155" s="950"/>
      <c r="E155" s="951" t="s">
        <v>775</v>
      </c>
      <c r="F155" s="950"/>
      <c r="G155" s="952"/>
      <c r="H155" s="950"/>
      <c r="I155" s="952"/>
      <c r="J155" s="952"/>
      <c r="K155" s="1487"/>
      <c r="L155" s="950"/>
      <c r="N155" s="1367"/>
      <c r="O155" s="1367"/>
      <c r="P155" s="1367"/>
      <c r="Q155" s="1367"/>
    </row>
    <row r="156" spans="1:17" ht="5.0999999999999996" customHeight="1">
      <c r="N156" s="1367"/>
      <c r="O156" s="1367"/>
      <c r="P156" s="1367"/>
      <c r="Q156" s="1367"/>
    </row>
    <row r="157" spans="1:17">
      <c r="C157" s="1108">
        <f>C155+1</f>
        <v>69</v>
      </c>
      <c r="E157" s="955" t="s">
        <v>767</v>
      </c>
      <c r="F157" s="956"/>
      <c r="G157" s="957" t="s">
        <v>790</v>
      </c>
      <c r="H157" s="956"/>
      <c r="I157" s="952" t="s">
        <v>789</v>
      </c>
      <c r="J157" s="952"/>
      <c r="K157" s="958">
        <v>0</v>
      </c>
      <c r="L157" s="956"/>
      <c r="M157" s="961">
        <v>0</v>
      </c>
      <c r="N157" s="1367"/>
      <c r="O157" s="960">
        <v>0</v>
      </c>
      <c r="P157" s="1367"/>
      <c r="Q157" s="1377">
        <f>M157+O157</f>
        <v>0</v>
      </c>
    </row>
    <row r="158" spans="1:17">
      <c r="C158" s="1108">
        <f>C157+1</f>
        <v>70</v>
      </c>
      <c r="E158" s="955" t="s">
        <v>770</v>
      </c>
      <c r="F158" s="956"/>
      <c r="G158" s="957" t="s">
        <v>790</v>
      </c>
      <c r="H158" s="956"/>
      <c r="I158" s="952" t="s">
        <v>789</v>
      </c>
      <c r="J158" s="952"/>
      <c r="K158" s="960">
        <v>0</v>
      </c>
      <c r="L158" s="956"/>
      <c r="M158" s="961">
        <v>0</v>
      </c>
      <c r="N158" s="1367"/>
      <c r="O158" s="960">
        <v>0</v>
      </c>
      <c r="P158" s="1367"/>
      <c r="Q158" s="1377">
        <f>M158+O158</f>
        <v>0</v>
      </c>
    </row>
    <row r="159" spans="1:17">
      <c r="C159" s="1108">
        <f>C158+1</f>
        <v>71</v>
      </c>
      <c r="E159" s="955" t="s">
        <v>771</v>
      </c>
      <c r="F159" s="956"/>
      <c r="G159" s="957" t="s">
        <v>790</v>
      </c>
      <c r="H159" s="956"/>
      <c r="I159" s="952" t="s">
        <v>789</v>
      </c>
      <c r="J159" s="952"/>
      <c r="K159" s="960">
        <v>0</v>
      </c>
      <c r="L159" s="956"/>
      <c r="M159" s="961">
        <v>0</v>
      </c>
      <c r="N159" s="1367"/>
      <c r="O159" s="960">
        <v>0</v>
      </c>
      <c r="P159" s="1367"/>
      <c r="Q159" s="1377">
        <f>M159+O159</f>
        <v>0</v>
      </c>
    </row>
    <row r="160" spans="1:17">
      <c r="C160" s="1108">
        <f>C159+1</f>
        <v>72</v>
      </c>
      <c r="E160" s="955" t="s">
        <v>772</v>
      </c>
      <c r="F160" s="956"/>
      <c r="G160" s="957" t="s">
        <v>790</v>
      </c>
      <c r="H160" s="956"/>
      <c r="I160" s="952" t="s">
        <v>789</v>
      </c>
      <c r="J160" s="952"/>
      <c r="K160" s="960">
        <v>0</v>
      </c>
      <c r="L160" s="956"/>
      <c r="M160" s="961">
        <v>0</v>
      </c>
      <c r="N160" s="1367"/>
      <c r="O160" s="960">
        <v>0</v>
      </c>
      <c r="P160" s="1367"/>
      <c r="Q160" s="1377">
        <f>M160+O160</f>
        <v>0</v>
      </c>
    </row>
    <row r="161" spans="3:17" ht="5.0999999999999996" customHeight="1">
      <c r="K161" s="962"/>
      <c r="M161" s="962"/>
      <c r="N161" s="1367"/>
      <c r="O161" s="1374"/>
      <c r="P161" s="1367"/>
      <c r="Q161" s="1374"/>
    </row>
    <row r="162" spans="3:17">
      <c r="C162" s="1108">
        <f>C160+1</f>
        <v>73</v>
      </c>
      <c r="E162" s="963" t="s">
        <v>773</v>
      </c>
      <c r="K162" s="953">
        <f>SUM(K156:K161)</f>
        <v>0</v>
      </c>
      <c r="M162" s="953">
        <f>SUM(M156:M161)</f>
        <v>0</v>
      </c>
      <c r="N162" s="1367"/>
      <c r="O162" s="953">
        <f>SUM(O156:O161)</f>
        <v>0</v>
      </c>
      <c r="P162" s="1367"/>
      <c r="Q162" s="953">
        <f>SUM(Q156:Q161)</f>
        <v>0</v>
      </c>
    </row>
    <row r="163" spans="3:17">
      <c r="N163" s="1367"/>
      <c r="O163" s="1367"/>
      <c r="P163" s="1367"/>
      <c r="Q163" s="1367"/>
    </row>
    <row r="164" spans="3:17" ht="13.5" thickBot="1">
      <c r="C164" s="1108">
        <f>C162+1</f>
        <v>74</v>
      </c>
      <c r="E164" s="963" t="s">
        <v>777</v>
      </c>
      <c r="K164" s="1375">
        <f>K144+K153+K162</f>
        <v>3094371</v>
      </c>
      <c r="M164" s="964">
        <f>M144+M153+M162</f>
        <v>2351609</v>
      </c>
      <c r="N164" s="1367"/>
      <c r="O164" s="1375">
        <f>O144+O153+O162</f>
        <v>-64854</v>
      </c>
      <c r="P164" s="1367"/>
      <c r="Q164" s="1375">
        <f>Q144+Q153+Q162</f>
        <v>2286755</v>
      </c>
    </row>
    <row r="165" spans="3:17">
      <c r="N165" s="1367"/>
      <c r="O165" s="1367"/>
      <c r="P165" s="1367"/>
      <c r="Q165" s="1367"/>
    </row>
    <row r="166" spans="3:17">
      <c r="N166" s="1367"/>
      <c r="O166" s="1367"/>
      <c r="P166" s="1367"/>
      <c r="Q166" s="1367"/>
    </row>
    <row r="167" spans="3:17" ht="15">
      <c r="C167" s="1386" t="s">
        <v>791</v>
      </c>
      <c r="D167" s="1387"/>
      <c r="E167" s="1387"/>
      <c r="F167" s="1387"/>
      <c r="G167" s="1387"/>
      <c r="H167" s="1387"/>
      <c r="I167" s="1387"/>
      <c r="J167" s="1387"/>
      <c r="K167" s="1484"/>
      <c r="L167" s="1387"/>
      <c r="M167" s="1387"/>
      <c r="N167" s="1380"/>
      <c r="O167" s="1380"/>
      <c r="P167" s="1380"/>
      <c r="Q167" s="1388"/>
    </row>
    <row r="168" spans="3:17">
      <c r="N168" s="1367"/>
      <c r="O168" s="1367"/>
      <c r="P168" s="1367"/>
      <c r="Q168" s="1367"/>
    </row>
    <row r="169" spans="3:17">
      <c r="E169" s="947" t="s">
        <v>322</v>
      </c>
      <c r="F169" s="947"/>
      <c r="G169" s="947" t="s">
        <v>323</v>
      </c>
      <c r="H169" s="947"/>
      <c r="I169" s="947" t="s">
        <v>324</v>
      </c>
      <c r="J169" s="947"/>
      <c r="K169" s="947" t="s">
        <v>759</v>
      </c>
      <c r="L169" s="947"/>
      <c r="M169" s="947" t="str">
        <f>+M133</f>
        <v>(E)</v>
      </c>
      <c r="N169" s="1368"/>
      <c r="O169" s="947" t="str">
        <f>+O133</f>
        <v>(F)</v>
      </c>
      <c r="P169" s="1368"/>
      <c r="Q169" s="947" t="str">
        <f>+Q133</f>
        <v>(G)</v>
      </c>
    </row>
    <row r="170" spans="3:17" ht="15" customHeight="1">
      <c r="C170" s="1520" t="s">
        <v>919</v>
      </c>
      <c r="E170" s="1524" t="s">
        <v>764</v>
      </c>
      <c r="G170" s="1528" t="s">
        <v>483</v>
      </c>
      <c r="I170" s="1528" t="s">
        <v>763</v>
      </c>
      <c r="J170" s="1481"/>
      <c r="M170" s="948" t="str">
        <f>M134</f>
        <v>December 31, 2022</v>
      </c>
      <c r="N170" s="1367"/>
      <c r="O170" s="1530" t="str">
        <f>O134</f>
        <v>2023
Amortization</v>
      </c>
      <c r="P170" s="1367"/>
      <c r="Q170" s="1369" t="str">
        <f>Q134</f>
        <v>December 31, 2023</v>
      </c>
    </row>
    <row r="171" spans="3:17" ht="25.5">
      <c r="C171" s="1521"/>
      <c r="E171" s="1525"/>
      <c r="F171" s="949"/>
      <c r="G171" s="1529"/>
      <c r="H171" s="949"/>
      <c r="I171" s="1529"/>
      <c r="J171" s="1481"/>
      <c r="K171" s="1486" t="s">
        <v>1092</v>
      </c>
      <c r="L171" s="949"/>
      <c r="M171" s="1316" t="s">
        <v>765</v>
      </c>
      <c r="N171" s="1367"/>
      <c r="O171" s="1531"/>
      <c r="P171" s="1367"/>
      <c r="Q171" s="1370" t="s">
        <v>765</v>
      </c>
    </row>
    <row r="172" spans="3:17" ht="5.0999999999999996" customHeight="1">
      <c r="N172" s="1367"/>
      <c r="O172" s="1367"/>
      <c r="P172" s="1367"/>
      <c r="Q172" s="1367"/>
    </row>
    <row r="173" spans="3:17">
      <c r="C173" s="1108">
        <f>C164+1</f>
        <v>75</v>
      </c>
      <c r="E173" s="955" t="s">
        <v>767</v>
      </c>
      <c r="F173" s="956"/>
      <c r="G173" s="956"/>
      <c r="H173" s="956"/>
      <c r="I173" s="956"/>
      <c r="J173" s="956"/>
      <c r="K173" s="958">
        <f>K103+K112+K121+K139+K148+K157</f>
        <v>-820731</v>
      </c>
      <c r="L173" s="956"/>
      <c r="M173" s="958">
        <f>M103+M112+M121+M139+M148+M157</f>
        <v>0</v>
      </c>
      <c r="N173" s="1367"/>
      <c r="O173" s="958">
        <f>O103+O112+O121+O139+O148+O157</f>
        <v>0</v>
      </c>
      <c r="P173" s="1367"/>
      <c r="Q173" s="958">
        <f>Q103+Q112+Q121+Q139+Q148+Q157</f>
        <v>0</v>
      </c>
    </row>
    <row r="174" spans="3:17">
      <c r="C174" s="1108">
        <f>C173+1</f>
        <v>76</v>
      </c>
      <c r="E174" s="955" t="s">
        <v>770</v>
      </c>
      <c r="F174" s="956"/>
      <c r="G174" s="956"/>
      <c r="H174" s="956"/>
      <c r="I174" s="956"/>
      <c r="J174" s="956"/>
      <c r="K174" s="960">
        <f>K104+K113+K122+K140+K149+K158</f>
        <v>0</v>
      </c>
      <c r="L174" s="956"/>
      <c r="M174" s="960">
        <f>M104+M113+M122+M140+M149+M158</f>
        <v>0</v>
      </c>
      <c r="N174" s="1367"/>
      <c r="O174" s="960">
        <f>O104+O113+O122+O140+O149+O158</f>
        <v>0</v>
      </c>
      <c r="P174" s="1367"/>
      <c r="Q174" s="960">
        <f>Q104+Q113+Q122+Q140+Q149+Q158</f>
        <v>0</v>
      </c>
    </row>
    <row r="175" spans="3:17">
      <c r="C175" s="1108">
        <f>C174+1</f>
        <v>77</v>
      </c>
      <c r="E175" s="955" t="s">
        <v>771</v>
      </c>
      <c r="F175" s="956"/>
      <c r="G175" s="956"/>
      <c r="H175" s="956"/>
      <c r="I175" s="956"/>
      <c r="J175" s="956"/>
      <c r="K175" s="960">
        <f>K105+K114+K123+K141+K150+K159</f>
        <v>42910398</v>
      </c>
      <c r="L175" s="956"/>
      <c r="M175" s="960">
        <f>M105+M114+M123+M141+M150+M159</f>
        <v>38600488</v>
      </c>
      <c r="N175" s="1367"/>
      <c r="O175" s="960">
        <f>O105+O114+O123+O141+O150+O159</f>
        <v>-1019963</v>
      </c>
      <c r="P175" s="1367"/>
      <c r="Q175" s="960">
        <f>Q105+Q114+Q123+Q141+Q150+Q159</f>
        <v>37580525</v>
      </c>
    </row>
    <row r="176" spans="3:17">
      <c r="C176" s="1108">
        <f>C175+1</f>
        <v>78</v>
      </c>
      <c r="E176" s="955" t="s">
        <v>772</v>
      </c>
      <c r="F176" s="956"/>
      <c r="G176" s="956"/>
      <c r="H176" s="956"/>
      <c r="I176" s="956"/>
      <c r="J176" s="956"/>
      <c r="K176" s="960">
        <f>K106+K115+K124+K142+K151+K160</f>
        <v>3270874</v>
      </c>
      <c r="L176" s="956"/>
      <c r="M176" s="960">
        <f>M106+M115+M124+M142+M151+M160</f>
        <v>0</v>
      </c>
      <c r="N176" s="1367"/>
      <c r="O176" s="960">
        <f>O106+O115+O124+O142+O151+O160</f>
        <v>0</v>
      </c>
      <c r="P176" s="1367"/>
      <c r="Q176" s="960">
        <f>Q106+Q115+Q124+Q142+Q151+Q160</f>
        <v>0</v>
      </c>
    </row>
    <row r="177" spans="3:17" ht="5.0999999999999996" customHeight="1">
      <c r="E177" s="956"/>
      <c r="F177" s="956"/>
      <c r="G177" s="956"/>
      <c r="H177" s="956"/>
      <c r="I177" s="956"/>
      <c r="J177" s="956"/>
      <c r="L177" s="956"/>
      <c r="N177" s="1367"/>
      <c r="O177" s="1367"/>
      <c r="P177" s="1367"/>
      <c r="Q177" s="1367"/>
    </row>
    <row r="178" spans="3:17">
      <c r="C178" s="1108">
        <f>C176+1</f>
        <v>79</v>
      </c>
      <c r="E178" s="963" t="s">
        <v>777</v>
      </c>
      <c r="G178" s="945" t="s">
        <v>998</v>
      </c>
      <c r="K178" s="1489">
        <f>SUM(K173:K177)</f>
        <v>45360541</v>
      </c>
      <c r="M178" s="966">
        <f>SUM(M173:M177)</f>
        <v>38600488</v>
      </c>
      <c r="N178" s="1367"/>
      <c r="O178" s="966">
        <f>SUM(O173:O177)</f>
        <v>-1019963</v>
      </c>
      <c r="P178" s="1367"/>
      <c r="Q178" s="966">
        <f>SUM(Q173:Q177)</f>
        <v>37580525</v>
      </c>
    </row>
    <row r="179" spans="3:17" ht="5.0999999999999996" customHeight="1">
      <c r="N179" s="1367"/>
      <c r="O179" s="1367"/>
      <c r="P179" s="1367"/>
      <c r="Q179" s="1367"/>
    </row>
    <row r="180" spans="3:17">
      <c r="C180" s="1108">
        <f>C178+1</f>
        <v>80</v>
      </c>
      <c r="E180" s="967" t="s">
        <v>747</v>
      </c>
      <c r="G180" s="945" t="s">
        <v>982</v>
      </c>
      <c r="K180" s="1092">
        <v>1.3986992097349464</v>
      </c>
      <c r="M180" s="1092">
        <v>1.3986992097349464</v>
      </c>
      <c r="N180" s="1367"/>
      <c r="O180" s="1092">
        <v>1.3986992097349464</v>
      </c>
      <c r="P180" s="1367"/>
      <c r="Q180" s="1092">
        <v>1.3986992097349464</v>
      </c>
    </row>
    <row r="181" spans="3:17" ht="5.0999999999999996" customHeight="1">
      <c r="N181" s="1367"/>
      <c r="O181" s="1367"/>
      <c r="P181" s="1367"/>
      <c r="Q181" s="1367"/>
    </row>
    <row r="182" spans="3:17" ht="13.5" thickBot="1">
      <c r="C182" s="1108">
        <f>C180+1</f>
        <v>81</v>
      </c>
      <c r="E182" s="963" t="s">
        <v>781</v>
      </c>
      <c r="K182" s="1379">
        <f>K178*K180</f>
        <v>63445752.849849634</v>
      </c>
      <c r="M182" s="965">
        <f>M178*M180</f>
        <v>53990472.060983285</v>
      </c>
      <c r="N182" s="1367"/>
      <c r="O182" s="1379">
        <f>O178*O180</f>
        <v>-1426621.4420588852</v>
      </c>
      <c r="P182" s="1367"/>
      <c r="Q182" s="1379">
        <f>Q178*Q180</f>
        <v>52563850.618924394</v>
      </c>
    </row>
    <row r="183" spans="3:17" ht="13.5" thickTop="1">
      <c r="N183" s="1367"/>
      <c r="O183" s="1367"/>
      <c r="P183" s="1367"/>
      <c r="Q183" s="1367"/>
    </row>
    <row r="184" spans="3:17">
      <c r="N184" s="1367"/>
      <c r="O184" s="1367"/>
      <c r="P184" s="1367"/>
      <c r="Q184" s="1367"/>
    </row>
    <row r="185" spans="3:17" ht="15">
      <c r="C185" s="1386" t="s">
        <v>792</v>
      </c>
      <c r="D185" s="1387"/>
      <c r="E185" s="1387"/>
      <c r="F185" s="1387"/>
      <c r="G185" s="1387"/>
      <c r="H185" s="1387"/>
      <c r="I185" s="1387"/>
      <c r="J185" s="1387"/>
      <c r="K185" s="1484"/>
      <c r="L185" s="1387"/>
      <c r="M185" s="1387"/>
      <c r="N185" s="1380"/>
      <c r="O185" s="1380"/>
      <c r="P185" s="1380"/>
      <c r="Q185" s="1388"/>
    </row>
    <row r="186" spans="3:17">
      <c r="N186" s="1367"/>
      <c r="O186" s="1367"/>
      <c r="P186" s="1367"/>
      <c r="Q186" s="1367"/>
    </row>
    <row r="187" spans="3:17">
      <c r="E187" s="947" t="s">
        <v>322</v>
      </c>
      <c r="F187" s="947"/>
      <c r="G187" s="947" t="s">
        <v>323</v>
      </c>
      <c r="H187" s="947"/>
      <c r="I187" s="947" t="s">
        <v>324</v>
      </c>
      <c r="J187" s="947"/>
      <c r="K187" s="947" t="s">
        <v>759</v>
      </c>
      <c r="L187" s="947"/>
      <c r="M187" s="947" t="str">
        <f>+M169</f>
        <v>(E)</v>
      </c>
      <c r="N187" s="1368"/>
      <c r="O187" s="947" t="str">
        <f>+O169</f>
        <v>(F)</v>
      </c>
      <c r="P187" s="1368"/>
      <c r="Q187" s="947" t="str">
        <f>+Q169</f>
        <v>(G)</v>
      </c>
    </row>
    <row r="188" spans="3:17" ht="12.75" customHeight="1">
      <c r="C188" s="1520" t="s">
        <v>919</v>
      </c>
      <c r="E188" s="1522" t="s">
        <v>783</v>
      </c>
      <c r="G188" s="1518" t="s">
        <v>483</v>
      </c>
      <c r="H188" s="1518"/>
      <c r="I188" s="1518"/>
      <c r="J188" s="1480"/>
      <c r="K188" s="1485"/>
      <c r="M188" s="948" t="str">
        <f>M170</f>
        <v>December 31, 2022</v>
      </c>
      <c r="N188" s="1367"/>
      <c r="O188" s="1530" t="str">
        <f>O170</f>
        <v>2023
Amortization</v>
      </c>
      <c r="P188" s="1367"/>
      <c r="Q188" s="1369" t="str">
        <f>Q170</f>
        <v>December 31, 2023</v>
      </c>
    </row>
    <row r="189" spans="3:17" ht="25.5">
      <c r="C189" s="1521"/>
      <c r="E189" s="1523"/>
      <c r="G189" s="1519"/>
      <c r="H189" s="1519"/>
      <c r="I189" s="1519"/>
      <c r="J189" s="1480"/>
      <c r="K189" s="1486" t="s">
        <v>1092</v>
      </c>
      <c r="L189" s="949"/>
      <c r="M189" s="1316" t="s">
        <v>765</v>
      </c>
      <c r="N189" s="1367"/>
      <c r="O189" s="1531"/>
      <c r="P189" s="1367"/>
      <c r="Q189" s="1370" t="s">
        <v>765</v>
      </c>
    </row>
    <row r="190" spans="3:17" ht="5.0999999999999996" customHeight="1">
      <c r="N190" s="1367"/>
      <c r="O190" s="1367"/>
      <c r="P190" s="1367"/>
      <c r="Q190" s="1367"/>
    </row>
    <row r="191" spans="3:17">
      <c r="C191" s="1108">
        <f>C182+1</f>
        <v>82</v>
      </c>
      <c r="E191" s="955" t="s">
        <v>784</v>
      </c>
      <c r="F191" s="956"/>
      <c r="G191" s="956"/>
      <c r="H191" s="956"/>
      <c r="I191" s="956"/>
      <c r="J191" s="956"/>
      <c r="K191" s="958">
        <v>0</v>
      </c>
      <c r="L191" s="956"/>
      <c r="M191" s="958">
        <v>0</v>
      </c>
      <c r="N191" s="1367"/>
      <c r="O191" s="958">
        <v>0</v>
      </c>
      <c r="P191" s="1367"/>
      <c r="Q191" s="958">
        <v>0</v>
      </c>
    </row>
    <row r="192" spans="3:17">
      <c r="C192" s="1108">
        <f>C191+1</f>
        <v>83</v>
      </c>
      <c r="E192" s="955" t="s">
        <v>785</v>
      </c>
      <c r="F192" s="956"/>
      <c r="G192" s="956"/>
      <c r="H192" s="956"/>
      <c r="I192" s="956"/>
      <c r="J192" s="956"/>
      <c r="K192" s="961">
        <f>K182</f>
        <v>63445752.849849634</v>
      </c>
      <c r="L192" s="956"/>
      <c r="M192" s="961">
        <v>53990471.566946231</v>
      </c>
      <c r="N192" s="1367"/>
      <c r="O192" s="1377">
        <v>-1426621.4420588852</v>
      </c>
      <c r="P192" s="1367"/>
      <c r="Q192" s="1377">
        <v>52563850.124887347</v>
      </c>
    </row>
    <row r="193" spans="3:17" ht="5.0999999999999996" customHeight="1">
      <c r="K193" s="962"/>
      <c r="M193" s="962"/>
      <c r="N193" s="1367"/>
      <c r="O193" s="1374"/>
      <c r="P193" s="1367"/>
      <c r="Q193" s="1374"/>
    </row>
    <row r="194" spans="3:17">
      <c r="C194" s="1108">
        <f>C192+1</f>
        <v>84</v>
      </c>
      <c r="E194" s="963" t="s">
        <v>786</v>
      </c>
      <c r="K194" s="953">
        <f>SUM(K191:K193)</f>
        <v>63445752.849849634</v>
      </c>
      <c r="M194" s="953">
        <f>SUM(M191:M193)</f>
        <v>53990471.566946231</v>
      </c>
      <c r="N194" s="1367"/>
      <c r="O194" s="953">
        <f>SUM(O191:O193)</f>
        <v>-1426621.4420588852</v>
      </c>
      <c r="P194" s="1367"/>
      <c r="Q194" s="953">
        <f>SUM(Q191:Q193)</f>
        <v>52563850.124887347</v>
      </c>
    </row>
    <row r="195" spans="3:17">
      <c r="K195" s="1490"/>
      <c r="N195" s="1367"/>
      <c r="O195" s="1367"/>
      <c r="P195" s="1367"/>
      <c r="Q195" s="1367"/>
    </row>
    <row r="196" spans="3:17">
      <c r="N196" s="1367"/>
      <c r="O196" s="1367"/>
      <c r="P196" s="1367"/>
      <c r="Q196" s="1367"/>
    </row>
    <row r="197" spans="3:17" ht="15">
      <c r="C197" s="1514" t="s">
        <v>793</v>
      </c>
      <c r="D197" s="1514"/>
      <c r="E197" s="1514"/>
      <c r="F197" s="1514"/>
      <c r="G197" s="1514"/>
      <c r="H197" s="1514"/>
      <c r="I197" s="1514"/>
      <c r="J197" s="1514"/>
      <c r="K197" s="1514"/>
      <c r="L197" s="1514"/>
      <c r="M197" s="1514"/>
      <c r="N197" s="1514"/>
      <c r="O197" s="1514"/>
      <c r="P197" s="1514"/>
      <c r="Q197" s="1514"/>
    </row>
    <row r="198" spans="3:17">
      <c r="N198" s="1367"/>
      <c r="O198" s="1367"/>
      <c r="P198" s="1367"/>
      <c r="Q198" s="1367"/>
    </row>
    <row r="199" spans="3:17" ht="15">
      <c r="C199" s="1386" t="s">
        <v>1011</v>
      </c>
      <c r="D199" s="1387"/>
      <c r="E199" s="1387"/>
      <c r="F199" s="1387"/>
      <c r="G199" s="1387"/>
      <c r="H199" s="1387"/>
      <c r="I199" s="1387"/>
      <c r="J199" s="1387"/>
      <c r="K199" s="1484"/>
      <c r="L199" s="1387"/>
      <c r="M199" s="1387"/>
      <c r="N199" s="1380"/>
      <c r="O199" s="1380"/>
      <c r="P199" s="1380"/>
      <c r="Q199" s="1388"/>
    </row>
    <row r="200" spans="3:17">
      <c r="N200" s="1367"/>
      <c r="O200" s="1367"/>
      <c r="P200" s="1367"/>
      <c r="Q200" s="1367"/>
    </row>
    <row r="201" spans="3:17">
      <c r="E201" s="947" t="s">
        <v>322</v>
      </c>
      <c r="F201" s="947"/>
      <c r="G201" s="947" t="s">
        <v>323</v>
      </c>
      <c r="H201" s="947"/>
      <c r="I201" s="947" t="s">
        <v>324</v>
      </c>
      <c r="J201" s="947"/>
      <c r="K201" s="947" t="s">
        <v>759</v>
      </c>
      <c r="L201" s="947"/>
      <c r="M201" s="947" t="str">
        <f>+M187</f>
        <v>(E)</v>
      </c>
      <c r="N201" s="1368"/>
      <c r="O201" s="947" t="str">
        <f>+O187</f>
        <v>(F)</v>
      </c>
      <c r="P201" s="1368"/>
      <c r="Q201" s="947" t="str">
        <f>+Q187</f>
        <v>(G)</v>
      </c>
    </row>
    <row r="202" spans="3:17" ht="12.75" customHeight="1">
      <c r="C202" s="1520" t="s">
        <v>919</v>
      </c>
      <c r="E202" s="1522" t="s">
        <v>783</v>
      </c>
      <c r="G202" s="1518" t="s">
        <v>483</v>
      </c>
      <c r="H202" s="1518"/>
      <c r="I202" s="1518"/>
      <c r="J202" s="1480"/>
      <c r="K202" s="1485"/>
      <c r="M202" s="948" t="str">
        <f>M188</f>
        <v>December 31, 2022</v>
      </c>
      <c r="N202" s="1367"/>
      <c r="O202" s="1530" t="str">
        <f>O188</f>
        <v>2023
Amortization</v>
      </c>
      <c r="P202" s="1367"/>
      <c r="Q202" s="1369" t="str">
        <f>Q188</f>
        <v>December 31, 2023</v>
      </c>
    </row>
    <row r="203" spans="3:17" ht="25.5">
      <c r="C203" s="1521"/>
      <c r="E203" s="1523"/>
      <c r="G203" s="1519"/>
      <c r="H203" s="1519"/>
      <c r="I203" s="1519"/>
      <c r="J203" s="1480"/>
      <c r="K203" s="1486" t="s">
        <v>1092</v>
      </c>
      <c r="L203" s="949"/>
      <c r="M203" s="1316" t="s">
        <v>765</v>
      </c>
      <c r="N203" s="1367"/>
      <c r="O203" s="1531"/>
      <c r="P203" s="1367"/>
      <c r="Q203" s="1370" t="s">
        <v>765</v>
      </c>
    </row>
    <row r="204" spans="3:17" ht="5.0999999999999996" customHeight="1">
      <c r="N204" s="1367"/>
      <c r="O204" s="1367"/>
      <c r="P204" s="1367"/>
      <c r="Q204" s="1367"/>
    </row>
    <row r="205" spans="3:17">
      <c r="C205" s="1108">
        <f>C194+1</f>
        <v>85</v>
      </c>
      <c r="E205" s="955" t="s">
        <v>784</v>
      </c>
      <c r="F205" s="956"/>
      <c r="G205" s="956"/>
      <c r="H205" s="956"/>
      <c r="I205" s="956"/>
      <c r="J205" s="956"/>
      <c r="K205" s="958">
        <f>K86+K191</f>
        <v>0</v>
      </c>
      <c r="L205" s="956"/>
      <c r="M205" s="958">
        <v>0</v>
      </c>
      <c r="N205" s="1367"/>
      <c r="O205" s="958">
        <v>0</v>
      </c>
      <c r="P205" s="1367"/>
      <c r="Q205" s="958">
        <v>0</v>
      </c>
    </row>
    <row r="206" spans="3:17">
      <c r="C206" s="1108">
        <f>C205+1</f>
        <v>86</v>
      </c>
      <c r="E206" s="955" t="s">
        <v>785</v>
      </c>
      <c r="F206" s="956"/>
      <c r="G206" s="956"/>
      <c r="H206" s="956"/>
      <c r="I206" s="956"/>
      <c r="J206" s="956"/>
      <c r="K206" s="960">
        <f>K87+K192</f>
        <v>-477731934.59713072</v>
      </c>
      <c r="L206" s="956"/>
      <c r="M206" s="960">
        <v>-424419255.75481033</v>
      </c>
      <c r="N206" s="1367"/>
      <c r="O206" s="960">
        <v>5841944.1919015311</v>
      </c>
      <c r="P206" s="1367"/>
      <c r="Q206" s="960">
        <v>-418577311.56290877</v>
      </c>
    </row>
    <row r="207" spans="3:17" ht="5.0999999999999996" customHeight="1">
      <c r="K207" s="962"/>
      <c r="M207" s="962"/>
      <c r="N207" s="1367"/>
      <c r="O207" s="1374"/>
      <c r="P207" s="1367"/>
      <c r="Q207" s="1374"/>
    </row>
    <row r="208" spans="3:17">
      <c r="C208" s="1108">
        <f>C206+1</f>
        <v>87</v>
      </c>
      <c r="E208" s="963" t="s">
        <v>786</v>
      </c>
      <c r="K208" s="953">
        <f>SUM(K205:K207)</f>
        <v>-477731934.59713072</v>
      </c>
      <c r="M208" s="953">
        <f>SUM(M205:M207)</f>
        <v>-424419255.75481033</v>
      </c>
      <c r="N208" s="1367"/>
      <c r="O208" s="953">
        <f>SUM(O205:O207)</f>
        <v>5841944.1919015311</v>
      </c>
      <c r="P208" s="1367"/>
      <c r="Q208" s="953">
        <f>SUM(Q205:Q207)</f>
        <v>-418577311.56290877</v>
      </c>
    </row>
    <row r="209" spans="1:17">
      <c r="N209" s="1367"/>
      <c r="O209" s="1367"/>
      <c r="P209" s="1367"/>
      <c r="Q209" s="1367"/>
    </row>
    <row r="210" spans="1:17">
      <c r="N210" s="1367"/>
      <c r="O210" s="1381"/>
      <c r="P210" s="1367"/>
      <c r="Q210" s="1367"/>
    </row>
    <row r="211" spans="1:17">
      <c r="N211" s="1367"/>
      <c r="O211" s="1381"/>
      <c r="P211" s="1367"/>
      <c r="Q211" s="1367"/>
    </row>
    <row r="212" spans="1:17" ht="18">
      <c r="A212" s="1116"/>
      <c r="B212" s="1117" t="s">
        <v>906</v>
      </c>
      <c r="C212" s="1116"/>
      <c r="D212" s="1116"/>
      <c r="E212" s="1116"/>
      <c r="F212" s="1116"/>
      <c r="G212" s="1116"/>
      <c r="H212" s="1116"/>
      <c r="I212" s="1116"/>
      <c r="J212" s="1116"/>
      <c r="K212" s="1116"/>
      <c r="L212" s="1116"/>
      <c r="M212" s="1116"/>
      <c r="N212" s="1382"/>
      <c r="O212" s="1383"/>
      <c r="P212" s="1382"/>
      <c r="Q212" s="1382"/>
    </row>
    <row r="213" spans="1:17">
      <c r="A213" s="874"/>
      <c r="B213" s="874"/>
      <c r="C213" s="874"/>
      <c r="D213" s="874"/>
      <c r="E213" s="874"/>
      <c r="F213" s="874"/>
      <c r="G213" s="874"/>
      <c r="H213" s="874"/>
      <c r="I213" s="874"/>
      <c r="J213" s="874"/>
      <c r="K213" s="1127"/>
      <c r="L213" s="874"/>
      <c r="M213" s="874"/>
      <c r="N213" s="1367"/>
      <c r="O213" s="1381"/>
      <c r="P213" s="1367"/>
      <c r="Q213" s="1367"/>
    </row>
    <row r="214" spans="1:17" ht="27" customHeight="1">
      <c r="A214" s="874"/>
      <c r="B214" s="1517" t="s">
        <v>1023</v>
      </c>
      <c r="C214" s="1516"/>
      <c r="D214" s="1516"/>
      <c r="E214" s="1516"/>
      <c r="F214" s="1516"/>
      <c r="G214" s="1516"/>
      <c r="H214" s="1516"/>
      <c r="I214" s="1516"/>
      <c r="J214" s="1516"/>
      <c r="K214" s="1516"/>
      <c r="L214" s="1516"/>
      <c r="M214" s="1516"/>
      <c r="N214" s="1516"/>
      <c r="O214" s="1516"/>
      <c r="P214" s="1516"/>
      <c r="Q214" s="1516"/>
    </row>
    <row r="215" spans="1:17">
      <c r="A215" s="874"/>
      <c r="B215" s="1406"/>
      <c r="C215" s="1406"/>
      <c r="D215" s="1406"/>
      <c r="E215" s="1406"/>
      <c r="F215" s="1406"/>
      <c r="G215" s="1406"/>
      <c r="H215" s="1406"/>
      <c r="I215" s="1406"/>
      <c r="J215" s="1406"/>
      <c r="K215" s="1406"/>
      <c r="L215" s="1406"/>
      <c r="M215" s="1406"/>
      <c r="N215" s="1367"/>
      <c r="O215" s="1381"/>
      <c r="P215" s="1367"/>
      <c r="Q215" s="1367"/>
    </row>
    <row r="216" spans="1:17">
      <c r="A216" s="874"/>
      <c r="B216" s="1406"/>
      <c r="C216" s="1406"/>
      <c r="D216" s="1406"/>
      <c r="E216" s="1406"/>
      <c r="F216" s="1406"/>
      <c r="G216" s="1406"/>
      <c r="H216" s="1406"/>
      <c r="I216" s="1406"/>
      <c r="J216" s="1406"/>
      <c r="K216" s="1406"/>
      <c r="L216" s="1406"/>
      <c r="M216" s="1406"/>
      <c r="N216" s="1367"/>
      <c r="O216" s="1381"/>
      <c r="P216" s="1367"/>
      <c r="Q216" s="1367"/>
    </row>
    <row r="217" spans="1:17" ht="27.75" customHeight="1">
      <c r="A217" s="874"/>
      <c r="B217" s="1517" t="s">
        <v>1022</v>
      </c>
      <c r="C217" s="1516"/>
      <c r="D217" s="1516"/>
      <c r="E217" s="1516"/>
      <c r="F217" s="1516"/>
      <c r="G217" s="1516"/>
      <c r="H217" s="1516"/>
      <c r="I217" s="1516"/>
      <c r="J217" s="1516"/>
      <c r="K217" s="1516"/>
      <c r="L217" s="1516"/>
      <c r="M217" s="1516"/>
      <c r="N217" s="1516"/>
      <c r="O217" s="1516"/>
      <c r="P217" s="1516"/>
      <c r="Q217" s="1516"/>
    </row>
    <row r="218" spans="1:17">
      <c r="A218" s="874"/>
      <c r="B218" s="1407"/>
      <c r="C218" s="1407"/>
      <c r="D218" s="1407"/>
      <c r="E218" s="1407"/>
      <c r="F218" s="1407"/>
      <c r="G218" s="1407"/>
      <c r="H218" s="1407"/>
      <c r="I218" s="1407"/>
      <c r="J218" s="1407"/>
      <c r="K218" s="1491"/>
      <c r="L218" s="1407"/>
      <c r="M218" s="1407"/>
      <c r="N218" s="1367"/>
      <c r="O218" s="1381"/>
      <c r="P218" s="1367"/>
      <c r="Q218" s="1367"/>
    </row>
    <row r="219" spans="1:17">
      <c r="A219" s="874"/>
      <c r="B219" s="1407"/>
      <c r="C219" s="1407"/>
      <c r="D219" s="1407"/>
      <c r="E219" s="1407"/>
      <c r="F219" s="1407"/>
      <c r="G219" s="1407"/>
      <c r="H219" s="1407"/>
      <c r="I219" s="1407"/>
      <c r="J219" s="1407"/>
      <c r="K219" s="1491"/>
      <c r="L219" s="1407"/>
      <c r="M219" s="1407"/>
      <c r="N219" s="1367"/>
      <c r="O219" s="1381"/>
      <c r="P219" s="1367"/>
      <c r="Q219" s="1367"/>
    </row>
    <row r="220" spans="1:17" ht="26.25" customHeight="1">
      <c r="A220" s="874"/>
      <c r="B220" s="1517" t="s">
        <v>1014</v>
      </c>
      <c r="C220" s="1516"/>
      <c r="D220" s="1516"/>
      <c r="E220" s="1516"/>
      <c r="F220" s="1516"/>
      <c r="G220" s="1516"/>
      <c r="H220" s="1516"/>
      <c r="I220" s="1516"/>
      <c r="J220" s="1516"/>
      <c r="K220" s="1516"/>
      <c r="L220" s="1516"/>
      <c r="M220" s="1516"/>
      <c r="N220" s="1516"/>
      <c r="O220" s="1516"/>
      <c r="P220" s="1516"/>
      <c r="Q220" s="1516"/>
    </row>
    <row r="221" spans="1:17">
      <c r="A221" s="874"/>
      <c r="B221" s="1406"/>
      <c r="C221" s="1406"/>
      <c r="D221" s="1406"/>
      <c r="E221" s="1406"/>
      <c r="F221" s="1406"/>
      <c r="G221" s="1406"/>
      <c r="H221" s="1406"/>
      <c r="I221" s="1406"/>
      <c r="J221" s="1406"/>
      <c r="K221" s="1406"/>
      <c r="L221" s="1406"/>
      <c r="M221" s="1406"/>
      <c r="N221" s="1367"/>
      <c r="O221" s="1381"/>
      <c r="P221" s="1367"/>
      <c r="Q221" s="1367"/>
    </row>
    <row r="222" spans="1:17">
      <c r="A222" s="874"/>
      <c r="B222" s="1406"/>
      <c r="C222" s="1406"/>
      <c r="D222" s="1406"/>
      <c r="E222" s="1406"/>
      <c r="F222" s="1406"/>
      <c r="G222" s="1406"/>
      <c r="H222" s="1406"/>
      <c r="I222" s="1406"/>
      <c r="J222" s="1406"/>
      <c r="K222" s="1406"/>
      <c r="L222" s="1406"/>
      <c r="M222" s="1406"/>
      <c r="N222" s="1367"/>
      <c r="O222" s="1381"/>
      <c r="P222" s="1367"/>
      <c r="Q222" s="1367"/>
    </row>
    <row r="223" spans="1:17" ht="26.25" customHeight="1">
      <c r="A223" s="874"/>
      <c r="B223" s="1517" t="s">
        <v>1024</v>
      </c>
      <c r="C223" s="1516"/>
      <c r="D223" s="1516"/>
      <c r="E223" s="1516"/>
      <c r="F223" s="1516"/>
      <c r="G223" s="1516"/>
      <c r="H223" s="1516"/>
      <c r="I223" s="1516"/>
      <c r="J223" s="1516"/>
      <c r="K223" s="1516"/>
      <c r="L223" s="1516"/>
      <c r="M223" s="1516"/>
      <c r="N223" s="1516"/>
      <c r="O223" s="1516"/>
      <c r="P223" s="1516"/>
      <c r="Q223" s="1516"/>
    </row>
    <row r="224" spans="1:17">
      <c r="A224" s="874"/>
      <c r="B224" s="1406"/>
      <c r="C224" s="1406"/>
      <c r="D224" s="1406"/>
      <c r="E224" s="1406"/>
      <c r="F224" s="1406"/>
      <c r="G224" s="1406"/>
      <c r="H224" s="1406"/>
      <c r="I224" s="1406"/>
      <c r="J224" s="1406"/>
      <c r="K224" s="1406"/>
      <c r="L224" s="1406"/>
      <c r="M224" s="1406"/>
      <c r="N224" s="1367"/>
      <c r="O224" s="1381"/>
      <c r="P224" s="1367"/>
      <c r="Q224" s="1367"/>
    </row>
    <row r="225" spans="1:17">
      <c r="A225" s="874"/>
      <c r="B225" s="1114"/>
      <c r="C225" s="1114"/>
      <c r="D225" s="1114"/>
      <c r="E225" s="1114"/>
      <c r="F225" s="1114"/>
      <c r="G225" s="1114"/>
      <c r="H225" s="1114"/>
      <c r="I225" s="1114"/>
      <c r="J225" s="1482"/>
      <c r="K225" s="1492"/>
      <c r="L225" s="1114"/>
      <c r="M225" s="1114"/>
      <c r="N225" s="1367"/>
      <c r="O225" s="1381"/>
      <c r="P225" s="1367"/>
      <c r="Q225" s="1367"/>
    </row>
    <row r="226" spans="1:17" ht="18">
      <c r="A226" s="1116"/>
      <c r="B226" s="1117" t="s">
        <v>794</v>
      </c>
      <c r="C226" s="1116"/>
      <c r="D226" s="1116"/>
      <c r="E226" s="1116"/>
      <c r="F226" s="1116"/>
      <c r="G226" s="1116"/>
      <c r="H226" s="1116"/>
      <c r="I226" s="1116"/>
      <c r="J226" s="1116"/>
      <c r="K226" s="1116"/>
      <c r="L226" s="1116"/>
      <c r="M226" s="1116"/>
      <c r="N226" s="1382"/>
      <c r="O226" s="1383"/>
      <c r="P226" s="1382"/>
      <c r="Q226" s="1382"/>
    </row>
    <row r="227" spans="1:17">
      <c r="A227" s="945" t="s">
        <v>366</v>
      </c>
      <c r="I227" s="945" t="s">
        <v>366</v>
      </c>
      <c r="N227" s="1367"/>
      <c r="O227" s="1381"/>
      <c r="P227" s="1367"/>
      <c r="Q227" s="1367"/>
    </row>
    <row r="228" spans="1:17" ht="108" customHeight="1">
      <c r="B228" s="945" t="s">
        <v>368</v>
      </c>
      <c r="C228" s="1515" t="s">
        <v>1025</v>
      </c>
      <c r="D228" s="1516"/>
      <c r="E228" s="1516"/>
      <c r="F228" s="1516"/>
      <c r="G228" s="1516"/>
      <c r="H228" s="1516"/>
      <c r="I228" s="1516"/>
      <c r="J228" s="1516"/>
      <c r="K228" s="1516"/>
      <c r="L228" s="1516"/>
      <c r="M228" s="1516"/>
      <c r="N228" s="1516"/>
      <c r="O228" s="1516"/>
      <c r="P228" s="1516"/>
      <c r="Q228" s="1516"/>
    </row>
    <row r="229" spans="1:17" ht="32.25" customHeight="1">
      <c r="B229" s="945" t="s">
        <v>462</v>
      </c>
      <c r="C229" s="1515" t="s">
        <v>1015</v>
      </c>
      <c r="D229" s="1516"/>
      <c r="E229" s="1516"/>
      <c r="F229" s="1516"/>
      <c r="G229" s="1516"/>
      <c r="H229" s="1516"/>
      <c r="I229" s="1516"/>
      <c r="J229" s="1516"/>
      <c r="K229" s="1516"/>
      <c r="L229" s="1516"/>
      <c r="M229" s="1516"/>
      <c r="N229" s="1516"/>
      <c r="O229" s="1516"/>
      <c r="P229" s="1516"/>
      <c r="Q229" s="1516"/>
    </row>
    <row r="230" spans="1:17" ht="103.5" customHeight="1">
      <c r="B230" s="945" t="s">
        <v>352</v>
      </c>
      <c r="C230" s="1515" t="s">
        <v>1026</v>
      </c>
      <c r="D230" s="1516"/>
      <c r="E230" s="1516"/>
      <c r="F230" s="1516"/>
      <c r="G230" s="1516"/>
      <c r="H230" s="1516"/>
      <c r="I230" s="1516"/>
      <c r="J230" s="1516"/>
      <c r="K230" s="1516"/>
      <c r="L230" s="1516"/>
      <c r="M230" s="1516"/>
      <c r="N230" s="1516"/>
      <c r="O230" s="1516"/>
      <c r="P230" s="1516"/>
      <c r="Q230" s="1516"/>
    </row>
    <row r="231" spans="1:17" ht="98.25" customHeight="1">
      <c r="B231" s="945" t="s">
        <v>369</v>
      </c>
      <c r="C231" s="1515" t="s">
        <v>1027</v>
      </c>
      <c r="D231" s="1516"/>
      <c r="E231" s="1516"/>
      <c r="F231" s="1516"/>
      <c r="G231" s="1516"/>
      <c r="H231" s="1516"/>
      <c r="I231" s="1516"/>
      <c r="J231" s="1516"/>
      <c r="K231" s="1516"/>
      <c r="L231" s="1516"/>
      <c r="M231" s="1516"/>
      <c r="N231" s="1516"/>
      <c r="O231" s="1516"/>
      <c r="P231" s="1516"/>
      <c r="Q231" s="1516"/>
    </row>
    <row r="232" spans="1:17" ht="12.75" customHeight="1">
      <c r="C232" s="1404"/>
      <c r="D232" s="1404"/>
      <c r="E232" s="1404"/>
      <c r="F232" s="1404"/>
      <c r="G232" s="1404"/>
      <c r="H232" s="1404"/>
      <c r="I232" s="1404"/>
      <c r="J232" s="1483"/>
      <c r="K232" s="1493"/>
      <c r="L232" s="1404"/>
      <c r="M232" s="1404"/>
      <c r="N232" s="1367"/>
      <c r="O232" s="1367"/>
      <c r="P232" s="1367"/>
      <c r="Q232" s="1367"/>
    </row>
    <row r="233" spans="1:17">
      <c r="E233" s="968"/>
      <c r="F233" s="968"/>
      <c r="G233" s="968"/>
      <c r="H233" s="968"/>
      <c r="I233" s="968"/>
      <c r="J233" s="968"/>
      <c r="K233" s="968"/>
      <c r="L233" s="968"/>
      <c r="M233" s="968"/>
      <c r="N233" s="1367"/>
      <c r="O233" s="1367"/>
      <c r="P233" s="1367"/>
      <c r="Q233" s="1367"/>
    </row>
    <row r="234" spans="1:17" ht="15.75">
      <c r="A234" s="969" t="s">
        <v>795</v>
      </c>
      <c r="B234" s="969"/>
      <c r="C234" s="969"/>
      <c r="D234" s="969"/>
      <c r="E234" s="970"/>
      <c r="F234" s="691"/>
      <c r="G234" s="90"/>
      <c r="H234" s="971"/>
      <c r="I234" s="90"/>
      <c r="J234" s="1128"/>
      <c r="K234" s="1129"/>
      <c r="L234" s="90"/>
      <c r="M234" s="691"/>
      <c r="N234" s="1384"/>
      <c r="O234" s="1385"/>
      <c r="P234" s="1384"/>
      <c r="Q234" s="1384"/>
    </row>
  </sheetData>
  <mergeCells count="56">
    <mergeCell ref="O134:O135"/>
    <mergeCell ref="O170:O171"/>
    <mergeCell ref="O188:O189"/>
    <mergeCell ref="O202:O203"/>
    <mergeCell ref="O11:O12"/>
    <mergeCell ref="O47:O48"/>
    <mergeCell ref="O65:O66"/>
    <mergeCell ref="O83:O84"/>
    <mergeCell ref="O98:O99"/>
    <mergeCell ref="C197:Q197"/>
    <mergeCell ref="C202:C203"/>
    <mergeCell ref="E202:E203"/>
    <mergeCell ref="G202:I203"/>
    <mergeCell ref="B217:Q217"/>
    <mergeCell ref="B220:Q220"/>
    <mergeCell ref="E134:E135"/>
    <mergeCell ref="C170:C171"/>
    <mergeCell ref="E170:E171"/>
    <mergeCell ref="G134:G135"/>
    <mergeCell ref="I134:I135"/>
    <mergeCell ref="C134:C135"/>
    <mergeCell ref="G188:I189"/>
    <mergeCell ref="C188:C189"/>
    <mergeCell ref="E188:E189"/>
    <mergeCell ref="G170:G171"/>
    <mergeCell ref="I170:I171"/>
    <mergeCell ref="C65:C66"/>
    <mergeCell ref="E65:E66"/>
    <mergeCell ref="G11:G12"/>
    <mergeCell ref="I11:I12"/>
    <mergeCell ref="I98:I99"/>
    <mergeCell ref="C98:C99"/>
    <mergeCell ref="E98:E99"/>
    <mergeCell ref="G98:G99"/>
    <mergeCell ref="C228:Q228"/>
    <mergeCell ref="C229:Q229"/>
    <mergeCell ref="C230:Q230"/>
    <mergeCell ref="C231:Q231"/>
    <mergeCell ref="B214:Q214"/>
    <mergeCell ref="B223:Q223"/>
    <mergeCell ref="A1:Q1"/>
    <mergeCell ref="A2:Q2"/>
    <mergeCell ref="A3:Q3"/>
    <mergeCell ref="C6:Q6"/>
    <mergeCell ref="C93:Q93"/>
    <mergeCell ref="G83:I84"/>
    <mergeCell ref="C83:C84"/>
    <mergeCell ref="E83:E84"/>
    <mergeCell ref="E11:E12"/>
    <mergeCell ref="C11:C12"/>
    <mergeCell ref="G65:G66"/>
    <mergeCell ref="I65:I66"/>
    <mergeCell ref="G47:G48"/>
    <mergeCell ref="I47:I48"/>
    <mergeCell ref="C47:C48"/>
    <mergeCell ref="E47:E48"/>
  </mergeCells>
  <pageMargins left="0.7" right="0.7" top="0.75" bottom="0.75" header="0.3" footer="0.3"/>
  <pageSetup scale="64" fitToHeight="0" orientation="landscape" r:id="rId1"/>
  <headerFooter>
    <oddFooter>&amp;C&amp;A&amp;RPage &amp;P of &amp;N</oddFooter>
  </headerFooter>
  <rowBreaks count="5" manualBreakCount="5">
    <brk id="61" max="16" man="1"/>
    <brk id="92" max="16" man="1"/>
    <brk id="130" max="16" man="1"/>
    <brk id="184" max="16" man="1"/>
    <brk id="211"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E96A9-1FA1-445B-8639-D6AC6A6D51C2}">
  <sheetPr codeName="Sheet4">
    <pageSetUpPr fitToPage="1"/>
  </sheetPr>
  <dimension ref="A1:AJ176"/>
  <sheetViews>
    <sheetView tabSelected="1" view="pageBreakPreview" zoomScale="60" zoomScaleNormal="90" workbookViewId="0">
      <selection activeCell="L51" sqref="L51"/>
    </sheetView>
  </sheetViews>
  <sheetFormatPr defaultColWidth="9.140625" defaultRowHeight="12.75"/>
  <cols>
    <col min="1" max="1" width="2.7109375" style="956" customWidth="1"/>
    <col min="2" max="2" width="9.140625" style="975"/>
    <col min="3" max="4" width="70.7109375" style="956" customWidth="1"/>
    <col min="5" max="5" width="25.85546875" style="956" customWidth="1"/>
    <col min="6" max="6" width="24" style="956" customWidth="1"/>
    <col min="7" max="7" width="22.5703125" style="956" bestFit="1" customWidth="1"/>
    <col min="8" max="9" width="20.85546875" style="956" customWidth="1"/>
    <col min="10" max="10" width="25.42578125" style="956" customWidth="1"/>
    <col min="11" max="11" width="3.7109375" style="883" customWidth="1"/>
    <col min="12" max="12" width="23.7109375" style="956" bestFit="1" customWidth="1"/>
    <col min="13" max="13" width="22.28515625" style="956" bestFit="1" customWidth="1"/>
    <col min="14" max="15" width="20.85546875" style="956" customWidth="1"/>
    <col min="16" max="16" width="21.5703125" style="956" bestFit="1" customWidth="1"/>
    <col min="17" max="17" width="3.7109375" style="974" customWidth="1"/>
    <col min="18" max="18" width="21.42578125" style="956" bestFit="1" customWidth="1"/>
    <col min="19" max="19" width="3.7109375" style="974" customWidth="1"/>
    <col min="20" max="20" width="18" style="974" bestFit="1" customWidth="1"/>
    <col min="21" max="21" width="3.7109375" style="974" customWidth="1"/>
    <col min="22" max="22" width="20.5703125" style="974" bestFit="1" customWidth="1"/>
    <col min="23" max="23" width="4.5703125" style="974" customWidth="1"/>
    <col min="24" max="24" width="22" style="956" bestFit="1" customWidth="1"/>
    <col min="25" max="25" width="3.140625" style="956" customWidth="1"/>
    <col min="26" max="26" width="20" style="956" bestFit="1" customWidth="1"/>
    <col min="27" max="27" width="3.140625" style="956" customWidth="1"/>
    <col min="28" max="28" width="15.140625" style="956" bestFit="1" customWidth="1"/>
    <col min="29" max="29" width="3.140625" style="956" customWidth="1"/>
    <col min="30" max="30" width="14.85546875" style="956" customWidth="1"/>
    <col min="31" max="31" width="3.7109375" style="974" customWidth="1"/>
    <col min="32" max="32" width="19.85546875" style="956" bestFit="1" customWidth="1"/>
    <col min="33" max="33" width="4.28515625" style="956" customWidth="1"/>
    <col min="34" max="34" width="15.7109375" style="975" customWidth="1"/>
    <col min="35" max="35" width="2.7109375" style="956" customWidth="1"/>
    <col min="36" max="16384" width="9.140625" style="956"/>
  </cols>
  <sheetData>
    <row r="1" spans="1:36" s="1003" customFormat="1" ht="15.75">
      <c r="A1" s="1115" t="s">
        <v>579</v>
      </c>
      <c r="B1" s="972"/>
      <c r="C1" s="1002"/>
      <c r="D1" s="1002"/>
      <c r="E1" s="1002"/>
      <c r="AH1" s="1004"/>
    </row>
    <row r="2" spans="1:36" s="1003" customFormat="1" ht="15.75">
      <c r="A2" s="1115" t="s">
        <v>878</v>
      </c>
      <c r="B2" s="972"/>
      <c r="C2" s="1002"/>
      <c r="D2" s="1002"/>
      <c r="E2" s="1002"/>
      <c r="AH2" s="1004"/>
    </row>
    <row r="3" spans="1:36" s="1003" customFormat="1" ht="15.75">
      <c r="A3" s="1115" t="s">
        <v>1020</v>
      </c>
      <c r="B3" s="972"/>
      <c r="C3" s="1002"/>
      <c r="D3" s="1002"/>
      <c r="E3" s="1002"/>
      <c r="AH3" s="1004"/>
    </row>
    <row r="4" spans="1:36" s="1003" customFormat="1">
      <c r="B4" s="976"/>
      <c r="C4" s="1002"/>
      <c r="D4" s="1002"/>
      <c r="E4" s="1002"/>
      <c r="AH4" s="1004"/>
    </row>
    <row r="5" spans="1:36" s="1005" customFormat="1" ht="19.5">
      <c r="B5" s="1534" t="s">
        <v>879</v>
      </c>
      <c r="C5" s="1535"/>
      <c r="D5" s="1535"/>
      <c r="E5" s="1535"/>
      <c r="F5" s="1535"/>
      <c r="G5" s="1535"/>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c r="AF5" s="1535"/>
      <c r="AG5" s="1535"/>
      <c r="AH5" s="1536"/>
      <c r="AI5" s="1006"/>
    </row>
    <row r="6" spans="1:36" s="1005" customFormat="1">
      <c r="B6" s="972"/>
      <c r="C6" s="1007"/>
      <c r="D6" s="1007"/>
      <c r="E6" s="1007"/>
      <c r="Z6" s="1007"/>
      <c r="AB6" s="1007"/>
      <c r="AH6" s="1006"/>
      <c r="AI6" s="1006"/>
    </row>
    <row r="7" spans="1:36" s="1083" customFormat="1" ht="15.75">
      <c r="B7" s="1084"/>
      <c r="C7" s="1084"/>
      <c r="D7" s="1084"/>
      <c r="E7" s="1084"/>
      <c r="F7" s="1537" t="s">
        <v>880</v>
      </c>
      <c r="G7" s="1538"/>
      <c r="H7" s="1538"/>
      <c r="I7" s="1538"/>
      <c r="J7" s="1539"/>
      <c r="L7" s="1537" t="s">
        <v>881</v>
      </c>
      <c r="M7" s="1538"/>
      <c r="N7" s="1538"/>
      <c r="O7" s="1538"/>
      <c r="P7" s="1539"/>
      <c r="R7" s="1541" t="s">
        <v>882</v>
      </c>
      <c r="S7" s="1538"/>
      <c r="T7" s="1538"/>
      <c r="U7" s="1538"/>
      <c r="V7" s="1538"/>
      <c r="W7" s="1538"/>
      <c r="X7" s="1538"/>
      <c r="Y7" s="1538"/>
      <c r="Z7" s="1538"/>
      <c r="AA7" s="1538"/>
      <c r="AB7" s="1538"/>
      <c r="AC7" s="1538"/>
      <c r="AD7" s="1538"/>
      <c r="AE7" s="1538"/>
      <c r="AF7" s="1542"/>
      <c r="AG7" s="1085"/>
      <c r="AH7" s="1086"/>
      <c r="AI7" s="1086"/>
    </row>
    <row r="8" spans="1:36" s="1009" customFormat="1" ht="61.5" customHeight="1">
      <c r="B8" s="977" t="s">
        <v>802</v>
      </c>
      <c r="C8" s="978" t="s">
        <v>803</v>
      </c>
      <c r="D8" s="978" t="s">
        <v>883</v>
      </c>
      <c r="E8" s="977" t="s">
        <v>804</v>
      </c>
      <c r="F8" s="977" t="s">
        <v>884</v>
      </c>
      <c r="G8" s="977" t="s">
        <v>805</v>
      </c>
      <c r="H8" s="977" t="s">
        <v>885</v>
      </c>
      <c r="I8" s="977" t="s">
        <v>806</v>
      </c>
      <c r="J8" s="977" t="s">
        <v>886</v>
      </c>
      <c r="K8" s="977"/>
      <c r="L8" s="977" t="s">
        <v>884</v>
      </c>
      <c r="M8" s="977" t="s">
        <v>807</v>
      </c>
      <c r="N8" s="977" t="s">
        <v>885</v>
      </c>
      <c r="O8" s="977" t="s">
        <v>806</v>
      </c>
      <c r="P8" s="977" t="s">
        <v>886</v>
      </c>
      <c r="Q8" s="977"/>
      <c r="R8" s="977" t="s">
        <v>887</v>
      </c>
      <c r="S8" s="977"/>
      <c r="T8" s="977" t="s">
        <v>808</v>
      </c>
      <c r="U8" s="977"/>
      <c r="V8" s="1118" t="s">
        <v>1021</v>
      </c>
      <c r="W8" s="977"/>
      <c r="X8" s="977" t="s">
        <v>888</v>
      </c>
      <c r="Y8" s="977"/>
      <c r="Z8" s="977" t="s">
        <v>889</v>
      </c>
      <c r="AA8" s="977"/>
      <c r="AB8" s="977" t="s">
        <v>809</v>
      </c>
      <c r="AC8" s="977"/>
      <c r="AD8" s="977" t="s">
        <v>890</v>
      </c>
      <c r="AE8" s="977"/>
      <c r="AF8" s="977" t="s">
        <v>810</v>
      </c>
      <c r="AG8" s="977"/>
      <c r="AH8" s="977" t="s">
        <v>811</v>
      </c>
      <c r="AI8" s="1005"/>
      <c r="AJ8" s="1005"/>
    </row>
    <row r="9" spans="1:36" s="1010" customFormat="1" ht="27" customHeight="1">
      <c r="B9" s="1011"/>
      <c r="C9" s="981" t="s">
        <v>322</v>
      </c>
      <c r="D9" s="979" t="s">
        <v>323</v>
      </c>
      <c r="E9" s="979" t="s">
        <v>324</v>
      </c>
      <c r="F9" s="979" t="s">
        <v>759</v>
      </c>
      <c r="G9" s="979" t="s">
        <v>891</v>
      </c>
      <c r="H9" s="979" t="s">
        <v>761</v>
      </c>
      <c r="I9" s="979" t="s">
        <v>892</v>
      </c>
      <c r="J9" s="979" t="s">
        <v>893</v>
      </c>
      <c r="K9" s="1012"/>
      <c r="L9" s="979" t="s">
        <v>894</v>
      </c>
      <c r="M9" s="979" t="s">
        <v>895</v>
      </c>
      <c r="N9" s="979" t="s">
        <v>896</v>
      </c>
      <c r="O9" s="979" t="s">
        <v>897</v>
      </c>
      <c r="P9" s="979" t="s">
        <v>898</v>
      </c>
      <c r="Q9" s="1008"/>
      <c r="R9" s="979" t="s">
        <v>899</v>
      </c>
      <c r="S9" s="979"/>
      <c r="T9" s="979" t="s">
        <v>900</v>
      </c>
      <c r="U9" s="979"/>
      <c r="V9" s="979" t="s">
        <v>812</v>
      </c>
      <c r="W9" s="979"/>
      <c r="X9" s="979" t="s">
        <v>901</v>
      </c>
      <c r="Y9" s="979"/>
      <c r="Z9" s="979" t="s">
        <v>902</v>
      </c>
      <c r="AA9" s="979"/>
      <c r="AB9" s="979" t="s">
        <v>813</v>
      </c>
      <c r="AC9" s="979"/>
      <c r="AD9" s="979" t="s">
        <v>814</v>
      </c>
      <c r="AE9" s="979"/>
      <c r="AF9" s="979" t="s">
        <v>903</v>
      </c>
      <c r="AG9" s="979"/>
      <c r="AH9" s="979" t="s">
        <v>904</v>
      </c>
    </row>
    <row r="10" spans="1:36" s="1010" customFormat="1">
      <c r="B10" s="979"/>
      <c r="C10" s="1013"/>
      <c r="D10" s="1013"/>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H10" s="979"/>
    </row>
    <row r="11" spans="1:36" s="1010" customFormat="1">
      <c r="B11" s="979"/>
      <c r="C11" s="1014" t="s">
        <v>905</v>
      </c>
      <c r="D11" s="1013"/>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H11" s="979"/>
    </row>
    <row r="12" spans="1:36">
      <c r="B12" s="975">
        <v>1</v>
      </c>
      <c r="C12" s="1377" t="s">
        <v>965</v>
      </c>
      <c r="D12" s="1377" t="s">
        <v>965</v>
      </c>
      <c r="E12" s="1377" t="s">
        <v>815</v>
      </c>
      <c r="F12" s="1389">
        <v>-2218261</v>
      </c>
      <c r="G12" s="1390">
        <f t="shared" ref="G12:G64" si="0">F12*0.35</f>
        <v>-776391.35</v>
      </c>
      <c r="H12" s="1389">
        <v>-210734.79500000001</v>
      </c>
      <c r="I12" s="1390">
        <f t="shared" ref="I12:I64" si="1">-H12*0.35</f>
        <v>73757.178249999997</v>
      </c>
      <c r="J12" s="1390">
        <f t="shared" ref="J12:J61" si="2">SUM(G12:I12)</f>
        <v>-913368.96675000002</v>
      </c>
      <c r="K12" s="1381"/>
      <c r="L12" s="1389">
        <f t="shared" ref="L12:L62" si="3">F12</f>
        <v>-2218261</v>
      </c>
      <c r="M12" s="1390">
        <f t="shared" ref="M12:M62" si="4">L12*0.21</f>
        <v>-465834.81</v>
      </c>
      <c r="N12" s="1389">
        <v>-210734.79500000001</v>
      </c>
      <c r="O12" s="1390">
        <f t="shared" ref="O12:O62" si="5">-N12*0.21</f>
        <v>44254.306949999998</v>
      </c>
      <c r="P12" s="1390">
        <f t="shared" ref="P12:P61" si="6">SUM(M12:O12)</f>
        <v>-632315.29804999998</v>
      </c>
      <c r="Q12" s="1390"/>
      <c r="R12" s="1390">
        <f t="shared" ref="R12:R62" si="7">J12-P12</f>
        <v>-281053.66870000004</v>
      </c>
      <c r="S12" s="1390"/>
      <c r="T12" s="1389">
        <v>-1264.7415091500152</v>
      </c>
      <c r="U12" s="1390"/>
      <c r="V12" s="1389">
        <v>0</v>
      </c>
      <c r="W12" s="1390"/>
      <c r="X12" s="1390">
        <f>R12-T12-V12</f>
        <v>-279788.92719085002</v>
      </c>
      <c r="Y12" s="1390"/>
      <c r="Z12" s="1390" t="s">
        <v>30</v>
      </c>
      <c r="AA12" s="1390"/>
      <c r="AB12" s="1390" t="s">
        <v>690</v>
      </c>
      <c r="AC12" s="1390"/>
      <c r="AD12" s="1391">
        <v>0.1361</v>
      </c>
      <c r="AE12" s="1390"/>
      <c r="AF12" s="1390">
        <f>(R12-V12)*AD12</f>
        <v>-38251.404310070007</v>
      </c>
      <c r="AG12" s="1376"/>
      <c r="AH12" s="1392">
        <v>190</v>
      </c>
    </row>
    <row r="13" spans="1:36">
      <c r="B13" s="975">
        <v>2</v>
      </c>
      <c r="C13" s="1377" t="s">
        <v>816</v>
      </c>
      <c r="D13" s="1377" t="s">
        <v>816</v>
      </c>
      <c r="E13" s="1377" t="s">
        <v>815</v>
      </c>
      <c r="F13" s="960">
        <v>50000</v>
      </c>
      <c r="G13" s="1393">
        <f t="shared" si="0"/>
        <v>17500</v>
      </c>
      <c r="H13" s="960">
        <v>4750</v>
      </c>
      <c r="I13" s="1393">
        <f t="shared" si="1"/>
        <v>-1662.5</v>
      </c>
      <c r="J13" s="1393">
        <f t="shared" si="2"/>
        <v>20587.5</v>
      </c>
      <c r="K13" s="643"/>
      <c r="L13" s="960">
        <f t="shared" si="3"/>
        <v>50000</v>
      </c>
      <c r="M13" s="1393">
        <f t="shared" si="4"/>
        <v>10500</v>
      </c>
      <c r="N13" s="960">
        <v>4750</v>
      </c>
      <c r="O13" s="1393">
        <f t="shared" si="5"/>
        <v>-997.5</v>
      </c>
      <c r="P13" s="1393">
        <f t="shared" si="6"/>
        <v>14252.5</v>
      </c>
      <c r="Q13" s="1393"/>
      <c r="R13" s="1393">
        <f t="shared" si="7"/>
        <v>6335</v>
      </c>
      <c r="S13" s="1393"/>
      <c r="T13" s="960">
        <v>890.70100000000002</v>
      </c>
      <c r="U13" s="1393"/>
      <c r="V13" s="960">
        <v>0</v>
      </c>
      <c r="W13" s="1393"/>
      <c r="X13" s="1393">
        <f t="shared" ref="X13:X64" si="8">R13-T13-V13</f>
        <v>5444.299</v>
      </c>
      <c r="Y13" s="1390"/>
      <c r="Z13" s="1390" t="s">
        <v>30</v>
      </c>
      <c r="AA13" s="1390"/>
      <c r="AB13" s="1390" t="s">
        <v>594</v>
      </c>
      <c r="AC13" s="1390"/>
      <c r="AD13" s="1391">
        <v>0</v>
      </c>
      <c r="AE13" s="1390"/>
      <c r="AF13" s="1393">
        <f t="shared" ref="AF13:AF64" si="9">(R13-V13)*AD13</f>
        <v>0</v>
      </c>
      <c r="AG13" s="1376"/>
      <c r="AH13" s="1392">
        <v>190</v>
      </c>
    </row>
    <row r="14" spans="1:36">
      <c r="B14" s="975">
        <v>3</v>
      </c>
      <c r="C14" s="1377" t="s">
        <v>817</v>
      </c>
      <c r="D14" s="1377" t="s">
        <v>817</v>
      </c>
      <c r="E14" s="1377" t="s">
        <v>815</v>
      </c>
      <c r="F14" s="960">
        <v>33773031</v>
      </c>
      <c r="G14" s="1393">
        <f t="shared" si="0"/>
        <v>11820560.85</v>
      </c>
      <c r="H14" s="960">
        <v>3208437.9449999998</v>
      </c>
      <c r="I14" s="1393">
        <f t="shared" si="1"/>
        <v>-1122953.2807499999</v>
      </c>
      <c r="J14" s="1393">
        <f t="shared" si="2"/>
        <v>13906045.514249999</v>
      </c>
      <c r="K14" s="643"/>
      <c r="L14" s="960">
        <f t="shared" si="3"/>
        <v>33773031</v>
      </c>
      <c r="M14" s="1393">
        <f t="shared" si="4"/>
        <v>7092336.5099999998</v>
      </c>
      <c r="N14" s="960">
        <v>3208437.9449999998</v>
      </c>
      <c r="O14" s="1393">
        <f t="shared" si="5"/>
        <v>-673771.96844999993</v>
      </c>
      <c r="P14" s="1393">
        <f t="shared" si="6"/>
        <v>9627002.4865499996</v>
      </c>
      <c r="Q14" s="1393"/>
      <c r="R14" s="1393">
        <f t="shared" si="7"/>
        <v>4279043.0276999995</v>
      </c>
      <c r="S14" s="1393"/>
      <c r="T14" s="960">
        <v>19255.693624650128</v>
      </c>
      <c r="U14" s="1393"/>
      <c r="V14" s="960">
        <v>0</v>
      </c>
      <c r="W14" s="1393"/>
      <c r="X14" s="1393">
        <f t="shared" si="8"/>
        <v>4259787.3340753494</v>
      </c>
      <c r="Y14" s="1390"/>
      <c r="Z14" s="1390" t="s">
        <v>30</v>
      </c>
      <c r="AA14" s="1390"/>
      <c r="AB14" s="1390" t="s">
        <v>690</v>
      </c>
      <c r="AC14" s="1390"/>
      <c r="AD14" s="1391">
        <v>0.1361</v>
      </c>
      <c r="AE14" s="1390"/>
      <c r="AF14" s="1393">
        <f t="shared" si="9"/>
        <v>582377.75606996997</v>
      </c>
      <c r="AG14" s="1376"/>
      <c r="AH14" s="1392">
        <v>190</v>
      </c>
    </row>
    <row r="15" spans="1:36">
      <c r="B15" s="975">
        <v>4</v>
      </c>
      <c r="C15" s="1377" t="s">
        <v>697</v>
      </c>
      <c r="D15" s="1377" t="s">
        <v>697</v>
      </c>
      <c r="E15" s="1377" t="s">
        <v>815</v>
      </c>
      <c r="F15" s="960">
        <v>15588736</v>
      </c>
      <c r="G15" s="1393">
        <f t="shared" si="0"/>
        <v>5456057.5999999996</v>
      </c>
      <c r="H15" s="960">
        <v>1480929.92</v>
      </c>
      <c r="I15" s="1393">
        <f t="shared" si="1"/>
        <v>-518325.47199999995</v>
      </c>
      <c r="J15" s="1393">
        <f t="shared" si="2"/>
        <v>6418662.0479999995</v>
      </c>
      <c r="K15" s="643"/>
      <c r="L15" s="960">
        <f t="shared" si="3"/>
        <v>15588736</v>
      </c>
      <c r="M15" s="1393">
        <f t="shared" si="4"/>
        <v>3273634.56</v>
      </c>
      <c r="N15" s="960">
        <v>1480929.92</v>
      </c>
      <c r="O15" s="1393">
        <f t="shared" si="5"/>
        <v>-310995.28319999995</v>
      </c>
      <c r="P15" s="1393">
        <f t="shared" si="6"/>
        <v>4443569.196800001</v>
      </c>
      <c r="Q15" s="1393"/>
      <c r="R15" s="1393">
        <f t="shared" si="7"/>
        <v>1975092.8511999985</v>
      </c>
      <c r="S15" s="1393"/>
      <c r="T15" s="960">
        <v>1975092.8512000002</v>
      </c>
      <c r="U15" s="1393"/>
      <c r="V15" s="960">
        <v>0</v>
      </c>
      <c r="W15" s="1393"/>
      <c r="X15" s="1393">
        <f t="shared" si="8"/>
        <v>-1.6298145055770874E-9</v>
      </c>
      <c r="Y15" s="1390"/>
      <c r="Z15" s="1390" t="s">
        <v>818</v>
      </c>
      <c r="AA15" s="1390"/>
      <c r="AB15" s="1390" t="s">
        <v>594</v>
      </c>
      <c r="AC15" s="1390"/>
      <c r="AD15" s="1391">
        <v>0</v>
      </c>
      <c r="AE15" s="1390"/>
      <c r="AF15" s="1393">
        <f t="shared" si="9"/>
        <v>0</v>
      </c>
      <c r="AG15" s="1376"/>
      <c r="AH15" s="1392">
        <v>190</v>
      </c>
    </row>
    <row r="16" spans="1:36">
      <c r="B16" s="975">
        <v>5</v>
      </c>
      <c r="C16" s="1377" t="s">
        <v>820</v>
      </c>
      <c r="D16" s="1377" t="s">
        <v>820</v>
      </c>
      <c r="E16" s="1377" t="s">
        <v>815</v>
      </c>
      <c r="F16" s="960">
        <v>2780987</v>
      </c>
      <c r="G16" s="1393">
        <f t="shared" si="0"/>
        <v>973345.45</v>
      </c>
      <c r="H16" s="960">
        <v>264193.76500000001</v>
      </c>
      <c r="I16" s="1393">
        <f t="shared" si="1"/>
        <v>-92467.817750000002</v>
      </c>
      <c r="J16" s="1393">
        <f t="shared" si="2"/>
        <v>1145071.3972499999</v>
      </c>
      <c r="K16" s="643"/>
      <c r="L16" s="960">
        <f t="shared" si="3"/>
        <v>2780987</v>
      </c>
      <c r="M16" s="1393">
        <f t="shared" si="4"/>
        <v>584007.27</v>
      </c>
      <c r="N16" s="960">
        <v>264193.76500000001</v>
      </c>
      <c r="O16" s="1393">
        <f t="shared" si="5"/>
        <v>-55480.690650000004</v>
      </c>
      <c r="P16" s="1393">
        <f t="shared" si="6"/>
        <v>792720.34435000003</v>
      </c>
      <c r="Q16" s="1393"/>
      <c r="R16" s="1393">
        <f t="shared" si="7"/>
        <v>352351.05289999989</v>
      </c>
      <c r="S16" s="1393"/>
      <c r="T16" s="960">
        <v>352351.05290000001</v>
      </c>
      <c r="U16" s="1393"/>
      <c r="V16" s="960">
        <v>0</v>
      </c>
      <c r="W16" s="1393"/>
      <c r="X16" s="1393">
        <f t="shared" si="8"/>
        <v>-1.1641532182693481E-10</v>
      </c>
      <c r="Y16" s="1390"/>
      <c r="Z16" s="1390" t="s">
        <v>818</v>
      </c>
      <c r="AA16" s="1390"/>
      <c r="AB16" s="1390" t="s">
        <v>594</v>
      </c>
      <c r="AC16" s="1390"/>
      <c r="AD16" s="1391">
        <v>0</v>
      </c>
      <c r="AE16" s="1390"/>
      <c r="AF16" s="1393">
        <f t="shared" si="9"/>
        <v>0</v>
      </c>
      <c r="AG16" s="1376"/>
      <c r="AH16" s="1392">
        <v>190</v>
      </c>
    </row>
    <row r="17" spans="2:34">
      <c r="B17" s="975">
        <v>6</v>
      </c>
      <c r="C17" s="1377" t="s">
        <v>821</v>
      </c>
      <c r="D17" s="1377" t="s">
        <v>821</v>
      </c>
      <c r="E17" s="1377" t="s">
        <v>815</v>
      </c>
      <c r="F17" s="960">
        <v>3046344</v>
      </c>
      <c r="G17" s="1393">
        <f t="shared" si="0"/>
        <v>1066220.3999999999</v>
      </c>
      <c r="H17" s="960">
        <v>289402.68</v>
      </c>
      <c r="I17" s="1393">
        <f t="shared" si="1"/>
        <v>-101290.93799999999</v>
      </c>
      <c r="J17" s="1393">
        <f t="shared" si="2"/>
        <v>1254332.1419999998</v>
      </c>
      <c r="K17" s="643"/>
      <c r="L17" s="960">
        <f t="shared" si="3"/>
        <v>3046344</v>
      </c>
      <c r="M17" s="1393">
        <f t="shared" si="4"/>
        <v>639732.24</v>
      </c>
      <c r="N17" s="960">
        <v>289402.68</v>
      </c>
      <c r="O17" s="1393">
        <f t="shared" si="5"/>
        <v>-60774.5628</v>
      </c>
      <c r="P17" s="1393">
        <f t="shared" si="6"/>
        <v>868360.35719999997</v>
      </c>
      <c r="Q17" s="1393"/>
      <c r="R17" s="1393">
        <f t="shared" si="7"/>
        <v>385971.78479999979</v>
      </c>
      <c r="S17" s="1393"/>
      <c r="T17" s="960">
        <v>3782.5234910399886</v>
      </c>
      <c r="U17" s="1393"/>
      <c r="V17" s="960">
        <v>0</v>
      </c>
      <c r="W17" s="1393"/>
      <c r="X17" s="1393">
        <f t="shared" si="8"/>
        <v>382189.2613089598</v>
      </c>
      <c r="Y17" s="1390"/>
      <c r="Z17" s="1390" t="s">
        <v>822</v>
      </c>
      <c r="AA17" s="1390"/>
      <c r="AB17" s="1390" t="s">
        <v>690</v>
      </c>
      <c r="AC17" s="1390"/>
      <c r="AD17" s="1391">
        <v>0.2334</v>
      </c>
      <c r="AE17" s="1390"/>
      <c r="AF17" s="1393">
        <f t="shared" si="9"/>
        <v>90085.814572319956</v>
      </c>
      <c r="AG17" s="1376"/>
      <c r="AH17" s="1392">
        <v>190</v>
      </c>
    </row>
    <row r="18" spans="2:34">
      <c r="B18" s="975">
        <v>7</v>
      </c>
      <c r="C18" s="1377" t="s">
        <v>823</v>
      </c>
      <c r="D18" s="1377" t="s">
        <v>823</v>
      </c>
      <c r="E18" s="1377" t="s">
        <v>815</v>
      </c>
      <c r="F18" s="960">
        <v>0</v>
      </c>
      <c r="G18" s="1393">
        <f t="shared" si="0"/>
        <v>0</v>
      </c>
      <c r="H18" s="960">
        <v>0</v>
      </c>
      <c r="I18" s="1393">
        <f t="shared" si="1"/>
        <v>0</v>
      </c>
      <c r="J18" s="1393">
        <f t="shared" si="2"/>
        <v>0</v>
      </c>
      <c r="K18" s="643"/>
      <c r="L18" s="960">
        <f t="shared" si="3"/>
        <v>0</v>
      </c>
      <c r="M18" s="1393">
        <f t="shared" si="4"/>
        <v>0</v>
      </c>
      <c r="N18" s="960">
        <v>0</v>
      </c>
      <c r="O18" s="1393">
        <f t="shared" si="5"/>
        <v>0</v>
      </c>
      <c r="P18" s="1393">
        <f t="shared" si="6"/>
        <v>0</v>
      </c>
      <c r="Q18" s="1393"/>
      <c r="R18" s="1393">
        <f t="shared" si="7"/>
        <v>0</v>
      </c>
      <c r="S18" s="1393"/>
      <c r="T18" s="960">
        <v>0</v>
      </c>
      <c r="U18" s="1393"/>
      <c r="V18" s="960">
        <v>0</v>
      </c>
      <c r="W18" s="1393"/>
      <c r="X18" s="1393">
        <f t="shared" si="8"/>
        <v>0</v>
      </c>
      <c r="Y18" s="1390"/>
      <c r="Z18" s="1390" t="s">
        <v>818</v>
      </c>
      <c r="AA18" s="1390"/>
      <c r="AB18" s="1390" t="s">
        <v>594</v>
      </c>
      <c r="AC18" s="1390"/>
      <c r="AD18" s="1391">
        <v>0</v>
      </c>
      <c r="AE18" s="1390"/>
      <c r="AF18" s="1393">
        <f t="shared" si="9"/>
        <v>0</v>
      </c>
      <c r="AG18" s="1376"/>
      <c r="AH18" s="1392">
        <v>190</v>
      </c>
    </row>
    <row r="19" spans="2:34">
      <c r="B19" s="975">
        <v>8</v>
      </c>
      <c r="C19" s="1377" t="s">
        <v>823</v>
      </c>
      <c r="D19" s="1377" t="s">
        <v>823</v>
      </c>
      <c r="E19" s="1377" t="s">
        <v>815</v>
      </c>
      <c r="F19" s="960">
        <v>0</v>
      </c>
      <c r="G19" s="1393">
        <f t="shared" si="0"/>
        <v>0</v>
      </c>
      <c r="H19" s="960">
        <v>0</v>
      </c>
      <c r="I19" s="1393">
        <f t="shared" si="1"/>
        <v>0</v>
      </c>
      <c r="J19" s="1393">
        <f t="shared" si="2"/>
        <v>0</v>
      </c>
      <c r="K19" s="643"/>
      <c r="L19" s="960">
        <f t="shared" si="3"/>
        <v>0</v>
      </c>
      <c r="M19" s="1393">
        <f t="shared" si="4"/>
        <v>0</v>
      </c>
      <c r="N19" s="960">
        <v>0</v>
      </c>
      <c r="O19" s="1393">
        <f t="shared" si="5"/>
        <v>0</v>
      </c>
      <c r="P19" s="1393">
        <f t="shared" si="6"/>
        <v>0</v>
      </c>
      <c r="Q19" s="1393"/>
      <c r="R19" s="1393">
        <f t="shared" si="7"/>
        <v>0</v>
      </c>
      <c r="S19" s="1393"/>
      <c r="T19" s="960">
        <v>0</v>
      </c>
      <c r="U19" s="1393"/>
      <c r="V19" s="960">
        <v>0</v>
      </c>
      <c r="W19" s="1393"/>
      <c r="X19" s="1393">
        <f t="shared" si="8"/>
        <v>0</v>
      </c>
      <c r="Y19" s="1390"/>
      <c r="Z19" s="1390" t="s">
        <v>818</v>
      </c>
      <c r="AA19" s="1390"/>
      <c r="AB19" s="1390" t="s">
        <v>594</v>
      </c>
      <c r="AC19" s="1390"/>
      <c r="AD19" s="1391">
        <v>0</v>
      </c>
      <c r="AE19" s="1390"/>
      <c r="AF19" s="1393">
        <f t="shared" si="9"/>
        <v>0</v>
      </c>
      <c r="AG19" s="1376"/>
      <c r="AH19" s="1392">
        <v>190</v>
      </c>
    </row>
    <row r="20" spans="2:34">
      <c r="B20" s="975">
        <v>9</v>
      </c>
      <c r="C20" s="1377" t="s">
        <v>824</v>
      </c>
      <c r="D20" s="1377" t="s">
        <v>824</v>
      </c>
      <c r="E20" s="1377" t="s">
        <v>815</v>
      </c>
      <c r="F20" s="960">
        <v>1734458</v>
      </c>
      <c r="G20" s="1393">
        <f t="shared" si="0"/>
        <v>607060.29999999993</v>
      </c>
      <c r="H20" s="960">
        <v>164773.51</v>
      </c>
      <c r="I20" s="1393">
        <f t="shared" si="1"/>
        <v>-57670.728499999997</v>
      </c>
      <c r="J20" s="1393">
        <f t="shared" si="2"/>
        <v>714163.08149999997</v>
      </c>
      <c r="K20" s="643"/>
      <c r="L20" s="960">
        <f t="shared" si="3"/>
        <v>1734458</v>
      </c>
      <c r="M20" s="1393">
        <f t="shared" si="4"/>
        <v>364236.18</v>
      </c>
      <c r="N20" s="960">
        <v>164773.51</v>
      </c>
      <c r="O20" s="1393">
        <f t="shared" si="5"/>
        <v>-34602.437100000003</v>
      </c>
      <c r="P20" s="1393">
        <f t="shared" si="6"/>
        <v>494407.25289999996</v>
      </c>
      <c r="Q20" s="1393"/>
      <c r="R20" s="1393">
        <f t="shared" si="7"/>
        <v>219755.82860000001</v>
      </c>
      <c r="S20" s="1393"/>
      <c r="T20" s="960">
        <v>988.90122869997867</v>
      </c>
      <c r="U20" s="1393"/>
      <c r="V20" s="960">
        <v>0</v>
      </c>
      <c r="W20" s="1393"/>
      <c r="X20" s="1393">
        <f t="shared" si="8"/>
        <v>218766.92737130003</v>
      </c>
      <c r="Y20" s="1390"/>
      <c r="Z20" s="1390" t="s">
        <v>30</v>
      </c>
      <c r="AA20" s="1390"/>
      <c r="AB20" s="1390" t="s">
        <v>690</v>
      </c>
      <c r="AC20" s="1390"/>
      <c r="AD20" s="1391">
        <v>0.1361</v>
      </c>
      <c r="AE20" s="1390"/>
      <c r="AF20" s="1393">
        <f t="shared" si="9"/>
        <v>29908.768272460002</v>
      </c>
      <c r="AG20" s="1376"/>
      <c r="AH20" s="1392">
        <v>190</v>
      </c>
    </row>
    <row r="21" spans="2:34">
      <c r="B21" s="975">
        <v>10</v>
      </c>
      <c r="C21" s="1377" t="s">
        <v>824</v>
      </c>
      <c r="D21" s="1377" t="s">
        <v>824</v>
      </c>
      <c r="E21" s="1377" t="s">
        <v>815</v>
      </c>
      <c r="F21" s="960">
        <v>0</v>
      </c>
      <c r="G21" s="1393">
        <f t="shared" si="0"/>
        <v>0</v>
      </c>
      <c r="H21" s="960">
        <v>0</v>
      </c>
      <c r="I21" s="1393">
        <f t="shared" si="1"/>
        <v>0</v>
      </c>
      <c r="J21" s="1393">
        <f t="shared" si="2"/>
        <v>0</v>
      </c>
      <c r="K21" s="643"/>
      <c r="L21" s="960">
        <f t="shared" si="3"/>
        <v>0</v>
      </c>
      <c r="M21" s="1393">
        <f t="shared" si="4"/>
        <v>0</v>
      </c>
      <c r="N21" s="960">
        <v>0</v>
      </c>
      <c r="O21" s="1393">
        <f t="shared" si="5"/>
        <v>0</v>
      </c>
      <c r="P21" s="1393">
        <f t="shared" si="6"/>
        <v>0</v>
      </c>
      <c r="Q21" s="1393"/>
      <c r="R21" s="1393">
        <f t="shared" si="7"/>
        <v>0</v>
      </c>
      <c r="S21" s="1393"/>
      <c r="T21" s="960">
        <v>0</v>
      </c>
      <c r="U21" s="1393"/>
      <c r="V21" s="960">
        <v>0</v>
      </c>
      <c r="W21" s="1393"/>
      <c r="X21" s="1393">
        <f t="shared" si="8"/>
        <v>0</v>
      </c>
      <c r="Y21" s="1390"/>
      <c r="Z21" s="1390" t="s">
        <v>30</v>
      </c>
      <c r="AA21" s="1390"/>
      <c r="AB21" s="1390" t="s">
        <v>690</v>
      </c>
      <c r="AC21" s="1390"/>
      <c r="AD21" s="1391">
        <v>0.1361</v>
      </c>
      <c r="AE21" s="1390"/>
      <c r="AF21" s="1393">
        <f t="shared" si="9"/>
        <v>0</v>
      </c>
      <c r="AG21" s="1376"/>
      <c r="AH21" s="1392">
        <v>190</v>
      </c>
    </row>
    <row r="22" spans="2:34">
      <c r="B22" s="975">
        <v>11</v>
      </c>
      <c r="C22" s="1377" t="s">
        <v>825</v>
      </c>
      <c r="D22" s="1377" t="s">
        <v>825</v>
      </c>
      <c r="E22" s="1377" t="s">
        <v>815</v>
      </c>
      <c r="F22" s="960">
        <v>0</v>
      </c>
      <c r="G22" s="1393">
        <f t="shared" si="0"/>
        <v>0</v>
      </c>
      <c r="H22" s="960">
        <v>0</v>
      </c>
      <c r="I22" s="1393">
        <f t="shared" si="1"/>
        <v>0</v>
      </c>
      <c r="J22" s="1393">
        <f t="shared" si="2"/>
        <v>0</v>
      </c>
      <c r="K22" s="643"/>
      <c r="L22" s="960">
        <f t="shared" si="3"/>
        <v>0</v>
      </c>
      <c r="M22" s="1393">
        <f t="shared" si="4"/>
        <v>0</v>
      </c>
      <c r="N22" s="960">
        <v>0</v>
      </c>
      <c r="O22" s="1393">
        <f t="shared" si="5"/>
        <v>0</v>
      </c>
      <c r="P22" s="1393">
        <f t="shared" si="6"/>
        <v>0</v>
      </c>
      <c r="Q22" s="1393"/>
      <c r="R22" s="1393">
        <f t="shared" si="7"/>
        <v>0</v>
      </c>
      <c r="S22" s="1393"/>
      <c r="T22" s="960">
        <v>0</v>
      </c>
      <c r="U22" s="1393"/>
      <c r="V22" s="960">
        <v>0</v>
      </c>
      <c r="W22" s="1393"/>
      <c r="X22" s="1393">
        <f t="shared" si="8"/>
        <v>0</v>
      </c>
      <c r="Y22" s="1390"/>
      <c r="Z22" s="1390" t="s">
        <v>826</v>
      </c>
      <c r="AA22" s="1390"/>
      <c r="AB22" s="1390" t="s">
        <v>594</v>
      </c>
      <c r="AC22" s="1390"/>
      <c r="AD22" s="1391">
        <v>0</v>
      </c>
      <c r="AE22" s="1390"/>
      <c r="AF22" s="1393">
        <f t="shared" si="9"/>
        <v>0</v>
      </c>
      <c r="AG22" s="1376"/>
      <c r="AH22" s="1392">
        <v>190</v>
      </c>
    </row>
    <row r="23" spans="2:34">
      <c r="B23" s="975">
        <v>12</v>
      </c>
      <c r="C23" s="1377" t="s">
        <v>825</v>
      </c>
      <c r="D23" s="1377" t="s">
        <v>825</v>
      </c>
      <c r="E23" s="1377" t="s">
        <v>815</v>
      </c>
      <c r="F23" s="960">
        <v>-2356</v>
      </c>
      <c r="G23" s="1393">
        <f t="shared" si="0"/>
        <v>-824.59999999999991</v>
      </c>
      <c r="H23" s="960">
        <v>-223.82</v>
      </c>
      <c r="I23" s="1393">
        <f t="shared" si="1"/>
        <v>78.336999999999989</v>
      </c>
      <c r="J23" s="1393">
        <f t="shared" si="2"/>
        <v>-970.08299999999986</v>
      </c>
      <c r="K23" s="643"/>
      <c r="L23" s="960">
        <f t="shared" si="3"/>
        <v>-2356</v>
      </c>
      <c r="M23" s="1393">
        <f t="shared" si="4"/>
        <v>-494.76</v>
      </c>
      <c r="N23" s="960">
        <v>-223.82</v>
      </c>
      <c r="O23" s="1393">
        <f t="shared" si="5"/>
        <v>47.002199999999995</v>
      </c>
      <c r="P23" s="1393">
        <f t="shared" si="6"/>
        <v>-671.57779999999991</v>
      </c>
      <c r="Q23" s="1393"/>
      <c r="R23" s="1393">
        <f t="shared" si="7"/>
        <v>-298.50519999999995</v>
      </c>
      <c r="S23" s="1393"/>
      <c r="T23" s="960">
        <v>0</v>
      </c>
      <c r="U23" s="1393"/>
      <c r="V23" s="960">
        <v>0</v>
      </c>
      <c r="W23" s="1393"/>
      <c r="X23" s="1393">
        <f t="shared" si="8"/>
        <v>-298.50519999999995</v>
      </c>
      <c r="Y23" s="1390"/>
      <c r="Z23" s="1390" t="s">
        <v>826</v>
      </c>
      <c r="AA23" s="1390"/>
      <c r="AB23" s="1390" t="s">
        <v>594</v>
      </c>
      <c r="AC23" s="1390"/>
      <c r="AD23" s="1391">
        <v>0</v>
      </c>
      <c r="AE23" s="1390"/>
      <c r="AF23" s="1393">
        <f t="shared" si="9"/>
        <v>0</v>
      </c>
      <c r="AG23" s="1376"/>
      <c r="AH23" s="1392">
        <v>190</v>
      </c>
    </row>
    <row r="24" spans="2:34">
      <c r="B24" s="975">
        <v>13</v>
      </c>
      <c r="C24" s="1377" t="s">
        <v>825</v>
      </c>
      <c r="D24" s="1377" t="s">
        <v>825</v>
      </c>
      <c r="E24" s="1377" t="s">
        <v>815</v>
      </c>
      <c r="F24" s="960">
        <v>1544161</v>
      </c>
      <c r="G24" s="1393">
        <f t="shared" si="0"/>
        <v>540456.35</v>
      </c>
      <c r="H24" s="960">
        <v>146695.29500000001</v>
      </c>
      <c r="I24" s="1393">
        <f t="shared" si="1"/>
        <v>-51343.35325</v>
      </c>
      <c r="J24" s="1393">
        <f t="shared" si="2"/>
        <v>635808.29174999997</v>
      </c>
      <c r="K24" s="643"/>
      <c r="L24" s="960">
        <f t="shared" si="3"/>
        <v>1544161</v>
      </c>
      <c r="M24" s="1393">
        <f t="shared" si="4"/>
        <v>324273.81</v>
      </c>
      <c r="N24" s="960">
        <v>146695.29500000001</v>
      </c>
      <c r="O24" s="1393">
        <f t="shared" si="5"/>
        <v>-30806.01195</v>
      </c>
      <c r="P24" s="1393">
        <f t="shared" si="6"/>
        <v>440163.09304999997</v>
      </c>
      <c r="Q24" s="1393"/>
      <c r="R24" s="1393">
        <f t="shared" si="7"/>
        <v>195645.19870000001</v>
      </c>
      <c r="S24" s="1393"/>
      <c r="T24" s="960">
        <v>0</v>
      </c>
      <c r="U24" s="1393"/>
      <c r="V24" s="960">
        <v>0</v>
      </c>
      <c r="W24" s="1393"/>
      <c r="X24" s="1393">
        <f t="shared" si="8"/>
        <v>195645.19870000001</v>
      </c>
      <c r="Y24" s="1390"/>
      <c r="Z24" s="1390" t="s">
        <v>826</v>
      </c>
      <c r="AA24" s="1390"/>
      <c r="AB24" s="1390" t="s">
        <v>594</v>
      </c>
      <c r="AC24" s="1390"/>
      <c r="AD24" s="1391">
        <v>0</v>
      </c>
      <c r="AE24" s="1390"/>
      <c r="AF24" s="1393">
        <f t="shared" si="9"/>
        <v>0</v>
      </c>
      <c r="AG24" s="1376"/>
      <c r="AH24" s="1392">
        <v>190</v>
      </c>
    </row>
    <row r="25" spans="2:34">
      <c r="B25" s="975">
        <v>14</v>
      </c>
      <c r="C25" s="1377" t="s">
        <v>966</v>
      </c>
      <c r="D25" s="1377" t="s">
        <v>966</v>
      </c>
      <c r="E25" s="1377" t="s">
        <v>815</v>
      </c>
      <c r="F25" s="960">
        <v>2532943</v>
      </c>
      <c r="G25" s="1393">
        <f t="shared" si="0"/>
        <v>886530.04999999993</v>
      </c>
      <c r="H25" s="960">
        <v>240629.58499999999</v>
      </c>
      <c r="I25" s="1393">
        <f t="shared" si="1"/>
        <v>-84220.354749999999</v>
      </c>
      <c r="J25" s="1393">
        <f t="shared" si="2"/>
        <v>1042939.2802500001</v>
      </c>
      <c r="K25" s="643"/>
      <c r="L25" s="960">
        <f t="shared" si="3"/>
        <v>2532943</v>
      </c>
      <c r="M25" s="1393">
        <f t="shared" si="4"/>
        <v>531918.03</v>
      </c>
      <c r="N25" s="960">
        <v>240629.58499999999</v>
      </c>
      <c r="O25" s="1393">
        <f t="shared" si="5"/>
        <v>-50532.212849999996</v>
      </c>
      <c r="P25" s="1393">
        <f t="shared" si="6"/>
        <v>722015.40214999998</v>
      </c>
      <c r="Q25" s="1393"/>
      <c r="R25" s="1393">
        <f t="shared" si="7"/>
        <v>320923.87810000009</v>
      </c>
      <c r="S25" s="1393"/>
      <c r="T25" s="960">
        <v>1444.1574514500098</v>
      </c>
      <c r="U25" s="1393"/>
      <c r="V25" s="960">
        <v>0</v>
      </c>
      <c r="W25" s="1393"/>
      <c r="X25" s="1393">
        <f t="shared" si="8"/>
        <v>319479.72064855008</v>
      </c>
      <c r="Y25" s="1390"/>
      <c r="Z25" s="1390" t="s">
        <v>30</v>
      </c>
      <c r="AA25" s="1390"/>
      <c r="AB25" s="1390" t="s">
        <v>690</v>
      </c>
      <c r="AC25" s="1390"/>
      <c r="AD25" s="1391">
        <v>0.1361</v>
      </c>
      <c r="AE25" s="1390"/>
      <c r="AF25" s="1393">
        <f t="shared" si="9"/>
        <v>43677.739809410014</v>
      </c>
      <c r="AG25" s="1376"/>
      <c r="AH25" s="1392">
        <v>190</v>
      </c>
    </row>
    <row r="26" spans="2:34">
      <c r="B26" s="975">
        <v>15</v>
      </c>
      <c r="C26" s="1377" t="s">
        <v>964</v>
      </c>
      <c r="D26" s="1377" t="s">
        <v>964</v>
      </c>
      <c r="E26" s="1377" t="s">
        <v>815</v>
      </c>
      <c r="F26" s="960">
        <v>980741</v>
      </c>
      <c r="G26" s="1393">
        <f t="shared" si="0"/>
        <v>343259.35</v>
      </c>
      <c r="H26" s="960">
        <v>93170.395000000004</v>
      </c>
      <c r="I26" s="1393">
        <f t="shared" si="1"/>
        <v>-32609.63825</v>
      </c>
      <c r="J26" s="1393">
        <f t="shared" si="2"/>
        <v>403820.10674999998</v>
      </c>
      <c r="K26" s="643"/>
      <c r="L26" s="960">
        <f t="shared" si="3"/>
        <v>980741</v>
      </c>
      <c r="M26" s="1393">
        <f t="shared" si="4"/>
        <v>205955.61</v>
      </c>
      <c r="N26" s="960">
        <v>93170.395000000004</v>
      </c>
      <c r="O26" s="1393">
        <f t="shared" si="5"/>
        <v>-19565.782950000001</v>
      </c>
      <c r="P26" s="1393">
        <f t="shared" si="6"/>
        <v>279560.22204999998</v>
      </c>
      <c r="Q26" s="1393"/>
      <c r="R26" s="1393">
        <f t="shared" si="7"/>
        <v>124259.8847</v>
      </c>
      <c r="S26" s="1393"/>
      <c r="T26" s="960">
        <v>107348.11439233001</v>
      </c>
      <c r="U26" s="1393"/>
      <c r="V26" s="960">
        <v>0</v>
      </c>
      <c r="W26" s="1393"/>
      <c r="X26" s="1393">
        <f t="shared" si="8"/>
        <v>16911.770307669984</v>
      </c>
      <c r="Y26" s="1390"/>
      <c r="Z26" s="1390" t="s">
        <v>30</v>
      </c>
      <c r="AA26" s="1390"/>
      <c r="AB26" s="1390" t="s">
        <v>690</v>
      </c>
      <c r="AC26" s="1390"/>
      <c r="AD26" s="1391">
        <v>0.1361</v>
      </c>
      <c r="AE26" s="1390"/>
      <c r="AF26" s="1393">
        <f t="shared" si="9"/>
        <v>16911.770307669998</v>
      </c>
      <c r="AG26" s="1376"/>
      <c r="AH26" s="1392">
        <v>190</v>
      </c>
    </row>
    <row r="27" spans="2:34">
      <c r="B27" s="975">
        <v>16</v>
      </c>
      <c r="C27" s="1377" t="s">
        <v>585</v>
      </c>
      <c r="D27" s="1377" t="s">
        <v>585</v>
      </c>
      <c r="E27" s="1377" t="s">
        <v>815</v>
      </c>
      <c r="F27" s="960">
        <v>108403031</v>
      </c>
      <c r="G27" s="1393">
        <f t="shared" si="0"/>
        <v>37941060.849999994</v>
      </c>
      <c r="H27" s="960">
        <v>10298287.945</v>
      </c>
      <c r="I27" s="1393">
        <f t="shared" si="1"/>
        <v>-3604400.7807499999</v>
      </c>
      <c r="J27" s="1393">
        <f t="shared" si="2"/>
        <v>44634948.014249995</v>
      </c>
      <c r="K27" s="643"/>
      <c r="L27" s="960">
        <f t="shared" si="3"/>
        <v>108403031</v>
      </c>
      <c r="M27" s="1393">
        <f t="shared" si="4"/>
        <v>22764636.509999998</v>
      </c>
      <c r="N27" s="960">
        <v>10298287.945</v>
      </c>
      <c r="O27" s="1393">
        <f t="shared" si="5"/>
        <v>-2162640.46845</v>
      </c>
      <c r="P27" s="1393">
        <f t="shared" si="6"/>
        <v>30900283.98655</v>
      </c>
      <c r="Q27" s="1393"/>
      <c r="R27" s="1393">
        <f t="shared" si="7"/>
        <v>13734664.027699996</v>
      </c>
      <c r="S27" s="1393"/>
      <c r="T27" s="960">
        <v>61805.988124649972</v>
      </c>
      <c r="U27" s="1393"/>
      <c r="V27" s="960">
        <v>0</v>
      </c>
      <c r="W27" s="1393"/>
      <c r="X27" s="1393">
        <f t="shared" si="8"/>
        <v>13672858.039575346</v>
      </c>
      <c r="Y27" s="1390"/>
      <c r="Z27" s="1390" t="s">
        <v>30</v>
      </c>
      <c r="AA27" s="1390"/>
      <c r="AB27" s="1390" t="s">
        <v>690</v>
      </c>
      <c r="AC27" s="1390"/>
      <c r="AD27" s="1391">
        <v>0.1361</v>
      </c>
      <c r="AE27" s="1390"/>
      <c r="AF27" s="1393">
        <f t="shared" si="9"/>
        <v>1869287.7741699694</v>
      </c>
      <c r="AG27" s="1376"/>
      <c r="AH27" s="1392">
        <v>190</v>
      </c>
    </row>
    <row r="28" spans="2:34">
      <c r="B28" s="975">
        <v>17</v>
      </c>
      <c r="C28" s="1377" t="s">
        <v>827</v>
      </c>
      <c r="D28" s="1377" t="s">
        <v>827</v>
      </c>
      <c r="E28" s="1377" t="s">
        <v>815</v>
      </c>
      <c r="F28" s="960">
        <v>0</v>
      </c>
      <c r="G28" s="1393">
        <f t="shared" si="0"/>
        <v>0</v>
      </c>
      <c r="H28" s="960">
        <v>0</v>
      </c>
      <c r="I28" s="1393">
        <f t="shared" si="1"/>
        <v>0</v>
      </c>
      <c r="J28" s="1393">
        <f t="shared" si="2"/>
        <v>0</v>
      </c>
      <c r="K28" s="643"/>
      <c r="L28" s="960">
        <f t="shared" si="3"/>
        <v>0</v>
      </c>
      <c r="M28" s="1393">
        <f t="shared" si="4"/>
        <v>0</v>
      </c>
      <c r="N28" s="960">
        <v>0</v>
      </c>
      <c r="O28" s="1393">
        <f t="shared" si="5"/>
        <v>0</v>
      </c>
      <c r="P28" s="1393">
        <f t="shared" si="6"/>
        <v>0</v>
      </c>
      <c r="Q28" s="1393"/>
      <c r="R28" s="1393">
        <f t="shared" si="7"/>
        <v>0</v>
      </c>
      <c r="S28" s="1393"/>
      <c r="T28" s="960">
        <v>0</v>
      </c>
      <c r="U28" s="1393"/>
      <c r="V28" s="960">
        <v>0</v>
      </c>
      <c r="W28" s="1393"/>
      <c r="X28" s="1393">
        <f t="shared" si="8"/>
        <v>0</v>
      </c>
      <c r="Y28" s="1390"/>
      <c r="Z28" s="1390" t="s">
        <v>818</v>
      </c>
      <c r="AA28" s="1390"/>
      <c r="AB28" s="1390" t="s">
        <v>594</v>
      </c>
      <c r="AC28" s="1390"/>
      <c r="AD28" s="1391">
        <v>0</v>
      </c>
      <c r="AE28" s="1390"/>
      <c r="AF28" s="1393">
        <f t="shared" si="9"/>
        <v>0</v>
      </c>
      <c r="AG28" s="1376"/>
      <c r="AH28" s="1392">
        <v>190</v>
      </c>
    </row>
    <row r="29" spans="2:34">
      <c r="B29" s="975">
        <v>18</v>
      </c>
      <c r="C29" s="1377" t="s">
        <v>827</v>
      </c>
      <c r="D29" s="1377" t="s">
        <v>827</v>
      </c>
      <c r="E29" s="1377" t="s">
        <v>815</v>
      </c>
      <c r="F29" s="960">
        <v>-3760062</v>
      </c>
      <c r="G29" s="1393">
        <f t="shared" si="0"/>
        <v>-1316021.7</v>
      </c>
      <c r="H29" s="960">
        <v>-357205.89</v>
      </c>
      <c r="I29" s="1393">
        <f t="shared" si="1"/>
        <v>125022.0615</v>
      </c>
      <c r="J29" s="1393">
        <f t="shared" si="2"/>
        <v>-1548205.5284999998</v>
      </c>
      <c r="K29" s="643"/>
      <c r="L29" s="960">
        <f t="shared" si="3"/>
        <v>-3760062</v>
      </c>
      <c r="M29" s="1393">
        <f t="shared" si="4"/>
        <v>-789613.02</v>
      </c>
      <c r="N29" s="960">
        <v>-357205.89</v>
      </c>
      <c r="O29" s="1393">
        <f t="shared" si="5"/>
        <v>75013.236900000004</v>
      </c>
      <c r="P29" s="1393">
        <f t="shared" si="6"/>
        <v>-1071805.6731000002</v>
      </c>
      <c r="Q29" s="1393"/>
      <c r="R29" s="1393">
        <f t="shared" si="7"/>
        <v>-476399.85539999953</v>
      </c>
      <c r="S29" s="1393"/>
      <c r="T29" s="960">
        <v>-476399.8554</v>
      </c>
      <c r="U29" s="1393"/>
      <c r="V29" s="960">
        <v>0</v>
      </c>
      <c r="W29" s="1393"/>
      <c r="X29" s="1393">
        <f t="shared" si="8"/>
        <v>4.6566128730773926E-10</v>
      </c>
      <c r="Y29" s="1390"/>
      <c r="Z29" s="1390" t="s">
        <v>818</v>
      </c>
      <c r="AA29" s="1390"/>
      <c r="AB29" s="1390" t="s">
        <v>594</v>
      </c>
      <c r="AC29" s="1390"/>
      <c r="AD29" s="1391">
        <v>0</v>
      </c>
      <c r="AE29" s="1390"/>
      <c r="AF29" s="1393">
        <f t="shared" si="9"/>
        <v>0</v>
      </c>
      <c r="AG29" s="1376"/>
      <c r="AH29" s="1392">
        <v>190</v>
      </c>
    </row>
    <row r="30" spans="2:34">
      <c r="B30" s="975">
        <v>19</v>
      </c>
      <c r="C30" s="1377" t="s">
        <v>828</v>
      </c>
      <c r="D30" s="1377" t="s">
        <v>828</v>
      </c>
      <c r="E30" s="1377" t="s">
        <v>815</v>
      </c>
      <c r="F30" s="960">
        <v>2123584</v>
      </c>
      <c r="G30" s="1393">
        <f t="shared" si="0"/>
        <v>743254.39999999991</v>
      </c>
      <c r="H30" s="960">
        <v>201740.48</v>
      </c>
      <c r="I30" s="1393">
        <f t="shared" si="1"/>
        <v>-70609.168000000005</v>
      </c>
      <c r="J30" s="1393">
        <f t="shared" si="2"/>
        <v>874385.71199999982</v>
      </c>
      <c r="K30" s="643"/>
      <c r="L30" s="960">
        <f t="shared" si="3"/>
        <v>2123584</v>
      </c>
      <c r="M30" s="1393">
        <f t="shared" si="4"/>
        <v>445952.63999999996</v>
      </c>
      <c r="N30" s="960">
        <v>201740.48</v>
      </c>
      <c r="O30" s="1393">
        <f t="shared" si="5"/>
        <v>-42365.500800000002</v>
      </c>
      <c r="P30" s="1393">
        <f t="shared" si="6"/>
        <v>605327.61919999996</v>
      </c>
      <c r="Q30" s="1393"/>
      <c r="R30" s="1393">
        <f t="shared" si="7"/>
        <v>269058.09279999987</v>
      </c>
      <c r="S30" s="1393"/>
      <c r="T30" s="960">
        <v>1210.761417599977</v>
      </c>
      <c r="U30" s="1393"/>
      <c r="V30" s="960">
        <v>0</v>
      </c>
      <c r="W30" s="1393"/>
      <c r="X30" s="1393">
        <f t="shared" si="8"/>
        <v>267847.33138239989</v>
      </c>
      <c r="Y30" s="1390"/>
      <c r="Z30" s="1390" t="s">
        <v>30</v>
      </c>
      <c r="AA30" s="1390"/>
      <c r="AB30" s="1390" t="s">
        <v>690</v>
      </c>
      <c r="AC30" s="1390"/>
      <c r="AD30" s="1391">
        <v>0.1361</v>
      </c>
      <c r="AE30" s="1390"/>
      <c r="AF30" s="1393">
        <f t="shared" si="9"/>
        <v>36618.806430079982</v>
      </c>
      <c r="AG30" s="1376"/>
      <c r="AH30" s="1392">
        <v>190</v>
      </c>
    </row>
    <row r="31" spans="2:34">
      <c r="B31" s="975">
        <v>20</v>
      </c>
      <c r="C31" s="1377" t="s">
        <v>829</v>
      </c>
      <c r="D31" s="1377" t="s">
        <v>829</v>
      </c>
      <c r="E31" s="1377" t="s">
        <v>815</v>
      </c>
      <c r="F31" s="960">
        <v>-399810</v>
      </c>
      <c r="G31" s="1393">
        <f t="shared" si="0"/>
        <v>-139933.5</v>
      </c>
      <c r="H31" s="960">
        <v>-37981.949999999997</v>
      </c>
      <c r="I31" s="1393">
        <f t="shared" si="1"/>
        <v>13293.682499999999</v>
      </c>
      <c r="J31" s="1393">
        <f t="shared" si="2"/>
        <v>-164621.76750000002</v>
      </c>
      <c r="K31" s="643"/>
      <c r="L31" s="960">
        <f t="shared" si="3"/>
        <v>-399810</v>
      </c>
      <c r="M31" s="1393">
        <f t="shared" si="4"/>
        <v>-83960.099999999991</v>
      </c>
      <c r="N31" s="960">
        <v>-37981.949999999997</v>
      </c>
      <c r="O31" s="1393">
        <f t="shared" si="5"/>
        <v>7976.209499999999</v>
      </c>
      <c r="P31" s="1393">
        <f t="shared" si="6"/>
        <v>-113965.84049999999</v>
      </c>
      <c r="Q31" s="1393"/>
      <c r="R31" s="1393">
        <f t="shared" si="7"/>
        <v>-50655.927000000025</v>
      </c>
      <c r="S31" s="1393"/>
      <c r="T31" s="960">
        <v>-50655.927000000003</v>
      </c>
      <c r="U31" s="1393"/>
      <c r="V31" s="960">
        <v>0</v>
      </c>
      <c r="W31" s="1393"/>
      <c r="X31" s="1393">
        <f t="shared" si="8"/>
        <v>-2.1827872842550278E-11</v>
      </c>
      <c r="Y31" s="1390"/>
      <c r="Z31" s="1390" t="s">
        <v>818</v>
      </c>
      <c r="AA31" s="1390"/>
      <c r="AB31" s="1390" t="s">
        <v>594</v>
      </c>
      <c r="AC31" s="1390"/>
      <c r="AD31" s="1391">
        <v>0</v>
      </c>
      <c r="AE31" s="1390"/>
      <c r="AF31" s="1393">
        <f t="shared" si="9"/>
        <v>0</v>
      </c>
      <c r="AG31" s="1376"/>
      <c r="AH31" s="1392">
        <v>190</v>
      </c>
    </row>
    <row r="32" spans="2:34">
      <c r="B32" s="975">
        <v>21</v>
      </c>
      <c r="C32" s="1377" t="s">
        <v>830</v>
      </c>
      <c r="D32" s="1377" t="s">
        <v>830</v>
      </c>
      <c r="E32" s="1377" t="s">
        <v>815</v>
      </c>
      <c r="F32" s="960">
        <v>-9820894</v>
      </c>
      <c r="G32" s="1393">
        <f t="shared" si="0"/>
        <v>-3437312.9</v>
      </c>
      <c r="H32" s="960">
        <v>-932984.93</v>
      </c>
      <c r="I32" s="1393">
        <f t="shared" si="1"/>
        <v>326544.7255</v>
      </c>
      <c r="J32" s="1393">
        <f t="shared" si="2"/>
        <v>-4043753.1044999999</v>
      </c>
      <c r="K32" s="643"/>
      <c r="L32" s="960">
        <f t="shared" si="3"/>
        <v>-9820894</v>
      </c>
      <c r="M32" s="1393">
        <f t="shared" si="4"/>
        <v>-2062387.74</v>
      </c>
      <c r="N32" s="960">
        <v>-932984.93</v>
      </c>
      <c r="O32" s="1393">
        <f t="shared" si="5"/>
        <v>195926.83530000001</v>
      </c>
      <c r="P32" s="1393">
        <f t="shared" si="6"/>
        <v>-2799445.8347</v>
      </c>
      <c r="Q32" s="1393"/>
      <c r="R32" s="1393">
        <f t="shared" si="7"/>
        <v>-1244307.2697999999</v>
      </c>
      <c r="S32" s="1393"/>
      <c r="T32" s="960">
        <v>-5599.3827140999492</v>
      </c>
      <c r="U32" s="1393"/>
      <c r="V32" s="960">
        <v>0</v>
      </c>
      <c r="W32" s="1393"/>
      <c r="X32" s="1393">
        <f t="shared" si="8"/>
        <v>-1238707.8870858999</v>
      </c>
      <c r="Y32" s="1390"/>
      <c r="Z32" s="1390" t="s">
        <v>30</v>
      </c>
      <c r="AA32" s="1390"/>
      <c r="AB32" s="1390" t="s">
        <v>690</v>
      </c>
      <c r="AC32" s="1390"/>
      <c r="AD32" s="1391">
        <v>0.1361</v>
      </c>
      <c r="AE32" s="1390"/>
      <c r="AF32" s="1393">
        <f t="shared" si="9"/>
        <v>-169350.21941977998</v>
      </c>
      <c r="AG32" s="1376"/>
      <c r="AH32" s="1392">
        <v>190</v>
      </c>
    </row>
    <row r="33" spans="2:34">
      <c r="B33" s="975">
        <v>22</v>
      </c>
      <c r="C33" s="1377" t="s">
        <v>830</v>
      </c>
      <c r="D33" s="1377" t="s">
        <v>830</v>
      </c>
      <c r="E33" s="1377" t="s">
        <v>815</v>
      </c>
      <c r="F33" s="960">
        <v>0</v>
      </c>
      <c r="G33" s="1393">
        <f t="shared" si="0"/>
        <v>0</v>
      </c>
      <c r="H33" s="960">
        <v>0</v>
      </c>
      <c r="I33" s="1393">
        <f t="shared" si="1"/>
        <v>0</v>
      </c>
      <c r="J33" s="1393">
        <f t="shared" si="2"/>
        <v>0</v>
      </c>
      <c r="K33" s="643"/>
      <c r="L33" s="960">
        <f t="shared" si="3"/>
        <v>0</v>
      </c>
      <c r="M33" s="1393">
        <f t="shared" si="4"/>
        <v>0</v>
      </c>
      <c r="N33" s="960">
        <v>0</v>
      </c>
      <c r="O33" s="1393">
        <f t="shared" si="5"/>
        <v>0</v>
      </c>
      <c r="P33" s="1393">
        <f t="shared" si="6"/>
        <v>0</v>
      </c>
      <c r="Q33" s="1393"/>
      <c r="R33" s="1393">
        <f t="shared" si="7"/>
        <v>0</v>
      </c>
      <c r="S33" s="1393"/>
      <c r="T33" s="960">
        <v>0</v>
      </c>
      <c r="U33" s="1393"/>
      <c r="V33" s="960">
        <v>0</v>
      </c>
      <c r="W33" s="1393"/>
      <c r="X33" s="1393">
        <f t="shared" si="8"/>
        <v>0</v>
      </c>
      <c r="Y33" s="1390"/>
      <c r="Z33" s="1390" t="s">
        <v>30</v>
      </c>
      <c r="AA33" s="1390"/>
      <c r="AB33" s="1390" t="s">
        <v>690</v>
      </c>
      <c r="AC33" s="1390"/>
      <c r="AD33" s="1391">
        <v>0.1361</v>
      </c>
      <c r="AE33" s="1390"/>
      <c r="AF33" s="1393">
        <f t="shared" si="9"/>
        <v>0</v>
      </c>
      <c r="AG33" s="1376"/>
      <c r="AH33" s="1392">
        <v>190</v>
      </c>
    </row>
    <row r="34" spans="2:34">
      <c r="B34" s="975">
        <v>23</v>
      </c>
      <c r="C34" s="1377" t="s">
        <v>830</v>
      </c>
      <c r="D34" s="1377" t="s">
        <v>830</v>
      </c>
      <c r="E34" s="1377" t="s">
        <v>815</v>
      </c>
      <c r="F34" s="960">
        <v>-3966539.4</v>
      </c>
      <c r="G34" s="1393">
        <f t="shared" si="0"/>
        <v>-1388288.7899999998</v>
      </c>
      <c r="H34" s="960">
        <v>-376821.24300000002</v>
      </c>
      <c r="I34" s="1393">
        <f t="shared" si="1"/>
        <v>131887.43505</v>
      </c>
      <c r="J34" s="1393">
        <f t="shared" si="2"/>
        <v>-1633222.5979499999</v>
      </c>
      <c r="K34" s="643"/>
      <c r="L34" s="960">
        <f t="shared" si="3"/>
        <v>-3966539.4</v>
      </c>
      <c r="M34" s="1393">
        <f t="shared" si="4"/>
        <v>-832973.27399999998</v>
      </c>
      <c r="N34" s="960">
        <v>-376821.24300000002</v>
      </c>
      <c r="O34" s="1393">
        <f t="shared" si="5"/>
        <v>79132.461030000006</v>
      </c>
      <c r="P34" s="1393">
        <f t="shared" si="6"/>
        <v>-1130662.0559700001</v>
      </c>
      <c r="Q34" s="1393"/>
      <c r="R34" s="1393">
        <f t="shared" si="7"/>
        <v>-502560.54197999975</v>
      </c>
      <c r="S34" s="1393"/>
      <c r="T34" s="960">
        <v>-502560.54197999998</v>
      </c>
      <c r="U34" s="1393"/>
      <c r="V34" s="960">
        <v>0</v>
      </c>
      <c r="W34" s="1393"/>
      <c r="X34" s="1393">
        <f t="shared" si="8"/>
        <v>2.3283064365386963E-10</v>
      </c>
      <c r="Y34" s="1390"/>
      <c r="Z34" s="1390" t="s">
        <v>818</v>
      </c>
      <c r="AA34" s="1390"/>
      <c r="AB34" s="1390" t="s">
        <v>594</v>
      </c>
      <c r="AC34" s="1390"/>
      <c r="AD34" s="1391">
        <v>0</v>
      </c>
      <c r="AE34" s="1390"/>
      <c r="AF34" s="1393">
        <f t="shared" si="9"/>
        <v>0</v>
      </c>
      <c r="AG34" s="1376"/>
      <c r="AH34" s="1392">
        <v>190</v>
      </c>
    </row>
    <row r="35" spans="2:34">
      <c r="B35" s="975">
        <v>24</v>
      </c>
      <c r="C35" s="1377" t="s">
        <v>685</v>
      </c>
      <c r="D35" s="1377" t="s">
        <v>685</v>
      </c>
      <c r="E35" s="1377" t="s">
        <v>815</v>
      </c>
      <c r="F35" s="960">
        <v>33947824</v>
      </c>
      <c r="G35" s="1393">
        <f t="shared" si="0"/>
        <v>11881738.399999999</v>
      </c>
      <c r="H35" s="960">
        <v>3225043.2800000003</v>
      </c>
      <c r="I35" s="1393">
        <f t="shared" si="1"/>
        <v>-1128765.148</v>
      </c>
      <c r="J35" s="1393">
        <f t="shared" si="2"/>
        <v>13978016.532</v>
      </c>
      <c r="K35" s="643"/>
      <c r="L35" s="960">
        <f t="shared" si="3"/>
        <v>33947824</v>
      </c>
      <c r="M35" s="1393">
        <f t="shared" si="4"/>
        <v>7129043.04</v>
      </c>
      <c r="N35" s="960">
        <v>3225043.2800000003</v>
      </c>
      <c r="O35" s="1393">
        <f t="shared" si="5"/>
        <v>-677259.08880000003</v>
      </c>
      <c r="P35" s="1393">
        <f t="shared" si="6"/>
        <v>9676827.2312000003</v>
      </c>
      <c r="Q35" s="1393"/>
      <c r="R35" s="1393">
        <f t="shared" si="7"/>
        <v>4301189.3007999994</v>
      </c>
      <c r="S35" s="1393"/>
      <c r="T35" s="960">
        <v>19355.351853599772</v>
      </c>
      <c r="U35" s="1393"/>
      <c r="V35" s="960">
        <v>0</v>
      </c>
      <c r="W35" s="1393"/>
      <c r="X35" s="1393">
        <f t="shared" si="8"/>
        <v>4281833.9489463996</v>
      </c>
      <c r="Y35" s="1390"/>
      <c r="Z35" s="1390" t="s">
        <v>30</v>
      </c>
      <c r="AA35" s="1390"/>
      <c r="AB35" s="1390" t="s">
        <v>690</v>
      </c>
      <c r="AC35" s="1390"/>
      <c r="AD35" s="1391">
        <v>0.1361</v>
      </c>
      <c r="AE35" s="1390"/>
      <c r="AF35" s="1393">
        <f t="shared" si="9"/>
        <v>585391.86383887986</v>
      </c>
      <c r="AG35" s="1376"/>
      <c r="AH35" s="1392">
        <v>190</v>
      </c>
    </row>
    <row r="36" spans="2:34">
      <c r="B36" s="975">
        <v>25</v>
      </c>
      <c r="C36" s="1377" t="s">
        <v>687</v>
      </c>
      <c r="D36" s="1377" t="s">
        <v>687</v>
      </c>
      <c r="E36" s="1377" t="s">
        <v>815</v>
      </c>
      <c r="F36" s="960">
        <v>283154605</v>
      </c>
      <c r="G36" s="1393">
        <f t="shared" si="0"/>
        <v>99104111.75</v>
      </c>
      <c r="H36" s="960">
        <v>26899687.475000001</v>
      </c>
      <c r="I36" s="1393">
        <f t="shared" si="1"/>
        <v>-9414890.616249999</v>
      </c>
      <c r="J36" s="1393">
        <f t="shared" si="2"/>
        <v>116588908.60875</v>
      </c>
      <c r="K36" s="643"/>
      <c r="L36" s="960">
        <f t="shared" si="3"/>
        <v>283154605</v>
      </c>
      <c r="M36" s="1393">
        <f t="shared" si="4"/>
        <v>59462467.049999997</v>
      </c>
      <c r="N36" s="960">
        <v>26899687.475000001</v>
      </c>
      <c r="O36" s="1393">
        <f t="shared" si="5"/>
        <v>-5648934.3697500005</v>
      </c>
      <c r="P36" s="1393">
        <f t="shared" si="6"/>
        <v>80713220.155250013</v>
      </c>
      <c r="Q36" s="1393"/>
      <c r="R36" s="1393">
        <f t="shared" si="7"/>
        <v>35875688.453499988</v>
      </c>
      <c r="S36" s="1393"/>
      <c r="T36" s="960">
        <v>35875688.453500003</v>
      </c>
      <c r="U36" s="1393"/>
      <c r="V36" s="960">
        <v>0</v>
      </c>
      <c r="W36" s="1393"/>
      <c r="X36" s="1393">
        <f t="shared" si="8"/>
        <v>-1.4901161193847656E-8</v>
      </c>
      <c r="Y36" s="1390"/>
      <c r="Z36" s="1390" t="s">
        <v>818</v>
      </c>
      <c r="AA36" s="1390"/>
      <c r="AB36" s="1390" t="s">
        <v>594</v>
      </c>
      <c r="AC36" s="1390"/>
      <c r="AD36" s="1391">
        <v>0</v>
      </c>
      <c r="AE36" s="1390"/>
      <c r="AF36" s="1393">
        <f t="shared" si="9"/>
        <v>0</v>
      </c>
      <c r="AG36" s="1376"/>
      <c r="AH36" s="1392">
        <v>190</v>
      </c>
    </row>
    <row r="37" spans="2:34">
      <c r="B37" s="975">
        <v>26</v>
      </c>
      <c r="C37" s="1377" t="s">
        <v>595</v>
      </c>
      <c r="D37" s="1377" t="s">
        <v>595</v>
      </c>
      <c r="E37" s="1377" t="s">
        <v>815</v>
      </c>
      <c r="F37" s="960">
        <v>-2094711</v>
      </c>
      <c r="G37" s="1393">
        <f t="shared" si="0"/>
        <v>-733148.85</v>
      </c>
      <c r="H37" s="960">
        <v>-198997.54500000001</v>
      </c>
      <c r="I37" s="1393">
        <f t="shared" si="1"/>
        <v>69649.140750000006</v>
      </c>
      <c r="J37" s="1393">
        <f t="shared" si="2"/>
        <v>-862497.25425</v>
      </c>
      <c r="K37" s="643"/>
      <c r="L37" s="960">
        <f t="shared" si="3"/>
        <v>-2094711</v>
      </c>
      <c r="M37" s="1393">
        <f t="shared" si="4"/>
        <v>-439889.31</v>
      </c>
      <c r="N37" s="960">
        <v>-198997.54500000001</v>
      </c>
      <c r="O37" s="1393">
        <f t="shared" si="5"/>
        <v>41789.484450000004</v>
      </c>
      <c r="P37" s="1393">
        <f t="shared" si="6"/>
        <v>-597097.37054999999</v>
      </c>
      <c r="Q37" s="1393"/>
      <c r="R37" s="1393">
        <f t="shared" si="7"/>
        <v>-265399.88370000001</v>
      </c>
      <c r="S37" s="1393"/>
      <c r="T37" s="960">
        <v>-265399.88370000006</v>
      </c>
      <c r="U37" s="1393"/>
      <c r="V37" s="960">
        <v>0</v>
      </c>
      <c r="W37" s="1393"/>
      <c r="X37" s="1393">
        <f t="shared" si="8"/>
        <v>5.8207660913467407E-11</v>
      </c>
      <c r="Y37" s="1390"/>
      <c r="Z37" s="1390" t="s">
        <v>818</v>
      </c>
      <c r="AA37" s="1390"/>
      <c r="AB37" s="1390" t="s">
        <v>594</v>
      </c>
      <c r="AC37" s="1390"/>
      <c r="AD37" s="1391">
        <v>0</v>
      </c>
      <c r="AE37" s="1390"/>
      <c r="AF37" s="1393">
        <f t="shared" si="9"/>
        <v>0</v>
      </c>
      <c r="AG37" s="1376"/>
      <c r="AH37" s="1392">
        <v>190</v>
      </c>
    </row>
    <row r="38" spans="2:34">
      <c r="B38" s="975">
        <v>27</v>
      </c>
      <c r="C38" s="1377" t="s">
        <v>831</v>
      </c>
      <c r="D38" s="1377" t="s">
        <v>831</v>
      </c>
      <c r="E38" s="1377" t="s">
        <v>815</v>
      </c>
      <c r="F38" s="960">
        <v>-11040492</v>
      </c>
      <c r="G38" s="1393">
        <f t="shared" si="0"/>
        <v>-3864172.1999999997</v>
      </c>
      <c r="H38" s="960">
        <v>-1048846.74</v>
      </c>
      <c r="I38" s="1393">
        <f t="shared" si="1"/>
        <v>367096.359</v>
      </c>
      <c r="J38" s="1393">
        <f t="shared" si="2"/>
        <v>-4545922.5809999993</v>
      </c>
      <c r="K38" s="643"/>
      <c r="L38" s="960">
        <f t="shared" si="3"/>
        <v>-11040492</v>
      </c>
      <c r="M38" s="1393">
        <f t="shared" si="4"/>
        <v>-2318503.3199999998</v>
      </c>
      <c r="N38" s="960">
        <v>-1048846.74</v>
      </c>
      <c r="O38" s="1393">
        <f t="shared" si="5"/>
        <v>220257.81539999999</v>
      </c>
      <c r="P38" s="1393">
        <f t="shared" si="6"/>
        <v>-3147092.2445999994</v>
      </c>
      <c r="Q38" s="1393"/>
      <c r="R38" s="1393">
        <f t="shared" si="7"/>
        <v>-1398830.3363999999</v>
      </c>
      <c r="S38" s="1393"/>
      <c r="T38" s="960">
        <v>-1398830.3364000001</v>
      </c>
      <c r="U38" s="1393"/>
      <c r="V38" s="960">
        <v>0</v>
      </c>
      <c r="W38" s="1393"/>
      <c r="X38" s="1393">
        <f t="shared" si="8"/>
        <v>2.3283064365386963E-10</v>
      </c>
      <c r="Y38" s="1390"/>
      <c r="Z38" s="1390" t="s">
        <v>818</v>
      </c>
      <c r="AA38" s="1390"/>
      <c r="AB38" s="1390" t="s">
        <v>594</v>
      </c>
      <c r="AC38" s="1390"/>
      <c r="AD38" s="1391">
        <v>0</v>
      </c>
      <c r="AE38" s="1390"/>
      <c r="AF38" s="1393">
        <f t="shared" si="9"/>
        <v>0</v>
      </c>
      <c r="AG38" s="1376"/>
      <c r="AH38" s="1392">
        <v>190</v>
      </c>
    </row>
    <row r="39" spans="2:34">
      <c r="B39" s="975">
        <v>28</v>
      </c>
      <c r="C39" s="1377" t="s">
        <v>832</v>
      </c>
      <c r="D39" s="1377" t="s">
        <v>832</v>
      </c>
      <c r="E39" s="1377" t="s">
        <v>815</v>
      </c>
      <c r="F39" s="960">
        <v>5833439</v>
      </c>
      <c r="G39" s="1393">
        <f t="shared" si="0"/>
        <v>2041703.65</v>
      </c>
      <c r="H39" s="960">
        <v>554176.70499999996</v>
      </c>
      <c r="I39" s="1393">
        <f t="shared" si="1"/>
        <v>-193961.84674999997</v>
      </c>
      <c r="J39" s="1393">
        <f t="shared" si="2"/>
        <v>2401918.50825</v>
      </c>
      <c r="K39" s="643"/>
      <c r="L39" s="960">
        <f t="shared" si="3"/>
        <v>5833439</v>
      </c>
      <c r="M39" s="1393">
        <f t="shared" si="4"/>
        <v>1225022.19</v>
      </c>
      <c r="N39" s="960">
        <v>554176.70499999996</v>
      </c>
      <c r="O39" s="1393">
        <f t="shared" si="5"/>
        <v>-116377.10804999998</v>
      </c>
      <c r="P39" s="1393">
        <f t="shared" si="6"/>
        <v>1662821.7869500001</v>
      </c>
      <c r="Q39" s="1393"/>
      <c r="R39" s="1393">
        <f t="shared" si="7"/>
        <v>739096.72129999986</v>
      </c>
      <c r="S39" s="1393"/>
      <c r="T39" s="960">
        <v>7243.1478687399067</v>
      </c>
      <c r="U39" s="1393"/>
      <c r="V39" s="960">
        <v>0</v>
      </c>
      <c r="W39" s="1393"/>
      <c r="X39" s="1393">
        <f t="shared" si="8"/>
        <v>731853.57343125995</v>
      </c>
      <c r="Y39" s="1390"/>
      <c r="Z39" s="1390" t="s">
        <v>822</v>
      </c>
      <c r="AA39" s="1390"/>
      <c r="AB39" s="1390" t="s">
        <v>690</v>
      </c>
      <c r="AC39" s="1390"/>
      <c r="AD39" s="1391">
        <v>0.2334</v>
      </c>
      <c r="AE39" s="1390"/>
      <c r="AF39" s="1393">
        <f t="shared" si="9"/>
        <v>172505.17475141995</v>
      </c>
      <c r="AG39" s="1376"/>
      <c r="AH39" s="1392">
        <v>190</v>
      </c>
    </row>
    <row r="40" spans="2:34">
      <c r="B40" s="975">
        <v>29</v>
      </c>
      <c r="C40" s="1377" t="s">
        <v>605</v>
      </c>
      <c r="D40" s="1377" t="s">
        <v>605</v>
      </c>
      <c r="E40" s="1377" t="s">
        <v>815</v>
      </c>
      <c r="F40" s="960">
        <v>621839</v>
      </c>
      <c r="G40" s="1393">
        <f t="shared" si="0"/>
        <v>217643.65</v>
      </c>
      <c r="H40" s="960">
        <v>59074.705000000002</v>
      </c>
      <c r="I40" s="1393">
        <f t="shared" si="1"/>
        <v>-20676.14675</v>
      </c>
      <c r="J40" s="1393">
        <f t="shared" si="2"/>
        <v>256042.20824999997</v>
      </c>
      <c r="K40" s="643"/>
      <c r="L40" s="960">
        <f t="shared" si="3"/>
        <v>621839</v>
      </c>
      <c r="M40" s="1393">
        <f t="shared" si="4"/>
        <v>130586.19</v>
      </c>
      <c r="N40" s="960">
        <v>59074.705000000002</v>
      </c>
      <c r="O40" s="1393">
        <f t="shared" si="5"/>
        <v>-12405.688050000001</v>
      </c>
      <c r="P40" s="1393">
        <f t="shared" si="6"/>
        <v>177255.20695000002</v>
      </c>
      <c r="Q40" s="1393"/>
      <c r="R40" s="1393">
        <f t="shared" si="7"/>
        <v>78787.001299999945</v>
      </c>
      <c r="S40" s="1393"/>
      <c r="T40" s="960">
        <v>78787.001300000018</v>
      </c>
      <c r="U40" s="1393"/>
      <c r="V40" s="960">
        <v>0</v>
      </c>
      <c r="W40" s="1393"/>
      <c r="X40" s="1393">
        <f t="shared" si="8"/>
        <v>-7.2759576141834259E-11</v>
      </c>
      <c r="Y40" s="1390"/>
      <c r="Z40" s="1390" t="s">
        <v>818</v>
      </c>
      <c r="AA40" s="1390"/>
      <c r="AB40" s="1390" t="s">
        <v>594</v>
      </c>
      <c r="AC40" s="1390"/>
      <c r="AD40" s="1391">
        <v>0</v>
      </c>
      <c r="AE40" s="1390"/>
      <c r="AF40" s="1393">
        <f t="shared" si="9"/>
        <v>0</v>
      </c>
      <c r="AG40" s="1376"/>
      <c r="AH40" s="1392">
        <v>190</v>
      </c>
    </row>
    <row r="41" spans="2:34">
      <c r="B41" s="975">
        <v>30</v>
      </c>
      <c r="C41" s="1377" t="s">
        <v>613</v>
      </c>
      <c r="D41" s="1377" t="s">
        <v>613</v>
      </c>
      <c r="E41" s="1377" t="s">
        <v>815</v>
      </c>
      <c r="F41" s="960">
        <v>0</v>
      </c>
      <c r="G41" s="1393">
        <f t="shared" si="0"/>
        <v>0</v>
      </c>
      <c r="H41" s="960">
        <v>0</v>
      </c>
      <c r="I41" s="1393">
        <f t="shared" si="1"/>
        <v>0</v>
      </c>
      <c r="J41" s="1393">
        <f t="shared" si="2"/>
        <v>0</v>
      </c>
      <c r="K41" s="643"/>
      <c r="L41" s="960">
        <f t="shared" si="3"/>
        <v>0</v>
      </c>
      <c r="M41" s="1393">
        <f t="shared" si="4"/>
        <v>0</v>
      </c>
      <c r="N41" s="960">
        <v>0</v>
      </c>
      <c r="O41" s="1393">
        <f t="shared" si="5"/>
        <v>0</v>
      </c>
      <c r="P41" s="1393">
        <f t="shared" si="6"/>
        <v>0</v>
      </c>
      <c r="Q41" s="1393"/>
      <c r="R41" s="1393">
        <f t="shared" si="7"/>
        <v>0</v>
      </c>
      <c r="S41" s="1393"/>
      <c r="T41" s="960">
        <v>0</v>
      </c>
      <c r="U41" s="1393"/>
      <c r="V41" s="960">
        <v>0</v>
      </c>
      <c r="W41" s="1393"/>
      <c r="X41" s="1393">
        <f t="shared" si="8"/>
        <v>0</v>
      </c>
      <c r="Y41" s="1390"/>
      <c r="Z41" s="1390" t="s">
        <v>818</v>
      </c>
      <c r="AA41" s="1390"/>
      <c r="AB41" s="1390" t="s">
        <v>594</v>
      </c>
      <c r="AC41" s="1390"/>
      <c r="AD41" s="1391">
        <v>0</v>
      </c>
      <c r="AE41" s="1390"/>
      <c r="AF41" s="1393">
        <f t="shared" si="9"/>
        <v>0</v>
      </c>
      <c r="AG41" s="1376"/>
      <c r="AH41" s="1392">
        <v>190</v>
      </c>
    </row>
    <row r="42" spans="2:34">
      <c r="B42" s="975">
        <v>31</v>
      </c>
      <c r="C42" s="1377" t="s">
        <v>613</v>
      </c>
      <c r="D42" s="1377" t="s">
        <v>833</v>
      </c>
      <c r="E42" s="1377" t="s">
        <v>815</v>
      </c>
      <c r="F42" s="960">
        <v>14681808</v>
      </c>
      <c r="G42" s="1393">
        <f t="shared" si="0"/>
        <v>5138632.8</v>
      </c>
      <c r="H42" s="960">
        <v>1394771.76</v>
      </c>
      <c r="I42" s="1393">
        <f t="shared" si="1"/>
        <v>-488170.11599999998</v>
      </c>
      <c r="J42" s="1393">
        <f t="shared" si="2"/>
        <v>6045234.4439999992</v>
      </c>
      <c r="K42" s="643"/>
      <c r="L42" s="960">
        <f t="shared" si="3"/>
        <v>14681808</v>
      </c>
      <c r="M42" s="1393">
        <f t="shared" si="4"/>
        <v>3083179.6799999997</v>
      </c>
      <c r="N42" s="960">
        <v>1394771.76</v>
      </c>
      <c r="O42" s="1393">
        <f t="shared" si="5"/>
        <v>-292902.06959999999</v>
      </c>
      <c r="P42" s="1393">
        <f t="shared" si="6"/>
        <v>4185049.3703999994</v>
      </c>
      <c r="Q42" s="1393"/>
      <c r="R42" s="1393">
        <f t="shared" si="7"/>
        <v>1860185.0735999998</v>
      </c>
      <c r="S42" s="1393"/>
      <c r="T42" s="960">
        <v>8370.8328311999794</v>
      </c>
      <c r="U42" s="1393"/>
      <c r="V42" s="960">
        <v>0</v>
      </c>
      <c r="W42" s="1393"/>
      <c r="X42" s="1393">
        <f t="shared" si="8"/>
        <v>1851814.2407687998</v>
      </c>
      <c r="Y42" s="1390"/>
      <c r="Z42" s="1390" t="s">
        <v>30</v>
      </c>
      <c r="AA42" s="1390"/>
      <c r="AB42" s="1390" t="s">
        <v>690</v>
      </c>
      <c r="AC42" s="1390"/>
      <c r="AD42" s="1391">
        <v>0.1361</v>
      </c>
      <c r="AE42" s="1390"/>
      <c r="AF42" s="1393">
        <f t="shared" si="9"/>
        <v>253171.18851695996</v>
      </c>
      <c r="AG42" s="1376"/>
      <c r="AH42" s="1392">
        <v>190</v>
      </c>
    </row>
    <row r="43" spans="2:34">
      <c r="B43" s="975">
        <v>32</v>
      </c>
      <c r="C43" s="1377" t="s">
        <v>614</v>
      </c>
      <c r="D43" s="1377" t="s">
        <v>614</v>
      </c>
      <c r="E43" s="1377" t="s">
        <v>815</v>
      </c>
      <c r="F43" s="960">
        <v>714526</v>
      </c>
      <c r="G43" s="1393">
        <f t="shared" si="0"/>
        <v>250084.09999999998</v>
      </c>
      <c r="H43" s="960">
        <v>67879.97</v>
      </c>
      <c r="I43" s="1393">
        <f t="shared" si="1"/>
        <v>-23757.9895</v>
      </c>
      <c r="J43" s="1393">
        <f t="shared" si="2"/>
        <v>294206.08049999992</v>
      </c>
      <c r="K43" s="643"/>
      <c r="L43" s="960">
        <f t="shared" si="3"/>
        <v>714526</v>
      </c>
      <c r="M43" s="1393">
        <f t="shared" si="4"/>
        <v>150050.46</v>
      </c>
      <c r="N43" s="960">
        <v>67879.97</v>
      </c>
      <c r="O43" s="1393">
        <f t="shared" si="5"/>
        <v>-14254.7937</v>
      </c>
      <c r="P43" s="1393">
        <f t="shared" si="6"/>
        <v>203675.63629999998</v>
      </c>
      <c r="Q43" s="1393"/>
      <c r="R43" s="1393">
        <f t="shared" si="7"/>
        <v>90530.44419999994</v>
      </c>
      <c r="S43" s="1393"/>
      <c r="T43" s="960">
        <v>90530.444200000013</v>
      </c>
      <c r="U43" s="1393"/>
      <c r="V43" s="960">
        <v>0</v>
      </c>
      <c r="W43" s="1393"/>
      <c r="X43" s="1393">
        <f t="shared" si="8"/>
        <v>-7.2759576141834259E-11</v>
      </c>
      <c r="Y43" s="1390"/>
      <c r="Z43" s="1390" t="s">
        <v>818</v>
      </c>
      <c r="AA43" s="1390"/>
      <c r="AB43" s="1390" t="s">
        <v>594</v>
      </c>
      <c r="AC43" s="1390"/>
      <c r="AD43" s="1391">
        <v>0</v>
      </c>
      <c r="AE43" s="1390"/>
      <c r="AF43" s="1393">
        <f t="shared" si="9"/>
        <v>0</v>
      </c>
      <c r="AG43" s="1376"/>
      <c r="AH43" s="1392">
        <v>190</v>
      </c>
    </row>
    <row r="44" spans="2:34">
      <c r="B44" s="975">
        <v>33</v>
      </c>
      <c r="C44" s="1377" t="s">
        <v>614</v>
      </c>
      <c r="D44" s="1377" t="s">
        <v>614</v>
      </c>
      <c r="E44" s="1377" t="s">
        <v>815</v>
      </c>
      <c r="F44" s="960">
        <v>640965</v>
      </c>
      <c r="G44" s="1393">
        <f t="shared" si="0"/>
        <v>224337.75</v>
      </c>
      <c r="H44" s="960">
        <v>60891.675000000003</v>
      </c>
      <c r="I44" s="1393">
        <f t="shared" si="1"/>
        <v>-21312.08625</v>
      </c>
      <c r="J44" s="1393">
        <f t="shared" si="2"/>
        <v>263917.33875</v>
      </c>
      <c r="K44" s="643"/>
      <c r="L44" s="960">
        <f t="shared" si="3"/>
        <v>640965</v>
      </c>
      <c r="M44" s="1393">
        <f t="shared" si="4"/>
        <v>134602.65</v>
      </c>
      <c r="N44" s="960">
        <v>60891.675000000003</v>
      </c>
      <c r="O44" s="1393">
        <f t="shared" si="5"/>
        <v>-12787.251749999999</v>
      </c>
      <c r="P44" s="1393">
        <f t="shared" si="6"/>
        <v>182707.07325000002</v>
      </c>
      <c r="Q44" s="1393"/>
      <c r="R44" s="1393">
        <f t="shared" si="7"/>
        <v>81210.26549999998</v>
      </c>
      <c r="S44" s="1393"/>
      <c r="T44" s="960">
        <v>81210.265499999994</v>
      </c>
      <c r="U44" s="1393"/>
      <c r="V44" s="960">
        <v>0</v>
      </c>
      <c r="W44" s="1393"/>
      <c r="X44" s="1393">
        <f t="shared" si="8"/>
        <v>-1.4551915228366852E-11</v>
      </c>
      <c r="Y44" s="1390"/>
      <c r="Z44" s="1390" t="s">
        <v>818</v>
      </c>
      <c r="AA44" s="1390"/>
      <c r="AB44" s="1390" t="s">
        <v>594</v>
      </c>
      <c r="AC44" s="1390"/>
      <c r="AD44" s="1391">
        <v>0</v>
      </c>
      <c r="AE44" s="1390"/>
      <c r="AF44" s="1393">
        <f t="shared" si="9"/>
        <v>0</v>
      </c>
      <c r="AG44" s="1376"/>
      <c r="AH44" s="1392">
        <v>190</v>
      </c>
    </row>
    <row r="45" spans="2:34">
      <c r="B45" s="975">
        <v>34</v>
      </c>
      <c r="C45" s="1377" t="s">
        <v>614</v>
      </c>
      <c r="D45" s="1377" t="s">
        <v>614</v>
      </c>
      <c r="E45" s="1377" t="s">
        <v>815</v>
      </c>
      <c r="F45" s="960">
        <v>1181305</v>
      </c>
      <c r="G45" s="1393">
        <f t="shared" si="0"/>
        <v>413456.75</v>
      </c>
      <c r="H45" s="960">
        <v>112223.97500000001</v>
      </c>
      <c r="I45" s="1393">
        <f t="shared" si="1"/>
        <v>-39278.391250000001</v>
      </c>
      <c r="J45" s="1393">
        <f t="shared" si="2"/>
        <v>486402.33374999999</v>
      </c>
      <c r="K45" s="643"/>
      <c r="L45" s="960">
        <f t="shared" si="3"/>
        <v>1181305</v>
      </c>
      <c r="M45" s="1393">
        <f t="shared" si="4"/>
        <v>248074.05</v>
      </c>
      <c r="N45" s="960">
        <v>112223.97500000001</v>
      </c>
      <c r="O45" s="1393">
        <f t="shared" si="5"/>
        <v>-23567.034749999999</v>
      </c>
      <c r="P45" s="1393">
        <f t="shared" si="6"/>
        <v>336730.99025000003</v>
      </c>
      <c r="Q45" s="1393"/>
      <c r="R45" s="1393">
        <f t="shared" si="7"/>
        <v>149671.34349999996</v>
      </c>
      <c r="S45" s="1393"/>
      <c r="T45" s="960">
        <v>149671.34349999999</v>
      </c>
      <c r="U45" s="1393"/>
      <c r="V45" s="960">
        <v>0</v>
      </c>
      <c r="W45" s="1393"/>
      <c r="X45" s="1393">
        <f t="shared" si="8"/>
        <v>-2.9103830456733704E-11</v>
      </c>
      <c r="Y45" s="1390"/>
      <c r="Z45" s="1390" t="s">
        <v>818</v>
      </c>
      <c r="AA45" s="1390"/>
      <c r="AB45" s="1390" t="s">
        <v>594</v>
      </c>
      <c r="AC45" s="1390"/>
      <c r="AD45" s="1391">
        <v>0</v>
      </c>
      <c r="AE45" s="1390"/>
      <c r="AF45" s="1393">
        <f t="shared" si="9"/>
        <v>0</v>
      </c>
      <c r="AG45" s="1376"/>
      <c r="AH45" s="1392">
        <v>190</v>
      </c>
    </row>
    <row r="46" spans="2:34">
      <c r="B46" s="975">
        <v>35</v>
      </c>
      <c r="C46" s="1377" t="s">
        <v>834</v>
      </c>
      <c r="D46" s="1377" t="s">
        <v>834</v>
      </c>
      <c r="E46" s="1377" t="s">
        <v>815</v>
      </c>
      <c r="F46" s="960">
        <v>0</v>
      </c>
      <c r="G46" s="1393">
        <f t="shared" si="0"/>
        <v>0</v>
      </c>
      <c r="H46" s="960">
        <v>0</v>
      </c>
      <c r="I46" s="1393">
        <f t="shared" si="1"/>
        <v>0</v>
      </c>
      <c r="J46" s="1393">
        <f t="shared" si="2"/>
        <v>0</v>
      </c>
      <c r="K46" s="643"/>
      <c r="L46" s="960">
        <f t="shared" si="3"/>
        <v>0</v>
      </c>
      <c r="M46" s="1393">
        <f t="shared" si="4"/>
        <v>0</v>
      </c>
      <c r="N46" s="960">
        <v>0</v>
      </c>
      <c r="O46" s="1393">
        <f t="shared" si="5"/>
        <v>0</v>
      </c>
      <c r="P46" s="1393">
        <f t="shared" si="6"/>
        <v>0</v>
      </c>
      <c r="Q46" s="1393"/>
      <c r="R46" s="1393">
        <f t="shared" si="7"/>
        <v>0</v>
      </c>
      <c r="S46" s="1393"/>
      <c r="T46" s="960">
        <v>0</v>
      </c>
      <c r="U46" s="1393"/>
      <c r="V46" s="960">
        <v>0</v>
      </c>
      <c r="W46" s="1393"/>
      <c r="X46" s="1393">
        <f t="shared" si="8"/>
        <v>0</v>
      </c>
      <c r="Y46" s="1390"/>
      <c r="Z46" s="1390" t="s">
        <v>30</v>
      </c>
      <c r="AA46" s="1390"/>
      <c r="AB46" s="1390" t="s">
        <v>594</v>
      </c>
      <c r="AC46" s="1390"/>
      <c r="AD46" s="1391">
        <v>0</v>
      </c>
      <c r="AE46" s="1390"/>
      <c r="AF46" s="1393">
        <f t="shared" si="9"/>
        <v>0</v>
      </c>
      <c r="AG46" s="1376"/>
      <c r="AH46" s="1392">
        <v>190</v>
      </c>
    </row>
    <row r="47" spans="2:34">
      <c r="B47" s="975">
        <v>36</v>
      </c>
      <c r="C47" s="1377" t="s">
        <v>834</v>
      </c>
      <c r="D47" s="1377" t="s">
        <v>834</v>
      </c>
      <c r="E47" s="1377" t="s">
        <v>815</v>
      </c>
      <c r="F47" s="960">
        <v>485897</v>
      </c>
      <c r="G47" s="1393">
        <f t="shared" si="0"/>
        <v>170063.94999999998</v>
      </c>
      <c r="H47" s="960">
        <v>46160.215000000004</v>
      </c>
      <c r="I47" s="1393">
        <f t="shared" si="1"/>
        <v>-16156.07525</v>
      </c>
      <c r="J47" s="1393">
        <f t="shared" si="2"/>
        <v>200068.08974999998</v>
      </c>
      <c r="K47" s="643"/>
      <c r="L47" s="960">
        <f t="shared" si="3"/>
        <v>485897</v>
      </c>
      <c r="M47" s="1393">
        <f t="shared" si="4"/>
        <v>102038.37</v>
      </c>
      <c r="N47" s="960">
        <v>46160.215000000004</v>
      </c>
      <c r="O47" s="1393">
        <f t="shared" si="5"/>
        <v>-9693.6451500000003</v>
      </c>
      <c r="P47" s="1393">
        <f t="shared" si="6"/>
        <v>138504.93985</v>
      </c>
      <c r="Q47" s="1393"/>
      <c r="R47" s="1393">
        <f t="shared" si="7"/>
        <v>61563.149899999989</v>
      </c>
      <c r="S47" s="1393"/>
      <c r="T47" s="960">
        <v>8655.7788759399991</v>
      </c>
      <c r="U47" s="1393"/>
      <c r="V47" s="960">
        <v>0</v>
      </c>
      <c r="W47" s="1393"/>
      <c r="X47" s="1393">
        <f t="shared" si="8"/>
        <v>52907.37102405999</v>
      </c>
      <c r="Y47" s="1390"/>
      <c r="Z47" s="1390" t="s">
        <v>30</v>
      </c>
      <c r="AA47" s="1390"/>
      <c r="AB47" s="1390" t="s">
        <v>594</v>
      </c>
      <c r="AC47" s="1390"/>
      <c r="AD47" s="1391">
        <v>0</v>
      </c>
      <c r="AE47" s="1390"/>
      <c r="AF47" s="1393">
        <f t="shared" si="9"/>
        <v>0</v>
      </c>
      <c r="AG47" s="1376"/>
      <c r="AH47" s="1392">
        <v>190</v>
      </c>
    </row>
    <row r="48" spans="2:34">
      <c r="B48" s="975">
        <v>37</v>
      </c>
      <c r="C48" s="1377" t="s">
        <v>834</v>
      </c>
      <c r="D48" s="1377" t="s">
        <v>834</v>
      </c>
      <c r="E48" s="1377" t="s">
        <v>815</v>
      </c>
      <c r="F48" s="960">
        <v>221204841</v>
      </c>
      <c r="G48" s="1393">
        <f t="shared" si="0"/>
        <v>77421694.349999994</v>
      </c>
      <c r="H48" s="960">
        <v>21014459.895</v>
      </c>
      <c r="I48" s="1393">
        <f t="shared" si="1"/>
        <v>-7355060.9632499991</v>
      </c>
      <c r="J48" s="1393">
        <f t="shared" si="2"/>
        <v>91081093.281749994</v>
      </c>
      <c r="K48" s="643"/>
      <c r="L48" s="960">
        <f t="shared" si="3"/>
        <v>221204841</v>
      </c>
      <c r="M48" s="1393">
        <f t="shared" si="4"/>
        <v>46453016.609999999</v>
      </c>
      <c r="N48" s="960">
        <v>21014459.895</v>
      </c>
      <c r="O48" s="1393">
        <f t="shared" si="5"/>
        <v>-4413036.5779499998</v>
      </c>
      <c r="P48" s="1393">
        <f t="shared" si="6"/>
        <v>63054439.927049994</v>
      </c>
      <c r="Q48" s="1393"/>
      <c r="R48" s="1393">
        <f t="shared" si="7"/>
        <v>28026653.354699999</v>
      </c>
      <c r="S48" s="1393"/>
      <c r="T48" s="960">
        <v>3940547.4616708197</v>
      </c>
      <c r="U48" s="1393"/>
      <c r="V48" s="960">
        <v>0</v>
      </c>
      <c r="W48" s="1393"/>
      <c r="X48" s="1393">
        <f t="shared" si="8"/>
        <v>24086105.893029179</v>
      </c>
      <c r="Y48" s="1390"/>
      <c r="Z48" s="1390" t="s">
        <v>30</v>
      </c>
      <c r="AA48" s="1390"/>
      <c r="AB48" s="1390" t="s">
        <v>594</v>
      </c>
      <c r="AC48" s="1390"/>
      <c r="AD48" s="1391">
        <v>0</v>
      </c>
      <c r="AE48" s="1390"/>
      <c r="AF48" s="1393">
        <f t="shared" si="9"/>
        <v>0</v>
      </c>
      <c r="AG48" s="1376"/>
      <c r="AH48" s="1392">
        <v>190</v>
      </c>
    </row>
    <row r="49" spans="2:35">
      <c r="B49" s="975">
        <v>38</v>
      </c>
      <c r="C49" s="1377" t="s">
        <v>835</v>
      </c>
      <c r="D49" s="1377" t="s">
        <v>835</v>
      </c>
      <c r="E49" s="1377" t="s">
        <v>815</v>
      </c>
      <c r="F49" s="960">
        <v>69892350</v>
      </c>
      <c r="G49" s="1393">
        <f t="shared" si="0"/>
        <v>24462322.5</v>
      </c>
      <c r="H49" s="960">
        <v>6639773.25</v>
      </c>
      <c r="I49" s="1393">
        <f t="shared" si="1"/>
        <v>-2323920.6374999997</v>
      </c>
      <c r="J49" s="1393">
        <f t="shared" si="2"/>
        <v>28778175.112500001</v>
      </c>
      <c r="K49" s="643"/>
      <c r="L49" s="960">
        <f t="shared" si="3"/>
        <v>69892350</v>
      </c>
      <c r="M49" s="1393">
        <f t="shared" si="4"/>
        <v>14677393.5</v>
      </c>
      <c r="N49" s="960">
        <v>6639773.25</v>
      </c>
      <c r="O49" s="1393">
        <f t="shared" si="5"/>
        <v>-1394352.3824999998</v>
      </c>
      <c r="P49" s="1393">
        <f t="shared" si="6"/>
        <v>19922814.3675</v>
      </c>
      <c r="Q49" s="1393"/>
      <c r="R49" s="1393">
        <f t="shared" si="7"/>
        <v>8855360.745000001</v>
      </c>
      <c r="S49" s="1393"/>
      <c r="T49" s="960">
        <v>3700655.2553355005</v>
      </c>
      <c r="U49" s="1393"/>
      <c r="V49" s="960">
        <v>0</v>
      </c>
      <c r="W49" s="1393"/>
      <c r="X49" s="1393">
        <f t="shared" si="8"/>
        <v>5154705.4896645006</v>
      </c>
      <c r="Y49" s="1390"/>
      <c r="Z49" s="1390" t="s">
        <v>92</v>
      </c>
      <c r="AA49" s="1390"/>
      <c r="AB49" s="1390" t="s">
        <v>690</v>
      </c>
      <c r="AC49" s="1390"/>
      <c r="AD49" s="1391">
        <v>0</v>
      </c>
      <c r="AE49" s="1390"/>
      <c r="AF49" s="1393">
        <f t="shared" si="9"/>
        <v>0</v>
      </c>
      <c r="AG49" s="1376"/>
      <c r="AH49" s="1392">
        <v>190</v>
      </c>
    </row>
    <row r="50" spans="2:35">
      <c r="B50" s="975">
        <v>39</v>
      </c>
      <c r="C50" s="1377" t="s">
        <v>836</v>
      </c>
      <c r="D50" s="1377" t="s">
        <v>836</v>
      </c>
      <c r="E50" s="1377" t="s">
        <v>815</v>
      </c>
      <c r="F50" s="960">
        <v>0</v>
      </c>
      <c r="G50" s="1393">
        <f t="shared" si="0"/>
        <v>0</v>
      </c>
      <c r="H50" s="960">
        <v>0</v>
      </c>
      <c r="I50" s="1393">
        <f t="shared" si="1"/>
        <v>0</v>
      </c>
      <c r="J50" s="1393">
        <f t="shared" si="2"/>
        <v>0</v>
      </c>
      <c r="K50" s="643"/>
      <c r="L50" s="960">
        <f t="shared" si="3"/>
        <v>0</v>
      </c>
      <c r="M50" s="1393">
        <f t="shared" si="4"/>
        <v>0</v>
      </c>
      <c r="N50" s="960">
        <v>0</v>
      </c>
      <c r="O50" s="1393">
        <f t="shared" si="5"/>
        <v>0</v>
      </c>
      <c r="P50" s="1393">
        <f t="shared" si="6"/>
        <v>0</v>
      </c>
      <c r="Q50" s="1393"/>
      <c r="R50" s="1393">
        <f t="shared" si="7"/>
        <v>0</v>
      </c>
      <c r="S50" s="1393"/>
      <c r="T50" s="960">
        <v>0</v>
      </c>
      <c r="U50" s="1393"/>
      <c r="V50" s="960">
        <v>0</v>
      </c>
      <c r="W50" s="1393"/>
      <c r="X50" s="1393">
        <f t="shared" si="8"/>
        <v>0</v>
      </c>
      <c r="Y50" s="1390"/>
      <c r="Z50" s="1390" t="s">
        <v>818</v>
      </c>
      <c r="AA50" s="1390"/>
      <c r="AB50" s="1390" t="s">
        <v>594</v>
      </c>
      <c r="AC50" s="1390"/>
      <c r="AD50" s="1391">
        <v>0</v>
      </c>
      <c r="AE50" s="1390"/>
      <c r="AF50" s="1393">
        <f t="shared" si="9"/>
        <v>0</v>
      </c>
      <c r="AG50" s="1376"/>
      <c r="AH50" s="1392">
        <v>190</v>
      </c>
    </row>
    <row r="51" spans="2:35">
      <c r="B51" s="975">
        <v>40</v>
      </c>
      <c r="C51" s="1377" t="s">
        <v>837</v>
      </c>
      <c r="D51" s="1377" t="s">
        <v>837</v>
      </c>
      <c r="E51" s="1377" t="s">
        <v>815</v>
      </c>
      <c r="F51" s="960">
        <v>-5988526</v>
      </c>
      <c r="G51" s="1393">
        <f t="shared" si="0"/>
        <v>-2095984.0999999999</v>
      </c>
      <c r="H51" s="960">
        <v>-568909.97</v>
      </c>
      <c r="I51" s="1393">
        <f t="shared" si="1"/>
        <v>199118.48949999997</v>
      </c>
      <c r="J51" s="1393">
        <f t="shared" si="2"/>
        <v>-2465775.5804999997</v>
      </c>
      <c r="K51" s="643"/>
      <c r="L51" s="960">
        <f t="shared" si="3"/>
        <v>-5988526</v>
      </c>
      <c r="M51" s="1393">
        <f t="shared" si="4"/>
        <v>-1257590.46</v>
      </c>
      <c r="N51" s="960">
        <v>-568909.97</v>
      </c>
      <c r="O51" s="1393">
        <f t="shared" si="5"/>
        <v>119471.09369999998</v>
      </c>
      <c r="P51" s="1393">
        <f t="shared" si="6"/>
        <v>-1707029.3362999998</v>
      </c>
      <c r="Q51" s="1393"/>
      <c r="R51" s="1393">
        <f t="shared" si="7"/>
        <v>-758746.24419999984</v>
      </c>
      <c r="S51" s="1393"/>
      <c r="T51" s="960">
        <v>-758746.24420000007</v>
      </c>
      <c r="U51" s="1393"/>
      <c r="V51" s="960">
        <v>0</v>
      </c>
      <c r="W51" s="1393"/>
      <c r="X51" s="1393">
        <f t="shared" si="8"/>
        <v>2.3283064365386963E-10</v>
      </c>
      <c r="Y51" s="1390"/>
      <c r="Z51" s="1390" t="s">
        <v>818</v>
      </c>
      <c r="AA51" s="1390"/>
      <c r="AB51" s="1390" t="s">
        <v>594</v>
      </c>
      <c r="AC51" s="1390"/>
      <c r="AD51" s="1391">
        <v>0</v>
      </c>
      <c r="AE51" s="1390"/>
      <c r="AF51" s="1393">
        <f t="shared" si="9"/>
        <v>0</v>
      </c>
      <c r="AG51" s="1376"/>
      <c r="AH51" s="1392">
        <v>190</v>
      </c>
    </row>
    <row r="52" spans="2:35">
      <c r="B52" s="975">
        <v>41</v>
      </c>
      <c r="C52" s="1377" t="s">
        <v>838</v>
      </c>
      <c r="D52" s="1377" t="s">
        <v>838</v>
      </c>
      <c r="E52" s="1377" t="s">
        <v>815</v>
      </c>
      <c r="F52" s="960">
        <v>0</v>
      </c>
      <c r="G52" s="1393">
        <f t="shared" si="0"/>
        <v>0</v>
      </c>
      <c r="H52" s="960">
        <v>0</v>
      </c>
      <c r="I52" s="1393">
        <f t="shared" si="1"/>
        <v>0</v>
      </c>
      <c r="J52" s="1393">
        <f t="shared" si="2"/>
        <v>0</v>
      </c>
      <c r="K52" s="643"/>
      <c r="L52" s="960">
        <f t="shared" si="3"/>
        <v>0</v>
      </c>
      <c r="M52" s="1393">
        <f t="shared" si="4"/>
        <v>0</v>
      </c>
      <c r="N52" s="960">
        <v>0</v>
      </c>
      <c r="O52" s="1393">
        <f t="shared" si="5"/>
        <v>0</v>
      </c>
      <c r="P52" s="1393">
        <f t="shared" si="6"/>
        <v>0</v>
      </c>
      <c r="Q52" s="1393"/>
      <c r="R52" s="1393">
        <f t="shared" si="7"/>
        <v>0</v>
      </c>
      <c r="S52" s="1393"/>
      <c r="T52" s="960">
        <v>0</v>
      </c>
      <c r="U52" s="1393"/>
      <c r="V52" s="960">
        <v>0</v>
      </c>
      <c r="W52" s="1393"/>
      <c r="X52" s="1393">
        <f t="shared" si="8"/>
        <v>0</v>
      </c>
      <c r="Y52" s="1390"/>
      <c r="Z52" s="1390" t="s">
        <v>818</v>
      </c>
      <c r="AA52" s="1390"/>
      <c r="AB52" s="1390" t="s">
        <v>594</v>
      </c>
      <c r="AC52" s="1390"/>
      <c r="AD52" s="1391">
        <v>0</v>
      </c>
      <c r="AE52" s="1390"/>
      <c r="AF52" s="1393">
        <f t="shared" si="9"/>
        <v>0</v>
      </c>
      <c r="AG52" s="1376"/>
      <c r="AH52" s="1392">
        <v>190</v>
      </c>
    </row>
    <row r="53" spans="2:35">
      <c r="B53" s="975">
        <v>42</v>
      </c>
      <c r="C53" s="1377" t="s">
        <v>839</v>
      </c>
      <c r="D53" s="1377" t="s">
        <v>839</v>
      </c>
      <c r="E53" s="1377" t="s">
        <v>815</v>
      </c>
      <c r="F53" s="960">
        <v>3491424</v>
      </c>
      <c r="G53" s="1393">
        <f t="shared" si="0"/>
        <v>1221998.3999999999</v>
      </c>
      <c r="H53" s="960">
        <v>331685.28000000003</v>
      </c>
      <c r="I53" s="1393">
        <f t="shared" si="1"/>
        <v>-116089.848</v>
      </c>
      <c r="J53" s="1393">
        <f t="shared" si="2"/>
        <v>1437593.8319999999</v>
      </c>
      <c r="K53" s="643"/>
      <c r="L53" s="960">
        <f t="shared" si="3"/>
        <v>3491424</v>
      </c>
      <c r="M53" s="1393">
        <f t="shared" si="4"/>
        <v>733199.03999999992</v>
      </c>
      <c r="N53" s="960">
        <v>331685.28000000003</v>
      </c>
      <c r="O53" s="1393">
        <f t="shared" si="5"/>
        <v>-69653.908800000005</v>
      </c>
      <c r="P53" s="1393">
        <f t="shared" si="6"/>
        <v>995230.41119999986</v>
      </c>
      <c r="Q53" s="1393"/>
      <c r="R53" s="1393">
        <f t="shared" si="7"/>
        <v>442363.42080000008</v>
      </c>
      <c r="S53" s="1393"/>
      <c r="T53" s="960">
        <v>382157.75922912004</v>
      </c>
      <c r="U53" s="1393"/>
      <c r="V53" s="960">
        <v>0</v>
      </c>
      <c r="W53" s="1393"/>
      <c r="X53" s="1393">
        <f t="shared" si="8"/>
        <v>60205.661570880038</v>
      </c>
      <c r="Y53" s="1390"/>
      <c r="Z53" s="1390" t="s">
        <v>30</v>
      </c>
      <c r="AA53" s="1390"/>
      <c r="AB53" s="1390" t="s">
        <v>690</v>
      </c>
      <c r="AC53" s="1390"/>
      <c r="AD53" s="1391">
        <v>0.1361</v>
      </c>
      <c r="AE53" s="1390"/>
      <c r="AF53" s="1393">
        <f t="shared" si="9"/>
        <v>60205.661570880009</v>
      </c>
      <c r="AG53" s="1376"/>
      <c r="AH53" s="1392">
        <v>190</v>
      </c>
    </row>
    <row r="54" spans="2:35">
      <c r="B54" s="975">
        <v>43</v>
      </c>
      <c r="C54" s="1377" t="s">
        <v>839</v>
      </c>
      <c r="D54" s="1377" t="s">
        <v>839</v>
      </c>
      <c r="E54" s="1377" t="s">
        <v>815</v>
      </c>
      <c r="F54" s="960">
        <v>10506961</v>
      </c>
      <c r="G54" s="1393">
        <f t="shared" si="0"/>
        <v>3677436.3499999996</v>
      </c>
      <c r="H54" s="960">
        <v>998161.29500000004</v>
      </c>
      <c r="I54" s="1393">
        <f t="shared" si="1"/>
        <v>-349356.45325000002</v>
      </c>
      <c r="J54" s="1393">
        <f t="shared" si="2"/>
        <v>4326241.1917499993</v>
      </c>
      <c r="K54" s="643"/>
      <c r="L54" s="960">
        <f t="shared" si="3"/>
        <v>10506961</v>
      </c>
      <c r="M54" s="1393">
        <f t="shared" si="4"/>
        <v>2206461.81</v>
      </c>
      <c r="N54" s="960">
        <v>998161.29500000004</v>
      </c>
      <c r="O54" s="1393">
        <f t="shared" si="5"/>
        <v>-209613.87195</v>
      </c>
      <c r="P54" s="1393">
        <f t="shared" si="6"/>
        <v>2995009.2330499999</v>
      </c>
      <c r="Q54" s="1393"/>
      <c r="R54" s="1393">
        <f t="shared" si="7"/>
        <v>1331231.9586999994</v>
      </c>
      <c r="S54" s="1393"/>
      <c r="T54" s="960">
        <v>1150051.28912093</v>
      </c>
      <c r="U54" s="1393"/>
      <c r="V54" s="960">
        <v>0</v>
      </c>
      <c r="W54" s="1393"/>
      <c r="X54" s="1393">
        <f t="shared" si="8"/>
        <v>181180.66957906936</v>
      </c>
      <c r="Y54" s="1390"/>
      <c r="Z54" s="1390" t="s">
        <v>30</v>
      </c>
      <c r="AA54" s="1390"/>
      <c r="AB54" s="1390" t="s">
        <v>690</v>
      </c>
      <c r="AC54" s="1390"/>
      <c r="AD54" s="1391">
        <v>0.1361</v>
      </c>
      <c r="AE54" s="1390"/>
      <c r="AF54" s="1393">
        <f t="shared" si="9"/>
        <v>181180.66957906992</v>
      </c>
      <c r="AG54" s="1376"/>
      <c r="AH54" s="1392">
        <v>190</v>
      </c>
    </row>
    <row r="55" spans="2:35">
      <c r="B55" s="975">
        <v>44</v>
      </c>
      <c r="C55" s="1377" t="s">
        <v>839</v>
      </c>
      <c r="D55" s="1377" t="s">
        <v>839</v>
      </c>
      <c r="E55" s="1377" t="s">
        <v>815</v>
      </c>
      <c r="F55" s="960">
        <v>5139618</v>
      </c>
      <c r="G55" s="1393">
        <f t="shared" si="0"/>
        <v>1798866.2999999998</v>
      </c>
      <c r="H55" s="960">
        <v>488263.71</v>
      </c>
      <c r="I55" s="1393">
        <f t="shared" si="1"/>
        <v>-170892.2985</v>
      </c>
      <c r="J55" s="1393">
        <f t="shared" si="2"/>
        <v>2116237.7114999997</v>
      </c>
      <c r="K55" s="643"/>
      <c r="L55" s="960">
        <f t="shared" si="3"/>
        <v>5139618</v>
      </c>
      <c r="M55" s="1393">
        <f t="shared" si="4"/>
        <v>1079319.78</v>
      </c>
      <c r="N55" s="960">
        <v>488263.71</v>
      </c>
      <c r="O55" s="1393">
        <f t="shared" si="5"/>
        <v>-102535.37910000001</v>
      </c>
      <c r="P55" s="1393">
        <f t="shared" si="6"/>
        <v>1465048.1109</v>
      </c>
      <c r="Q55" s="1393"/>
      <c r="R55" s="1393">
        <f t="shared" si="7"/>
        <v>651189.60059999977</v>
      </c>
      <c r="S55" s="1393"/>
      <c r="T55" s="960">
        <v>562562.69595834007</v>
      </c>
      <c r="U55" s="1393"/>
      <c r="V55" s="960">
        <v>0</v>
      </c>
      <c r="W55" s="1393"/>
      <c r="X55" s="1393">
        <f t="shared" si="8"/>
        <v>88626.904641659698</v>
      </c>
      <c r="Y55" s="1390"/>
      <c r="Z55" s="1390" t="s">
        <v>30</v>
      </c>
      <c r="AA55" s="1390"/>
      <c r="AB55" s="1390" t="s">
        <v>690</v>
      </c>
      <c r="AC55" s="1390"/>
      <c r="AD55" s="1391">
        <v>0.1361</v>
      </c>
      <c r="AE55" s="1390"/>
      <c r="AF55" s="1393">
        <f t="shared" si="9"/>
        <v>88626.904641659974</v>
      </c>
      <c r="AG55" s="1376"/>
      <c r="AH55" s="1392">
        <v>190</v>
      </c>
    </row>
    <row r="56" spans="2:35">
      <c r="B56" s="975">
        <v>45</v>
      </c>
      <c r="C56" s="1377" t="s">
        <v>840</v>
      </c>
      <c r="D56" s="1377" t="s">
        <v>840</v>
      </c>
      <c r="E56" s="1377" t="s">
        <v>815</v>
      </c>
      <c r="F56" s="960">
        <v>7421139</v>
      </c>
      <c r="G56" s="1393">
        <f t="shared" si="0"/>
        <v>2597398.65</v>
      </c>
      <c r="H56" s="960">
        <v>705008.20499999996</v>
      </c>
      <c r="I56" s="1393">
        <f t="shared" si="1"/>
        <v>-246752.87174999996</v>
      </c>
      <c r="J56" s="1393">
        <f t="shared" si="2"/>
        <v>3055653.98325</v>
      </c>
      <c r="K56" s="643"/>
      <c r="L56" s="960">
        <f t="shared" si="3"/>
        <v>7421139</v>
      </c>
      <c r="M56" s="1393">
        <f t="shared" si="4"/>
        <v>1558439.19</v>
      </c>
      <c r="N56" s="960">
        <v>705008.20499999996</v>
      </c>
      <c r="O56" s="1393">
        <f t="shared" si="5"/>
        <v>-148051.72304999997</v>
      </c>
      <c r="P56" s="1393">
        <f t="shared" si="6"/>
        <v>2115395.6719499999</v>
      </c>
      <c r="Q56" s="1393"/>
      <c r="R56" s="1393">
        <f t="shared" si="7"/>
        <v>940258.31130000018</v>
      </c>
      <c r="S56" s="1393"/>
      <c r="T56" s="960">
        <v>4231.1624008499784</v>
      </c>
      <c r="U56" s="1393"/>
      <c r="V56" s="960">
        <v>0</v>
      </c>
      <c r="W56" s="1393"/>
      <c r="X56" s="1393">
        <f t="shared" si="8"/>
        <v>936027.1488991502</v>
      </c>
      <c r="Y56" s="1390"/>
      <c r="Z56" s="1390" t="s">
        <v>30</v>
      </c>
      <c r="AA56" s="1390"/>
      <c r="AB56" s="1390" t="s">
        <v>690</v>
      </c>
      <c r="AC56" s="1390"/>
      <c r="AD56" s="1391">
        <v>0.1361</v>
      </c>
      <c r="AE56" s="1390"/>
      <c r="AF56" s="1393">
        <f t="shared" si="9"/>
        <v>127969.15616793002</v>
      </c>
      <c r="AG56" s="1376"/>
      <c r="AH56" s="1392">
        <v>190</v>
      </c>
    </row>
    <row r="57" spans="2:35">
      <c r="B57" s="975">
        <v>46</v>
      </c>
      <c r="C57" s="1377" t="s">
        <v>584</v>
      </c>
      <c r="D57" s="1377" t="s">
        <v>584</v>
      </c>
      <c r="E57" s="1377" t="s">
        <v>815</v>
      </c>
      <c r="F57" s="960">
        <v>0</v>
      </c>
      <c r="G57" s="1393">
        <f t="shared" si="0"/>
        <v>0</v>
      </c>
      <c r="H57" s="960">
        <v>0</v>
      </c>
      <c r="I57" s="1393">
        <f t="shared" si="1"/>
        <v>0</v>
      </c>
      <c r="J57" s="1393">
        <f t="shared" si="2"/>
        <v>0</v>
      </c>
      <c r="K57" s="643"/>
      <c r="L57" s="960">
        <f t="shared" si="3"/>
        <v>0</v>
      </c>
      <c r="M57" s="1393">
        <f t="shared" si="4"/>
        <v>0</v>
      </c>
      <c r="N57" s="960">
        <v>0</v>
      </c>
      <c r="O57" s="1393">
        <f t="shared" si="5"/>
        <v>0</v>
      </c>
      <c r="P57" s="1393">
        <f t="shared" si="6"/>
        <v>0</v>
      </c>
      <c r="Q57" s="1393"/>
      <c r="R57" s="1393">
        <f t="shared" si="7"/>
        <v>0</v>
      </c>
      <c r="S57" s="1393"/>
      <c r="T57" s="960">
        <v>0</v>
      </c>
      <c r="U57" s="1393"/>
      <c r="V57" s="960">
        <v>0</v>
      </c>
      <c r="W57" s="1393"/>
      <c r="X57" s="1393">
        <f t="shared" si="8"/>
        <v>0</v>
      </c>
      <c r="Y57" s="1390"/>
      <c r="Z57" s="1390" t="s">
        <v>822</v>
      </c>
      <c r="AA57" s="1390"/>
      <c r="AB57" s="1390" t="s">
        <v>690</v>
      </c>
      <c r="AC57" s="1390"/>
      <c r="AD57" s="1391">
        <v>0.2334</v>
      </c>
      <c r="AE57" s="1390"/>
      <c r="AF57" s="1393">
        <f t="shared" si="9"/>
        <v>0</v>
      </c>
      <c r="AG57" s="1376"/>
      <c r="AH57" s="1392">
        <v>190</v>
      </c>
    </row>
    <row r="58" spans="2:35">
      <c r="B58" s="975">
        <v>47</v>
      </c>
      <c r="C58" s="1377" t="s">
        <v>314</v>
      </c>
      <c r="D58" s="1377" t="s">
        <v>314</v>
      </c>
      <c r="E58" s="1377" t="s">
        <v>815</v>
      </c>
      <c r="F58" s="960">
        <v>-18379</v>
      </c>
      <c r="G58" s="1393">
        <f t="shared" si="0"/>
        <v>-6432.65</v>
      </c>
      <c r="H58" s="960">
        <v>-1746.0050000000001</v>
      </c>
      <c r="I58" s="1393">
        <f t="shared" si="1"/>
        <v>611.10175000000004</v>
      </c>
      <c r="J58" s="1393">
        <f t="shared" si="2"/>
        <v>-7567.5532499999999</v>
      </c>
      <c r="K58" s="643"/>
      <c r="L58" s="960">
        <f t="shared" si="3"/>
        <v>-18379</v>
      </c>
      <c r="M58" s="1393">
        <f t="shared" si="4"/>
        <v>-3859.5899999999997</v>
      </c>
      <c r="N58" s="960">
        <v>-1746.0050000000001</v>
      </c>
      <c r="O58" s="1393">
        <f t="shared" si="5"/>
        <v>366.66104999999999</v>
      </c>
      <c r="P58" s="1393">
        <f t="shared" si="6"/>
        <v>-5238.9339499999996</v>
      </c>
      <c r="Q58" s="1393"/>
      <c r="R58" s="1393">
        <f t="shared" si="7"/>
        <v>-2328.6193000000003</v>
      </c>
      <c r="S58" s="1393"/>
      <c r="T58" s="960">
        <v>-22.820469140000114</v>
      </c>
      <c r="U58" s="1393"/>
      <c r="V58" s="960">
        <v>0</v>
      </c>
      <c r="W58" s="1393"/>
      <c r="X58" s="1393">
        <f t="shared" si="8"/>
        <v>-2305.7988308600002</v>
      </c>
      <c r="Y58" s="1390"/>
      <c r="Z58" s="1390" t="s">
        <v>822</v>
      </c>
      <c r="AA58" s="1390"/>
      <c r="AB58" s="1390" t="s">
        <v>690</v>
      </c>
      <c r="AC58" s="1390"/>
      <c r="AD58" s="1391">
        <v>0.2334</v>
      </c>
      <c r="AE58" s="1390"/>
      <c r="AF58" s="1393">
        <f t="shared" si="9"/>
        <v>-543.49974462000011</v>
      </c>
      <c r="AG58" s="1376"/>
      <c r="AH58" s="1392">
        <v>190</v>
      </c>
    </row>
    <row r="59" spans="2:35">
      <c r="B59" s="975">
        <v>48</v>
      </c>
      <c r="C59" s="1377" t="s">
        <v>314</v>
      </c>
      <c r="D59" s="1377" t="s">
        <v>314</v>
      </c>
      <c r="E59" s="1377" t="s">
        <v>815</v>
      </c>
      <c r="F59" s="960">
        <v>-341865</v>
      </c>
      <c r="G59" s="1393">
        <f t="shared" si="0"/>
        <v>-119652.74999999999</v>
      </c>
      <c r="H59" s="960">
        <v>-32477.174999999999</v>
      </c>
      <c r="I59" s="1393">
        <f t="shared" si="1"/>
        <v>11367.01125</v>
      </c>
      <c r="J59" s="1393">
        <f t="shared" si="2"/>
        <v>-140762.91374999998</v>
      </c>
      <c r="K59" s="643"/>
      <c r="L59" s="960">
        <f t="shared" si="3"/>
        <v>-341865</v>
      </c>
      <c r="M59" s="1393">
        <f t="shared" si="4"/>
        <v>-71791.649999999994</v>
      </c>
      <c r="N59" s="960">
        <v>-32477.174999999999</v>
      </c>
      <c r="O59" s="1393">
        <f t="shared" si="5"/>
        <v>6820.2067499999994</v>
      </c>
      <c r="P59" s="1393">
        <f t="shared" si="6"/>
        <v>-97448.61825</v>
      </c>
      <c r="Q59" s="1393"/>
      <c r="R59" s="1393">
        <f t="shared" si="7"/>
        <v>-43314.295499999978</v>
      </c>
      <c r="S59" s="1393"/>
      <c r="T59" s="960">
        <v>-424.48009589999856</v>
      </c>
      <c r="U59" s="1393"/>
      <c r="V59" s="960">
        <v>0</v>
      </c>
      <c r="W59" s="1393"/>
      <c r="X59" s="1393">
        <f t="shared" si="8"/>
        <v>-42889.81540409998</v>
      </c>
      <c r="Y59" s="1390"/>
      <c r="Z59" s="1390" t="s">
        <v>822</v>
      </c>
      <c r="AA59" s="1390"/>
      <c r="AB59" s="1390" t="s">
        <v>690</v>
      </c>
      <c r="AC59" s="1390"/>
      <c r="AD59" s="1391">
        <v>0.2334</v>
      </c>
      <c r="AE59" s="1390"/>
      <c r="AF59" s="1393">
        <f t="shared" si="9"/>
        <v>-10109.556569699995</v>
      </c>
      <c r="AG59" s="1376"/>
      <c r="AH59" s="1392">
        <v>190</v>
      </c>
    </row>
    <row r="60" spans="2:35">
      <c r="B60" s="975">
        <v>49</v>
      </c>
      <c r="C60" s="1377" t="s">
        <v>841</v>
      </c>
      <c r="D60" s="1377" t="s">
        <v>841</v>
      </c>
      <c r="E60" s="1377" t="s">
        <v>815</v>
      </c>
      <c r="F60" s="960">
        <v>61954225</v>
      </c>
      <c r="G60" s="1393">
        <f t="shared" si="0"/>
        <v>21683978.75</v>
      </c>
      <c r="H60" s="960">
        <v>5885651.375</v>
      </c>
      <c r="I60" s="1393">
        <f t="shared" si="1"/>
        <v>-2059977.98125</v>
      </c>
      <c r="J60" s="1393">
        <f t="shared" si="2"/>
        <v>25509652.143750001</v>
      </c>
      <c r="K60" s="643"/>
      <c r="L60" s="960">
        <f t="shared" si="3"/>
        <v>61954225</v>
      </c>
      <c r="M60" s="1393">
        <f t="shared" si="4"/>
        <v>13010387.25</v>
      </c>
      <c r="N60" s="960">
        <v>5885651.375</v>
      </c>
      <c r="O60" s="1393">
        <f t="shared" si="5"/>
        <v>-1235986.7887500001</v>
      </c>
      <c r="P60" s="1393">
        <f t="shared" si="6"/>
        <v>17660051.83625</v>
      </c>
      <c r="Q60" s="1393"/>
      <c r="R60" s="1393">
        <f t="shared" si="7"/>
        <v>7849600.307500001</v>
      </c>
      <c r="S60" s="1393"/>
      <c r="T60" s="960">
        <v>35323.201383749954</v>
      </c>
      <c r="U60" s="1393"/>
      <c r="V60" s="960">
        <v>0</v>
      </c>
      <c r="W60" s="1393"/>
      <c r="X60" s="1393">
        <f t="shared" si="8"/>
        <v>7814277.1061162511</v>
      </c>
      <c r="Y60" s="1390"/>
      <c r="Z60" s="1390" t="s">
        <v>30</v>
      </c>
      <c r="AA60" s="1390"/>
      <c r="AB60" s="1390" t="s">
        <v>690</v>
      </c>
      <c r="AC60" s="1390"/>
      <c r="AD60" s="1391">
        <v>0.1361</v>
      </c>
      <c r="AE60" s="1390"/>
      <c r="AF60" s="1393">
        <f t="shared" si="9"/>
        <v>1068330.6018507502</v>
      </c>
      <c r="AG60" s="1376"/>
      <c r="AH60" s="1392">
        <v>190</v>
      </c>
    </row>
    <row r="61" spans="2:35">
      <c r="B61" s="802">
        <v>50</v>
      </c>
      <c r="C61" s="1394" t="s">
        <v>842</v>
      </c>
      <c r="D61" s="1394" t="s">
        <v>842</v>
      </c>
      <c r="E61" s="1377" t="s">
        <v>775</v>
      </c>
      <c r="F61" s="1395">
        <v>204780253.94944155</v>
      </c>
      <c r="G61" s="643">
        <f t="shared" si="0"/>
        <v>71673088.882304534</v>
      </c>
      <c r="H61" s="1395">
        <v>0</v>
      </c>
      <c r="I61" s="643">
        <f t="shared" si="1"/>
        <v>0</v>
      </c>
      <c r="J61" s="643">
        <f t="shared" si="2"/>
        <v>71673088.882304534</v>
      </c>
      <c r="K61" s="643"/>
      <c r="L61" s="1395">
        <f t="shared" si="3"/>
        <v>204780253.94944155</v>
      </c>
      <c r="M61" s="643">
        <f t="shared" si="4"/>
        <v>43003853.329382725</v>
      </c>
      <c r="N61" s="1395">
        <v>0</v>
      </c>
      <c r="O61" s="643">
        <f t="shared" si="5"/>
        <v>0</v>
      </c>
      <c r="P61" s="643">
        <f t="shared" si="6"/>
        <v>43003853.329382725</v>
      </c>
      <c r="Q61" s="643"/>
      <c r="R61" s="643">
        <f t="shared" si="7"/>
        <v>28669235.552921809</v>
      </c>
      <c r="S61" s="643"/>
      <c r="T61" s="960">
        <v>0</v>
      </c>
      <c r="U61" s="643"/>
      <c r="V61" s="960">
        <v>0</v>
      </c>
      <c r="W61" s="1393"/>
      <c r="X61" s="1393">
        <f>R61-T61-V61</f>
        <v>28669235.552921809</v>
      </c>
      <c r="Y61" s="1396"/>
      <c r="Z61" s="1390" t="s">
        <v>822</v>
      </c>
      <c r="AA61" s="1396"/>
      <c r="AB61" s="1390" t="s">
        <v>690</v>
      </c>
      <c r="AC61" s="1396"/>
      <c r="AD61" s="1391">
        <v>0.2334</v>
      </c>
      <c r="AE61" s="1396"/>
      <c r="AF61" s="1393">
        <f t="shared" si="9"/>
        <v>6691399.5780519499</v>
      </c>
      <c r="AG61" s="1371"/>
      <c r="AH61" s="1392">
        <v>190</v>
      </c>
      <c r="AI61" s="990"/>
    </row>
    <row r="62" spans="2:35">
      <c r="B62" s="802">
        <v>51</v>
      </c>
      <c r="C62" s="1394" t="s">
        <v>842</v>
      </c>
      <c r="D62" s="1394" t="s">
        <v>842</v>
      </c>
      <c r="E62" s="1377" t="s">
        <v>775</v>
      </c>
      <c r="F62" s="1395">
        <f>30557965.7142857-1998280</f>
        <v>28559685.714285702</v>
      </c>
      <c r="G62" s="643">
        <f t="shared" si="0"/>
        <v>9995889.9999999944</v>
      </c>
      <c r="H62" s="1395">
        <v>0</v>
      </c>
      <c r="I62" s="643">
        <f t="shared" si="1"/>
        <v>0</v>
      </c>
      <c r="J62" s="643">
        <f>SUM(G62:I62)</f>
        <v>9995889.9999999944</v>
      </c>
      <c r="K62" s="643"/>
      <c r="L62" s="1395">
        <f t="shared" si="3"/>
        <v>28559685.714285702</v>
      </c>
      <c r="M62" s="643">
        <f t="shared" si="4"/>
        <v>5997533.9999999972</v>
      </c>
      <c r="N62" s="1395">
        <v>0</v>
      </c>
      <c r="O62" s="643">
        <f t="shared" si="5"/>
        <v>0</v>
      </c>
      <c r="P62" s="643">
        <f>SUM(M62:O62)</f>
        <v>5997533.9999999972</v>
      </c>
      <c r="Q62" s="643"/>
      <c r="R62" s="643">
        <f t="shared" si="7"/>
        <v>3998355.9999999972</v>
      </c>
      <c r="S62" s="643"/>
      <c r="T62" s="960">
        <v>4278115.2000000011</v>
      </c>
      <c r="U62" s="643"/>
      <c r="V62" s="960">
        <v>0</v>
      </c>
      <c r="W62" s="1393"/>
      <c r="X62" s="1393">
        <f t="shared" si="8"/>
        <v>-279759.20000000391</v>
      </c>
      <c r="Y62" s="1396"/>
      <c r="Z62" s="1390" t="s">
        <v>818</v>
      </c>
      <c r="AA62" s="1396"/>
      <c r="AB62" s="1390" t="s">
        <v>594</v>
      </c>
      <c r="AC62" s="1396"/>
      <c r="AD62" s="1391">
        <v>0</v>
      </c>
      <c r="AE62" s="1396"/>
      <c r="AF62" s="1393">
        <f t="shared" si="9"/>
        <v>0</v>
      </c>
      <c r="AG62" s="1371"/>
      <c r="AH62" s="1392">
        <v>190</v>
      </c>
    </row>
    <row r="63" spans="2:35">
      <c r="B63" s="802">
        <v>52</v>
      </c>
      <c r="C63" s="1377" t="s">
        <v>843</v>
      </c>
      <c r="D63" s="1377" t="s">
        <v>843</v>
      </c>
      <c r="E63" s="1394" t="s">
        <v>819</v>
      </c>
      <c r="F63" s="1395">
        <v>0</v>
      </c>
      <c r="G63" s="643">
        <f t="shared" si="0"/>
        <v>0</v>
      </c>
      <c r="H63" s="1395">
        <v>0</v>
      </c>
      <c r="I63" s="643">
        <f t="shared" si="1"/>
        <v>0</v>
      </c>
      <c r="J63" s="643">
        <f>SUM(G63:I63)</f>
        <v>0</v>
      </c>
      <c r="K63" s="643"/>
      <c r="L63" s="1395">
        <v>134019954.39396599</v>
      </c>
      <c r="M63" s="1393">
        <f>L63*0.21</f>
        <v>28144190.422732856</v>
      </c>
      <c r="N63" s="960">
        <v>12731895.667426769</v>
      </c>
      <c r="O63" s="1393">
        <f>-N63*0.21</f>
        <v>-2673698.0901596216</v>
      </c>
      <c r="P63" s="1393">
        <v>38202388</v>
      </c>
      <c r="Q63" s="643"/>
      <c r="R63" s="643">
        <v>0</v>
      </c>
      <c r="S63" s="643"/>
      <c r="T63" s="960">
        <v>0</v>
      </c>
      <c r="U63" s="643"/>
      <c r="V63" s="960">
        <v>0</v>
      </c>
      <c r="W63" s="1393"/>
      <c r="X63" s="1393">
        <f t="shared" si="8"/>
        <v>0</v>
      </c>
      <c r="Y63" s="1396"/>
      <c r="Z63" s="1390" t="s">
        <v>819</v>
      </c>
      <c r="AA63" s="1396"/>
      <c r="AB63" s="1390" t="s">
        <v>594</v>
      </c>
      <c r="AC63" s="1396"/>
      <c r="AD63" s="1391">
        <v>0</v>
      </c>
      <c r="AE63" s="1396"/>
      <c r="AF63" s="1393">
        <f t="shared" si="9"/>
        <v>0</v>
      </c>
      <c r="AG63" s="1371"/>
      <c r="AH63" s="1392">
        <v>190</v>
      </c>
      <c r="AI63" s="990"/>
    </row>
    <row r="64" spans="2:35">
      <c r="B64" s="802">
        <v>53</v>
      </c>
      <c r="C64" s="1377" t="s">
        <v>844</v>
      </c>
      <c r="D64" s="1377" t="s">
        <v>844</v>
      </c>
      <c r="E64" s="1394" t="s">
        <v>819</v>
      </c>
      <c r="F64" s="1395">
        <v>0</v>
      </c>
      <c r="G64" s="643">
        <f t="shared" si="0"/>
        <v>0</v>
      </c>
      <c r="H64" s="1395">
        <v>0</v>
      </c>
      <c r="I64" s="643">
        <f t="shared" si="1"/>
        <v>0</v>
      </c>
      <c r="J64" s="643">
        <f>SUM(G64:I64)</f>
        <v>0</v>
      </c>
      <c r="K64" s="643"/>
      <c r="L64" s="1395">
        <v>-196994721.30918244</v>
      </c>
      <c r="M64" s="1393">
        <f>L64*0.21</f>
        <v>-41368891.474928312</v>
      </c>
      <c r="N64" s="960">
        <v>-18714498.524372332</v>
      </c>
      <c r="O64" s="1393">
        <f>-N64*0.21</f>
        <v>3930044.6901181894</v>
      </c>
      <c r="P64" s="1393">
        <f>SUM(M64:O64)</f>
        <v>-56153345.309182458</v>
      </c>
      <c r="Q64" s="643"/>
      <c r="R64" s="643">
        <f>J64-P64</f>
        <v>56153345.309182458</v>
      </c>
      <c r="S64" s="643"/>
      <c r="T64" s="960">
        <v>0</v>
      </c>
      <c r="U64" s="643"/>
      <c r="V64" s="960">
        <f>R64</f>
        <v>56153345.309182458</v>
      </c>
      <c r="W64" s="1393"/>
      <c r="X64" s="1393">
        <f t="shared" si="8"/>
        <v>0</v>
      </c>
      <c r="Y64" s="1396"/>
      <c r="Z64" s="1390" t="s">
        <v>819</v>
      </c>
      <c r="AA64" s="1396"/>
      <c r="AB64" s="1390" t="s">
        <v>594</v>
      </c>
      <c r="AC64" s="1396"/>
      <c r="AD64" s="1391">
        <v>0</v>
      </c>
      <c r="AE64" s="1396"/>
      <c r="AF64" s="1393">
        <f t="shared" si="9"/>
        <v>0</v>
      </c>
      <c r="AG64" s="1371"/>
      <c r="AH64" s="1392">
        <v>190</v>
      </c>
    </row>
    <row r="65" spans="2:35">
      <c r="C65" s="973" t="s">
        <v>845</v>
      </c>
      <c r="D65" s="973"/>
      <c r="E65" s="973"/>
      <c r="F65" s="991">
        <f>SUM(F12:F64)</f>
        <v>1087118826.2637272</v>
      </c>
      <c r="G65" s="991">
        <f>SUM(G12:G64)</f>
        <v>380491589.19230461</v>
      </c>
      <c r="H65" s="991">
        <f>SUM(H12:H64)</f>
        <v>81108994.226999998</v>
      </c>
      <c r="I65" s="991">
        <f>SUM(I12:I64)</f>
        <v>-28388147.979449995</v>
      </c>
      <c r="J65" s="991">
        <f>SUM(J12:J64)</f>
        <v>433212435.43985456</v>
      </c>
      <c r="K65" s="874"/>
      <c r="L65" s="991">
        <f>SUM(L12:L64)</f>
        <v>1024144059.3485107</v>
      </c>
      <c r="M65" s="991">
        <f>SUM(M12:M64)</f>
        <v>215070252.46318722</v>
      </c>
      <c r="N65" s="991">
        <f>SUM(N12:N64)</f>
        <v>75126391.370054424</v>
      </c>
      <c r="O65" s="991">
        <f>SUM(O12:O64)</f>
        <v>-15776542.187711433</v>
      </c>
      <c r="P65" s="991">
        <f>SUM(P12:P64)</f>
        <v>274420101.64553028</v>
      </c>
      <c r="Q65" s="992"/>
      <c r="R65" s="991">
        <f>SUM(R12:R64)</f>
        <v>196994721.79432428</v>
      </c>
      <c r="S65" s="992"/>
      <c r="T65" s="991">
        <f>SUM(T12:T64)</f>
        <v>49437423.175890923</v>
      </c>
      <c r="U65" s="992"/>
      <c r="V65" s="991">
        <f>SUM(V12:V64)</f>
        <v>56153345.309182458</v>
      </c>
      <c r="W65" s="992"/>
      <c r="X65" s="991">
        <f>SUM(X12:X64)</f>
        <v>91403953.309250861</v>
      </c>
      <c r="Y65" s="992"/>
      <c r="Z65" s="992"/>
      <c r="AA65" s="992"/>
      <c r="AB65" s="992"/>
      <c r="AC65" s="992"/>
      <c r="AD65" s="985"/>
      <c r="AE65" s="992"/>
      <c r="AF65" s="991">
        <f>SUM(AF12:AF64)</f>
        <v>11679394.548557209</v>
      </c>
      <c r="AG65" s="990"/>
    </row>
    <row r="66" spans="2:35">
      <c r="C66" s="950"/>
      <c r="D66" s="950"/>
      <c r="E66" s="950"/>
      <c r="F66" s="984"/>
      <c r="G66" s="984"/>
      <c r="H66" s="984"/>
      <c r="I66" s="984"/>
      <c r="J66" s="984"/>
      <c r="K66" s="874"/>
      <c r="L66" s="984"/>
      <c r="M66" s="984"/>
      <c r="N66" s="984"/>
      <c r="O66" s="984"/>
      <c r="P66" s="993"/>
      <c r="Q66" s="984"/>
      <c r="R66" s="984"/>
      <c r="S66" s="984"/>
      <c r="T66" s="984"/>
      <c r="U66" s="984"/>
      <c r="V66" s="984"/>
      <c r="W66" s="984"/>
      <c r="X66" s="984"/>
      <c r="Y66" s="984"/>
      <c r="Z66" s="984"/>
      <c r="AA66" s="984"/>
      <c r="AB66" s="984"/>
      <c r="AC66" s="984"/>
      <c r="AD66" s="985"/>
      <c r="AE66" s="984"/>
      <c r="AF66" s="984"/>
      <c r="AG66" s="990"/>
    </row>
    <row r="67" spans="2:35">
      <c r="C67" s="1014" t="s">
        <v>909</v>
      </c>
      <c r="D67" s="982"/>
      <c r="E67" s="984"/>
      <c r="F67" s="984"/>
      <c r="G67" s="984"/>
      <c r="H67" s="984"/>
      <c r="I67" s="984"/>
      <c r="J67" s="984"/>
      <c r="K67" s="874"/>
      <c r="L67" s="984"/>
      <c r="M67" s="984"/>
      <c r="N67" s="984"/>
      <c r="O67" s="984"/>
      <c r="P67" s="984"/>
      <c r="Q67" s="984"/>
      <c r="R67" s="984"/>
      <c r="S67" s="984"/>
      <c r="T67" s="984"/>
      <c r="U67" s="984"/>
      <c r="V67" s="984"/>
      <c r="W67" s="984"/>
      <c r="X67" s="984"/>
      <c r="Y67" s="984"/>
      <c r="Z67" s="984"/>
      <c r="AA67" s="984"/>
      <c r="AB67" s="993"/>
      <c r="AC67" s="984"/>
      <c r="AD67" s="994"/>
      <c r="AE67" s="984"/>
      <c r="AF67" s="983"/>
      <c r="AG67" s="990"/>
    </row>
    <row r="68" spans="2:35">
      <c r="B68" s="975">
        <v>54</v>
      </c>
      <c r="C68" s="1377" t="s">
        <v>846</v>
      </c>
      <c r="D68" s="1377" t="s">
        <v>846</v>
      </c>
      <c r="E68" s="1377" t="s">
        <v>775</v>
      </c>
      <c r="F68" s="1389">
        <v>-11422296535.965801</v>
      </c>
      <c r="G68" s="1390">
        <f t="shared" ref="G68:G74" si="10">F68*0.35</f>
        <v>-3997803787.5880303</v>
      </c>
      <c r="H68" s="1389">
        <v>-878464370.19179988</v>
      </c>
      <c r="I68" s="1390">
        <f t="shared" ref="I68:I74" si="11">-H68*0.35</f>
        <v>307462529.56712991</v>
      </c>
      <c r="J68" s="1390">
        <f t="shared" ref="J68:J74" si="12">SUM(G68:I68)</f>
        <v>-4568805628.2126999</v>
      </c>
      <c r="K68" s="1381"/>
      <c r="L68" s="1389">
        <f>F68</f>
        <v>-11422296535.965801</v>
      </c>
      <c r="M68" s="1390">
        <f t="shared" ref="M68:M74" si="13">L68*0.21</f>
        <v>-2398682272.5528183</v>
      </c>
      <c r="N68" s="1389">
        <v>-878464370.19179988</v>
      </c>
      <c r="O68" s="1390">
        <f t="shared" ref="O68:O74" si="14">-N68*0.21</f>
        <v>184477517.74027798</v>
      </c>
      <c r="P68" s="1390">
        <f>SUM(M68:O68)</f>
        <v>-3092669125.0043406</v>
      </c>
      <c r="Q68" s="1390"/>
      <c r="R68" s="1396">
        <f t="shared" ref="R68:R73" si="15">J68-P68</f>
        <v>-1476136503.2083592</v>
      </c>
      <c r="S68" s="1390"/>
      <c r="T68" s="1389">
        <v>-14155827.355640007</v>
      </c>
      <c r="U68" s="1390"/>
      <c r="V68" s="1389">
        <v>-15787134.686947299</v>
      </c>
      <c r="W68" s="1390"/>
      <c r="X68" s="1390">
        <f>R68-T68-V68</f>
        <v>-1446193541.165772</v>
      </c>
      <c r="Y68" s="1390"/>
      <c r="Z68" s="1390" t="s">
        <v>822</v>
      </c>
      <c r="AA68" s="1390"/>
      <c r="AB68" s="1390" t="s">
        <v>690</v>
      </c>
      <c r="AC68" s="1390"/>
      <c r="AD68" s="1391">
        <v>0.2334</v>
      </c>
      <c r="AE68" s="1390"/>
      <c r="AF68" s="1390">
        <f t="shared" ref="AF68:AF74" si="16">(R68-V68)*AD68</f>
        <v>-340845542.61289752</v>
      </c>
      <c r="AG68" s="1371"/>
      <c r="AH68" s="1392">
        <v>282</v>
      </c>
      <c r="AI68" s="989"/>
    </row>
    <row r="69" spans="2:35">
      <c r="B69" s="975">
        <v>55</v>
      </c>
      <c r="C69" s="1377" t="s">
        <v>847</v>
      </c>
      <c r="D69" s="1377" t="s">
        <v>848</v>
      </c>
      <c r="E69" s="1377" t="s">
        <v>774</v>
      </c>
      <c r="F69" s="960">
        <v>-83512044.190000057</v>
      </c>
      <c r="G69" s="1393">
        <f t="shared" si="10"/>
        <v>-29229215.466500018</v>
      </c>
      <c r="H69" s="960">
        <v>64762354.886949986</v>
      </c>
      <c r="I69" s="1393">
        <f t="shared" si="11"/>
        <v>-22666824.210432492</v>
      </c>
      <c r="J69" s="1393">
        <f t="shared" si="12"/>
        <v>12866315.21001748</v>
      </c>
      <c r="K69" s="643"/>
      <c r="L69" s="960">
        <f>F69</f>
        <v>-83512044.190000057</v>
      </c>
      <c r="M69" s="1393">
        <f t="shared" si="13"/>
        <v>-17537529.279900011</v>
      </c>
      <c r="N69" s="960">
        <f>H69</f>
        <v>64762354.886949986</v>
      </c>
      <c r="O69" s="1393">
        <f t="shared" si="14"/>
        <v>-13600094.526259497</v>
      </c>
      <c r="P69" s="1393">
        <f>SUM(M69:O69)</f>
        <v>33624731.080790475</v>
      </c>
      <c r="Q69" s="1393"/>
      <c r="R69" s="643">
        <f t="shared" si="15"/>
        <v>-20758415.870772995</v>
      </c>
      <c r="S69" s="1393"/>
      <c r="T69" s="960">
        <v>26844183.637921441</v>
      </c>
      <c r="U69" s="1390"/>
      <c r="V69" s="960">
        <v>-90056</v>
      </c>
      <c r="W69" s="1390"/>
      <c r="X69" s="1393">
        <f t="shared" ref="X69:X74" si="17">R69-T69-V69</f>
        <v>-47512543.50869444</v>
      </c>
      <c r="Y69" s="1390"/>
      <c r="Z69" s="1390" t="s">
        <v>822</v>
      </c>
      <c r="AA69" s="1390"/>
      <c r="AB69" s="1390" t="s">
        <v>690</v>
      </c>
      <c r="AC69" s="1390"/>
      <c r="AD69" s="1391">
        <v>0.2334</v>
      </c>
      <c r="AE69" s="1390"/>
      <c r="AF69" s="1393">
        <f t="shared" si="16"/>
        <v>-4823995.1938384166</v>
      </c>
      <c r="AG69" s="1371"/>
      <c r="AH69" s="1392">
        <v>282</v>
      </c>
      <c r="AI69" s="989"/>
    </row>
    <row r="70" spans="2:35">
      <c r="B70" s="975">
        <v>56</v>
      </c>
      <c r="C70" s="1377" t="s">
        <v>849</v>
      </c>
      <c r="D70" s="1377" t="s">
        <v>848</v>
      </c>
      <c r="E70" s="1377" t="s">
        <v>774</v>
      </c>
      <c r="F70" s="960">
        <v>-240209287.44778985</v>
      </c>
      <c r="G70" s="1393">
        <f t="shared" si="10"/>
        <v>-84073250.606726438</v>
      </c>
      <c r="H70" s="960">
        <v>-27531888.832350001</v>
      </c>
      <c r="I70" s="1393">
        <f t="shared" si="11"/>
        <v>9636161.0913225003</v>
      </c>
      <c r="J70" s="1393">
        <f t="shared" si="12"/>
        <v>-101968978.34775394</v>
      </c>
      <c r="K70" s="643"/>
      <c r="L70" s="960">
        <f>F70</f>
        <v>-240209287.44778985</v>
      </c>
      <c r="M70" s="1393">
        <f t="shared" si="13"/>
        <v>-50443950.364035867</v>
      </c>
      <c r="N70" s="960">
        <f>H70</f>
        <v>-27531888.832350001</v>
      </c>
      <c r="O70" s="1393">
        <f t="shared" si="14"/>
        <v>5781696.6547935</v>
      </c>
      <c r="P70" s="1393">
        <f>SUM(M70:O70)</f>
        <v>-72194142.54159236</v>
      </c>
      <c r="Q70" s="1393"/>
      <c r="R70" s="643">
        <f t="shared" si="15"/>
        <v>-29774835.806161582</v>
      </c>
      <c r="S70" s="1393"/>
      <c r="T70" s="960">
        <v>0</v>
      </c>
      <c r="U70" s="1390"/>
      <c r="V70" s="960">
        <v>0</v>
      </c>
      <c r="W70" s="1390"/>
      <c r="X70" s="1393">
        <f t="shared" si="17"/>
        <v>-29774835.806161582</v>
      </c>
      <c r="Y70" s="1390"/>
      <c r="Z70" s="1390" t="s">
        <v>850</v>
      </c>
      <c r="AA70" s="1390"/>
      <c r="AB70" s="1390" t="s">
        <v>690</v>
      </c>
      <c r="AC70" s="1390"/>
      <c r="AD70" s="1391">
        <v>1</v>
      </c>
      <c r="AE70" s="1390"/>
      <c r="AF70" s="1393">
        <f>(R70-V70)*AD70</f>
        <v>-29774835.806161582</v>
      </c>
      <c r="AG70" s="1371"/>
      <c r="AH70" s="1392">
        <v>282</v>
      </c>
      <c r="AI70" s="986"/>
    </row>
    <row r="71" spans="2:35">
      <c r="B71" s="975">
        <v>57</v>
      </c>
      <c r="C71" s="1377" t="s">
        <v>851</v>
      </c>
      <c r="D71" s="1377" t="s">
        <v>848</v>
      </c>
      <c r="E71" s="1377" t="s">
        <v>774</v>
      </c>
      <c r="F71" s="960">
        <f>-2684770935.14+173384791</f>
        <v>-2511386144.1399999</v>
      </c>
      <c r="G71" s="1393">
        <f t="shared" si="10"/>
        <v>-878985150.44899988</v>
      </c>
      <c r="H71" s="960">
        <v>-242916581.8583</v>
      </c>
      <c r="I71" s="1393">
        <f t="shared" si="11"/>
        <v>85020803.65040499</v>
      </c>
      <c r="J71" s="1393">
        <f t="shared" si="12"/>
        <v>-1036880928.6568949</v>
      </c>
      <c r="K71" s="643"/>
      <c r="L71" s="960">
        <f>F71</f>
        <v>-2511386144.1399999</v>
      </c>
      <c r="M71" s="1393">
        <f t="shared" si="13"/>
        <v>-527391090.26939994</v>
      </c>
      <c r="N71" s="960">
        <f>H71</f>
        <v>-242916581.8583</v>
      </c>
      <c r="O71" s="1393">
        <f t="shared" si="14"/>
        <v>51012482.190242998</v>
      </c>
      <c r="P71" s="1393">
        <f>SUM(M71:O71)</f>
        <v>-719295189.93745697</v>
      </c>
      <c r="Q71" s="1393"/>
      <c r="R71" s="643">
        <f t="shared" si="15"/>
        <v>-317585738.71943796</v>
      </c>
      <c r="S71" s="1393"/>
      <c r="T71" s="960">
        <v>0</v>
      </c>
      <c r="U71" s="1390"/>
      <c r="V71" s="960">
        <v>4657854</v>
      </c>
      <c r="W71" s="1390"/>
      <c r="X71" s="1393">
        <f t="shared" si="17"/>
        <v>-322243592.71943796</v>
      </c>
      <c r="Y71" s="1390"/>
      <c r="Z71" s="1390" t="s">
        <v>826</v>
      </c>
      <c r="AA71" s="1390"/>
      <c r="AB71" s="1390" t="s">
        <v>594</v>
      </c>
      <c r="AC71" s="1390"/>
      <c r="AD71" s="1391">
        <v>0</v>
      </c>
      <c r="AE71" s="1390"/>
      <c r="AF71" s="1393">
        <f t="shared" si="16"/>
        <v>0</v>
      </c>
      <c r="AG71" s="1371"/>
      <c r="AH71" s="1392">
        <v>282</v>
      </c>
      <c r="AI71" s="987"/>
    </row>
    <row r="72" spans="2:35">
      <c r="B72" s="975">
        <v>58</v>
      </c>
      <c r="C72" s="1377" t="s">
        <v>843</v>
      </c>
      <c r="D72" s="1377" t="s">
        <v>843</v>
      </c>
      <c r="E72" s="1394" t="s">
        <v>819</v>
      </c>
      <c r="F72" s="1395">
        <v>0</v>
      </c>
      <c r="G72" s="643">
        <f t="shared" si="10"/>
        <v>0</v>
      </c>
      <c r="H72" s="1395">
        <v>0</v>
      </c>
      <c r="I72" s="643">
        <f t="shared" si="11"/>
        <v>0</v>
      </c>
      <c r="J72" s="643">
        <f t="shared" si="12"/>
        <v>0</v>
      </c>
      <c r="K72" s="643"/>
      <c r="L72" s="1395">
        <v>-403455359.08123648</v>
      </c>
      <c r="M72" s="1393">
        <f t="shared" si="13"/>
        <v>-84725625.407059655</v>
      </c>
      <c r="N72" s="960">
        <v>-38328259.112717465</v>
      </c>
      <c r="O72" s="1393">
        <f t="shared" si="14"/>
        <v>8048934.4136706674</v>
      </c>
      <c r="P72" s="1393">
        <v>-115004950.10610645</v>
      </c>
      <c r="Q72" s="1393"/>
      <c r="R72" s="643">
        <f t="shared" si="15"/>
        <v>115004950.10610645</v>
      </c>
      <c r="S72" s="1393"/>
      <c r="T72" s="960">
        <v>0</v>
      </c>
      <c r="U72" s="1390"/>
      <c r="V72" s="960">
        <f>R72</f>
        <v>115004950.10610645</v>
      </c>
      <c r="W72" s="1390"/>
      <c r="X72" s="1393">
        <f t="shared" si="17"/>
        <v>0</v>
      </c>
      <c r="Y72" s="1390"/>
      <c r="Z72" s="1390" t="s">
        <v>819</v>
      </c>
      <c r="AA72" s="1390"/>
      <c r="AB72" s="1390" t="s">
        <v>594</v>
      </c>
      <c r="AC72" s="1390"/>
      <c r="AD72" s="1391">
        <v>0</v>
      </c>
      <c r="AE72" s="1390"/>
      <c r="AF72" s="1393">
        <f t="shared" si="16"/>
        <v>0</v>
      </c>
      <c r="AG72" s="1381"/>
      <c r="AH72" s="1392">
        <v>282</v>
      </c>
      <c r="AI72" s="988"/>
    </row>
    <row r="73" spans="2:35">
      <c r="B73" s="975">
        <v>59</v>
      </c>
      <c r="C73" s="1377" t="s">
        <v>844</v>
      </c>
      <c r="D73" s="1377" t="s">
        <v>844</v>
      </c>
      <c r="E73" s="1394" t="s">
        <v>819</v>
      </c>
      <c r="F73" s="1395">
        <v>0</v>
      </c>
      <c r="G73" s="643">
        <f t="shared" si="10"/>
        <v>0</v>
      </c>
      <c r="H73" s="1395">
        <v>0</v>
      </c>
      <c r="I73" s="643">
        <f t="shared" si="11"/>
        <v>0</v>
      </c>
      <c r="J73" s="643">
        <f t="shared" si="12"/>
        <v>0</v>
      </c>
      <c r="K73" s="643"/>
      <c r="L73" s="1395">
        <v>2579558702.007133</v>
      </c>
      <c r="M73" s="1393">
        <f t="shared" si="13"/>
        <v>541707327.42149794</v>
      </c>
      <c r="N73" s="960">
        <v>245058076.69067764</v>
      </c>
      <c r="O73" s="1393">
        <f t="shared" si="14"/>
        <v>-51462196.105042301</v>
      </c>
      <c r="P73" s="1393">
        <f>SUM(M73:O73)</f>
        <v>735303208.00713325</v>
      </c>
      <c r="Q73" s="1393"/>
      <c r="R73" s="643">
        <f t="shared" si="15"/>
        <v>-735303208.00713325</v>
      </c>
      <c r="S73" s="1393"/>
      <c r="T73" s="960">
        <v>0</v>
      </c>
      <c r="U73" s="1390"/>
      <c r="V73" s="960">
        <f>R73</f>
        <v>-735303208.00713325</v>
      </c>
      <c r="W73" s="1390"/>
      <c r="X73" s="1393">
        <f>R73-T73-V73</f>
        <v>0</v>
      </c>
      <c r="Y73" s="1390"/>
      <c r="Z73" s="1390" t="s">
        <v>819</v>
      </c>
      <c r="AA73" s="1390"/>
      <c r="AB73" s="1390" t="s">
        <v>594</v>
      </c>
      <c r="AC73" s="1390"/>
      <c r="AD73" s="1391">
        <v>0</v>
      </c>
      <c r="AE73" s="1390"/>
      <c r="AF73" s="1393">
        <f t="shared" si="16"/>
        <v>0</v>
      </c>
      <c r="AG73" s="1381"/>
      <c r="AH73" s="1392">
        <v>282</v>
      </c>
      <c r="AI73" s="988"/>
    </row>
    <row r="74" spans="2:35">
      <c r="B74" s="975">
        <v>60</v>
      </c>
      <c r="C74" s="1377" t="s">
        <v>852</v>
      </c>
      <c r="D74" s="1377" t="s">
        <v>852</v>
      </c>
      <c r="E74" s="1394" t="s">
        <v>819</v>
      </c>
      <c r="F74" s="1395">
        <v>0</v>
      </c>
      <c r="G74" s="643">
        <f t="shared" si="10"/>
        <v>0</v>
      </c>
      <c r="H74" s="1395">
        <v>0</v>
      </c>
      <c r="I74" s="643">
        <f t="shared" si="11"/>
        <v>0</v>
      </c>
      <c r="J74" s="643">
        <f t="shared" si="12"/>
        <v>0</v>
      </c>
      <c r="K74" s="643"/>
      <c r="L74" s="1395">
        <v>0</v>
      </c>
      <c r="M74" s="1393">
        <f t="shared" si="13"/>
        <v>0</v>
      </c>
      <c r="N74" s="1395">
        <v>0</v>
      </c>
      <c r="O74" s="1393">
        <f t="shared" si="14"/>
        <v>0</v>
      </c>
      <c r="P74" s="1393">
        <v>-60936185.893893555</v>
      </c>
      <c r="Q74" s="1393"/>
      <c r="R74" s="1393">
        <v>0</v>
      </c>
      <c r="S74" s="1393"/>
      <c r="T74" s="960">
        <v>0</v>
      </c>
      <c r="U74" s="1390"/>
      <c r="V74" s="960">
        <v>0</v>
      </c>
      <c r="W74" s="1390"/>
      <c r="X74" s="1393">
        <f t="shared" si="17"/>
        <v>0</v>
      </c>
      <c r="Y74" s="1390"/>
      <c r="Z74" s="1390" t="s">
        <v>819</v>
      </c>
      <c r="AA74" s="1390"/>
      <c r="AB74" s="1390" t="s">
        <v>594</v>
      </c>
      <c r="AC74" s="1390"/>
      <c r="AD74" s="1391">
        <v>0</v>
      </c>
      <c r="AE74" s="1390"/>
      <c r="AF74" s="1393">
        <f t="shared" si="16"/>
        <v>0</v>
      </c>
      <c r="AG74" s="1381"/>
      <c r="AH74" s="1392">
        <v>282</v>
      </c>
    </row>
    <row r="75" spans="2:35">
      <c r="C75" s="973" t="s">
        <v>853</v>
      </c>
      <c r="D75" s="973"/>
      <c r="E75" s="973"/>
      <c r="F75" s="991">
        <f>SUM(F68:F74)</f>
        <v>-14257404011.743591</v>
      </c>
      <c r="G75" s="991">
        <f>SUM(G68:G74)</f>
        <v>-4990091404.1102562</v>
      </c>
      <c r="H75" s="991">
        <f>SUM(H68:H74)</f>
        <v>-1084150485.9954998</v>
      </c>
      <c r="I75" s="991">
        <f>SUM(I68:I74)</f>
        <v>379452670.09842491</v>
      </c>
      <c r="J75" s="991">
        <f>SUM(J68:J74)</f>
        <v>-5694789220.0073309</v>
      </c>
      <c r="K75" s="874"/>
      <c r="L75" s="991">
        <f>SUM(L68:L74)</f>
        <v>-12081300668.817694</v>
      </c>
      <c r="M75" s="991">
        <f>SUM(M68:M74)</f>
        <v>-2537073140.4517164</v>
      </c>
      <c r="N75" s="991">
        <f>SUM(N68:N74)</f>
        <v>-877420668.4175396</v>
      </c>
      <c r="O75" s="991">
        <f>SUM(O68:O74)</f>
        <v>184258340.36768332</v>
      </c>
      <c r="P75" s="991">
        <f>SUM(P68:P74)</f>
        <v>-3291171654.3954663</v>
      </c>
      <c r="Q75" s="992"/>
      <c r="R75" s="991">
        <f>SUM(R68:R74)</f>
        <v>-2464553751.5057588</v>
      </c>
      <c r="S75" s="992"/>
      <c r="T75" s="991">
        <f>SUM(T68:T74)</f>
        <v>12688356.282281434</v>
      </c>
      <c r="U75" s="992"/>
      <c r="V75" s="991">
        <f>SUM(V68:V74)</f>
        <v>-631517594.58797407</v>
      </c>
      <c r="W75" s="992"/>
      <c r="X75" s="991">
        <f>SUM(X68:X74)</f>
        <v>-1845724513.2000661</v>
      </c>
      <c r="Y75" s="992"/>
      <c r="Z75" s="992"/>
      <c r="AA75" s="992"/>
      <c r="AB75" s="992"/>
      <c r="AC75" s="992"/>
      <c r="AD75" s="985"/>
      <c r="AE75" s="992"/>
      <c r="AF75" s="991">
        <f>SUM(AF68:AF74)</f>
        <v>-375444373.61289752</v>
      </c>
    </row>
    <row r="76" spans="2:35">
      <c r="C76" s="995"/>
      <c r="D76" s="995"/>
      <c r="E76" s="995"/>
      <c r="F76" s="983"/>
      <c r="G76" s="983"/>
      <c r="H76" s="983"/>
      <c r="I76" s="983"/>
      <c r="J76" s="983"/>
      <c r="K76" s="874"/>
      <c r="L76" s="983"/>
      <c r="M76" s="983"/>
      <c r="N76" s="983"/>
      <c r="O76" s="983"/>
      <c r="P76" s="983"/>
      <c r="Q76" s="983"/>
      <c r="R76" s="983"/>
      <c r="S76" s="983"/>
      <c r="T76" s="983"/>
      <c r="U76" s="983"/>
      <c r="V76" s="983"/>
      <c r="W76" s="983"/>
      <c r="X76" s="983"/>
      <c r="Y76" s="983"/>
      <c r="Z76" s="983"/>
      <c r="AA76" s="983"/>
      <c r="AB76" s="983"/>
      <c r="AC76" s="983"/>
      <c r="AD76" s="985"/>
      <c r="AE76" s="983"/>
      <c r="AF76" s="983"/>
    </row>
    <row r="77" spans="2:35">
      <c r="C77" s="1014" t="s">
        <v>910</v>
      </c>
      <c r="D77" s="982"/>
      <c r="E77" s="982"/>
      <c r="F77" s="983"/>
      <c r="G77" s="983"/>
      <c r="H77" s="983"/>
      <c r="I77" s="983"/>
      <c r="J77" s="983"/>
      <c r="K77" s="874"/>
      <c r="L77" s="983"/>
      <c r="M77" s="983"/>
      <c r="N77" s="983"/>
      <c r="O77" s="983"/>
      <c r="P77" s="983"/>
      <c r="Q77" s="983"/>
      <c r="R77" s="983"/>
      <c r="S77" s="983"/>
      <c r="T77" s="983"/>
      <c r="U77" s="983"/>
      <c r="V77" s="983"/>
      <c r="W77" s="983"/>
      <c r="X77" s="983"/>
      <c r="Y77" s="983"/>
      <c r="Z77" s="983"/>
      <c r="AA77" s="983"/>
      <c r="AB77" s="983"/>
      <c r="AC77" s="983"/>
      <c r="AD77" s="985"/>
      <c r="AE77" s="983"/>
      <c r="AF77" s="983"/>
    </row>
    <row r="78" spans="2:35">
      <c r="B78" s="975">
        <v>61</v>
      </c>
      <c r="C78" s="1377" t="s">
        <v>854</v>
      </c>
      <c r="D78" s="1377" t="s">
        <v>854</v>
      </c>
      <c r="E78" s="1377" t="s">
        <v>815</v>
      </c>
      <c r="F78" s="1389">
        <v>-153484834</v>
      </c>
      <c r="G78" s="1390">
        <f t="shared" ref="G78:G113" si="18">F78*0.35</f>
        <v>-53719691.899999999</v>
      </c>
      <c r="H78" s="1389">
        <v>-14581059.23</v>
      </c>
      <c r="I78" s="1390">
        <f>-H78*0.35</f>
        <v>5103370.7304999996</v>
      </c>
      <c r="J78" s="1390">
        <f>SUM(G78:I78)</f>
        <v>-63197380.399499997</v>
      </c>
      <c r="K78" s="1381"/>
      <c r="L78" s="1389">
        <f>F78</f>
        <v>-153484834</v>
      </c>
      <c r="M78" s="1390">
        <f>L78*0.21</f>
        <v>-32231815.140000001</v>
      </c>
      <c r="N78" s="1397">
        <v>-14581059.23</v>
      </c>
      <c r="O78" s="1390">
        <f>-N78*0.21</f>
        <v>3062022.4383</v>
      </c>
      <c r="P78" s="1390">
        <f>SUM(M78:O78)</f>
        <v>-43750851.931700006</v>
      </c>
      <c r="Q78" s="1390"/>
      <c r="R78" s="1390">
        <f t="shared" ref="R78:R111" si="19">J78-P78</f>
        <v>-19446528.467799991</v>
      </c>
      <c r="S78" s="1390"/>
      <c r="T78" s="1389">
        <v>0</v>
      </c>
      <c r="U78" s="1390"/>
      <c r="V78" s="1389">
        <v>0</v>
      </c>
      <c r="W78" s="1390"/>
      <c r="X78" s="1390">
        <f t="shared" ref="X78:X113" si="20">R78-T78-V78</f>
        <v>-19446528.467799991</v>
      </c>
      <c r="Y78" s="1390"/>
      <c r="Z78" s="1390" t="s">
        <v>826</v>
      </c>
      <c r="AA78" s="1390"/>
      <c r="AB78" s="1390" t="s">
        <v>594</v>
      </c>
      <c r="AC78" s="1390"/>
      <c r="AD78" s="1391">
        <v>0</v>
      </c>
      <c r="AE78" s="1390"/>
      <c r="AF78" s="1390">
        <f t="shared" ref="AF78:AF113" si="21">(R78-V78)*AD78</f>
        <v>0</v>
      </c>
      <c r="AG78" s="1376"/>
      <c r="AH78" s="1392">
        <v>283</v>
      </c>
    </row>
    <row r="79" spans="2:35">
      <c r="B79" s="975">
        <v>62</v>
      </c>
      <c r="C79" s="1377" t="s">
        <v>664</v>
      </c>
      <c r="D79" s="1377" t="s">
        <v>664</v>
      </c>
      <c r="E79" s="1377" t="s">
        <v>815</v>
      </c>
      <c r="F79" s="960">
        <v>5621499</v>
      </c>
      <c r="G79" s="1393">
        <f t="shared" si="18"/>
        <v>1967524.65</v>
      </c>
      <c r="H79" s="960">
        <v>534042.40500000003</v>
      </c>
      <c r="I79" s="1393">
        <f t="shared" ref="I79:I113" si="22">-H79*0.35</f>
        <v>-186914.84174999999</v>
      </c>
      <c r="J79" s="1393">
        <f t="shared" ref="J79:J111" si="23">SUM(G79:I79)</f>
        <v>2314652.2132499996</v>
      </c>
      <c r="K79" s="643"/>
      <c r="L79" s="960">
        <f t="shared" ref="L79:L111" si="24">F79</f>
        <v>5621499</v>
      </c>
      <c r="M79" s="1393">
        <f t="shared" ref="M79:M111" si="25">L79*0.21</f>
        <v>1180514.79</v>
      </c>
      <c r="N79" s="960">
        <v>534042.40500000003</v>
      </c>
      <c r="O79" s="1393">
        <f t="shared" ref="O79:O111" si="26">-N79*0.21</f>
        <v>-112148.90505</v>
      </c>
      <c r="P79" s="1393">
        <f t="shared" ref="P79:P111" si="27">SUM(M79:O79)</f>
        <v>1602408.2899500001</v>
      </c>
      <c r="Q79" s="1393"/>
      <c r="R79" s="1393">
        <f t="shared" si="19"/>
        <v>712243.92329999944</v>
      </c>
      <c r="S79" s="1393"/>
      <c r="T79" s="960">
        <v>3205.0976548499893</v>
      </c>
      <c r="U79" s="1393"/>
      <c r="V79" s="960">
        <v>0</v>
      </c>
      <c r="W79" s="1393"/>
      <c r="X79" s="1393">
        <f t="shared" si="20"/>
        <v>709038.82564514945</v>
      </c>
      <c r="Y79" s="1390"/>
      <c r="Z79" s="1390" t="s">
        <v>30</v>
      </c>
      <c r="AA79" s="1390"/>
      <c r="AB79" s="1390" t="s">
        <v>690</v>
      </c>
      <c r="AC79" s="1390"/>
      <c r="AD79" s="1391">
        <v>0.1361</v>
      </c>
      <c r="AE79" s="1390"/>
      <c r="AF79" s="1393">
        <f t="shared" si="21"/>
        <v>96936.397961129929</v>
      </c>
      <c r="AG79" s="1376"/>
      <c r="AH79" s="1392">
        <v>283</v>
      </c>
    </row>
    <row r="80" spans="2:35">
      <c r="B80" s="975">
        <v>63</v>
      </c>
      <c r="C80" s="1377" t="s">
        <v>855</v>
      </c>
      <c r="D80" s="1377" t="s">
        <v>855</v>
      </c>
      <c r="E80" s="1377" t="s">
        <v>815</v>
      </c>
      <c r="F80" s="960">
        <v>-27764765</v>
      </c>
      <c r="G80" s="1393">
        <f t="shared" si="18"/>
        <v>-9717667.75</v>
      </c>
      <c r="H80" s="960">
        <v>-2637652.6749999998</v>
      </c>
      <c r="I80" s="1393">
        <f t="shared" si="22"/>
        <v>923178.43624999991</v>
      </c>
      <c r="J80" s="1393">
        <f t="shared" si="23"/>
        <v>-11432141.988750001</v>
      </c>
      <c r="K80" s="643"/>
      <c r="L80" s="960">
        <f t="shared" si="24"/>
        <v>-27764765</v>
      </c>
      <c r="M80" s="1393">
        <f t="shared" si="25"/>
        <v>-5830600.6499999994</v>
      </c>
      <c r="N80" s="960">
        <v>-2637652.6749999998</v>
      </c>
      <c r="O80" s="1393">
        <f t="shared" si="26"/>
        <v>553907.06174999999</v>
      </c>
      <c r="P80" s="1393">
        <f t="shared" si="27"/>
        <v>-7914346.2632499989</v>
      </c>
      <c r="Q80" s="1393"/>
      <c r="R80" s="1393">
        <f t="shared" si="19"/>
        <v>-3517795.7255000025</v>
      </c>
      <c r="S80" s="1393"/>
      <c r="T80" s="960">
        <v>-855527.92044160003</v>
      </c>
      <c r="U80" s="1393"/>
      <c r="V80" s="960">
        <v>0</v>
      </c>
      <c r="W80" s="1393"/>
      <c r="X80" s="1393">
        <f t="shared" si="20"/>
        <v>-2662267.8050584025</v>
      </c>
      <c r="Y80" s="1390"/>
      <c r="Z80" s="1390" t="s">
        <v>822</v>
      </c>
      <c r="AA80" s="1390"/>
      <c r="AB80" s="1390" t="s">
        <v>594</v>
      </c>
      <c r="AC80" s="1390"/>
      <c r="AD80" s="1391">
        <v>0</v>
      </c>
      <c r="AE80" s="1390"/>
      <c r="AF80" s="1393">
        <f t="shared" si="21"/>
        <v>0</v>
      </c>
      <c r="AG80" s="1376"/>
      <c r="AH80" s="1392">
        <v>283</v>
      </c>
    </row>
    <row r="81" spans="2:34">
      <c r="B81" s="975">
        <v>64</v>
      </c>
      <c r="C81" s="1377" t="s">
        <v>856</v>
      </c>
      <c r="D81" s="1377" t="s">
        <v>856</v>
      </c>
      <c r="E81" s="1377" t="s">
        <v>815</v>
      </c>
      <c r="F81" s="960">
        <v>-22479</v>
      </c>
      <c r="G81" s="1393">
        <f t="shared" si="18"/>
        <v>-7867.65</v>
      </c>
      <c r="H81" s="960">
        <v>-2135.5050000000001</v>
      </c>
      <c r="I81" s="1393">
        <f t="shared" si="22"/>
        <v>747.42674999999997</v>
      </c>
      <c r="J81" s="1393">
        <f t="shared" si="23"/>
        <v>-9255.7282499999983</v>
      </c>
      <c r="K81" s="643"/>
      <c r="L81" s="960">
        <f t="shared" si="24"/>
        <v>-22479</v>
      </c>
      <c r="M81" s="1393">
        <f t="shared" si="25"/>
        <v>-4720.59</v>
      </c>
      <c r="N81" s="960">
        <v>-2135.5050000000001</v>
      </c>
      <c r="O81" s="1393">
        <f t="shared" si="26"/>
        <v>448.45605</v>
      </c>
      <c r="P81" s="1393">
        <f t="shared" si="27"/>
        <v>-6407.6389500000005</v>
      </c>
      <c r="Q81" s="1393"/>
      <c r="R81" s="1393">
        <f t="shared" si="19"/>
        <v>-2848.0892999999978</v>
      </c>
      <c r="S81" s="1393"/>
      <c r="T81" s="960">
        <v>-2848.0893000000001</v>
      </c>
      <c r="U81" s="1393"/>
      <c r="V81" s="960">
        <v>0</v>
      </c>
      <c r="W81" s="1393"/>
      <c r="X81" s="1393">
        <f t="shared" si="20"/>
        <v>2.2737367544323206E-12</v>
      </c>
      <c r="Y81" s="1390"/>
      <c r="Z81" s="1390" t="s">
        <v>818</v>
      </c>
      <c r="AA81" s="1390"/>
      <c r="AB81" s="1390" t="s">
        <v>594</v>
      </c>
      <c r="AC81" s="1390"/>
      <c r="AD81" s="1391">
        <v>0</v>
      </c>
      <c r="AE81" s="1390"/>
      <c r="AF81" s="1393">
        <f t="shared" si="21"/>
        <v>0</v>
      </c>
      <c r="AG81" s="1376"/>
      <c r="AH81" s="1392">
        <v>283</v>
      </c>
    </row>
    <row r="82" spans="2:34">
      <c r="B82" s="975">
        <v>65</v>
      </c>
      <c r="C82" s="1377" t="s">
        <v>857</v>
      </c>
      <c r="D82" s="1377" t="s">
        <v>857</v>
      </c>
      <c r="E82" s="1377" t="s">
        <v>815</v>
      </c>
      <c r="F82" s="960">
        <v>-1235694</v>
      </c>
      <c r="G82" s="1393">
        <f t="shared" si="18"/>
        <v>-432492.89999999997</v>
      </c>
      <c r="H82" s="960">
        <v>-117390.93000000001</v>
      </c>
      <c r="I82" s="1393">
        <f t="shared" si="22"/>
        <v>41086.825499999999</v>
      </c>
      <c r="J82" s="1393">
        <f t="shared" si="23"/>
        <v>-508797.00449999998</v>
      </c>
      <c r="K82" s="643"/>
      <c r="L82" s="960">
        <f t="shared" si="24"/>
        <v>-1235694</v>
      </c>
      <c r="M82" s="1393">
        <f t="shared" si="25"/>
        <v>-259495.74</v>
      </c>
      <c r="N82" s="960">
        <v>-117390.93000000001</v>
      </c>
      <c r="O82" s="1393">
        <f t="shared" si="26"/>
        <v>24652.095300000001</v>
      </c>
      <c r="P82" s="1393">
        <f t="shared" si="27"/>
        <v>-352234.5747</v>
      </c>
      <c r="Q82" s="1393"/>
      <c r="R82" s="1393">
        <f t="shared" si="19"/>
        <v>-156562.42979999998</v>
      </c>
      <c r="S82" s="1393"/>
      <c r="T82" s="960">
        <v>0</v>
      </c>
      <c r="U82" s="1393"/>
      <c r="V82" s="960">
        <v>0</v>
      </c>
      <c r="W82" s="1393"/>
      <c r="X82" s="1393">
        <f t="shared" si="20"/>
        <v>-156562.42979999998</v>
      </c>
      <c r="Y82" s="1390"/>
      <c r="Z82" s="1390" t="s">
        <v>826</v>
      </c>
      <c r="AA82" s="1390"/>
      <c r="AB82" s="1390" t="s">
        <v>594</v>
      </c>
      <c r="AC82" s="1390"/>
      <c r="AD82" s="1391">
        <v>0</v>
      </c>
      <c r="AE82" s="1390"/>
      <c r="AF82" s="1393">
        <f t="shared" si="21"/>
        <v>0</v>
      </c>
      <c r="AG82" s="1376"/>
      <c r="AH82" s="1392">
        <v>283</v>
      </c>
    </row>
    <row r="83" spans="2:34">
      <c r="B83" s="975">
        <v>66</v>
      </c>
      <c r="C83" s="1377" t="s">
        <v>858</v>
      </c>
      <c r="D83" s="1377" t="s">
        <v>858</v>
      </c>
      <c r="E83" s="1377" t="s">
        <v>815</v>
      </c>
      <c r="F83" s="960">
        <v>-12012376</v>
      </c>
      <c r="G83" s="1393">
        <f t="shared" si="18"/>
        <v>-4204331.5999999996</v>
      </c>
      <c r="H83" s="960">
        <v>-1141175.72</v>
      </c>
      <c r="I83" s="1393">
        <f t="shared" si="22"/>
        <v>399411.50199999998</v>
      </c>
      <c r="J83" s="1393">
        <f t="shared" si="23"/>
        <v>-4946095.817999999</v>
      </c>
      <c r="K83" s="643"/>
      <c r="L83" s="960">
        <f t="shared" si="24"/>
        <v>-12012376</v>
      </c>
      <c r="M83" s="1393">
        <f t="shared" si="25"/>
        <v>-2522598.96</v>
      </c>
      <c r="N83" s="960">
        <v>-1141175.72</v>
      </c>
      <c r="O83" s="1393">
        <f t="shared" si="26"/>
        <v>239646.90119999999</v>
      </c>
      <c r="P83" s="1393">
        <f t="shared" si="27"/>
        <v>-3424127.7787999995</v>
      </c>
      <c r="Q83" s="1393"/>
      <c r="R83" s="1393">
        <f t="shared" si="19"/>
        <v>-1521968.0391999995</v>
      </c>
      <c r="S83" s="1393"/>
      <c r="T83" s="960">
        <v>-14915.286784159951</v>
      </c>
      <c r="U83" s="1393"/>
      <c r="V83" s="960">
        <v>0</v>
      </c>
      <c r="W83" s="1393"/>
      <c r="X83" s="1393">
        <f t="shared" si="20"/>
        <v>-1507052.7524158396</v>
      </c>
      <c r="Y83" s="1390"/>
      <c r="Z83" s="1390" t="s">
        <v>822</v>
      </c>
      <c r="AA83" s="1390"/>
      <c r="AB83" s="1390" t="s">
        <v>690</v>
      </c>
      <c r="AC83" s="1390"/>
      <c r="AD83" s="1391">
        <v>0.2334</v>
      </c>
      <c r="AE83" s="1390"/>
      <c r="AF83" s="1393">
        <f t="shared" si="21"/>
        <v>-355227.34034927987</v>
      </c>
      <c r="AG83" s="1376"/>
      <c r="AH83" s="1392">
        <v>283</v>
      </c>
    </row>
    <row r="84" spans="2:34">
      <c r="B84" s="975">
        <v>67</v>
      </c>
      <c r="C84" s="1377" t="s">
        <v>689</v>
      </c>
      <c r="D84" s="1377" t="s">
        <v>689</v>
      </c>
      <c r="E84" s="1377" t="s">
        <v>815</v>
      </c>
      <c r="F84" s="960">
        <v>8345764</v>
      </c>
      <c r="G84" s="1393">
        <f t="shared" si="18"/>
        <v>2921017.4</v>
      </c>
      <c r="H84" s="960">
        <v>792847.58</v>
      </c>
      <c r="I84" s="1393">
        <f t="shared" si="22"/>
        <v>-277496.65299999999</v>
      </c>
      <c r="J84" s="1393">
        <f t="shared" si="23"/>
        <v>3436368.327</v>
      </c>
      <c r="K84" s="643"/>
      <c r="L84" s="960">
        <f t="shared" si="24"/>
        <v>8345764</v>
      </c>
      <c r="M84" s="1393">
        <f t="shared" si="25"/>
        <v>1752610.44</v>
      </c>
      <c r="N84" s="960">
        <v>792847.58</v>
      </c>
      <c r="O84" s="1393">
        <f t="shared" si="26"/>
        <v>-166497.99179999999</v>
      </c>
      <c r="P84" s="1393">
        <f t="shared" si="27"/>
        <v>2378960.0282000001</v>
      </c>
      <c r="Q84" s="1393"/>
      <c r="R84" s="1393">
        <f t="shared" si="19"/>
        <v>1057408.2988</v>
      </c>
      <c r="S84" s="1393"/>
      <c r="T84" s="960">
        <v>382358.84084607998</v>
      </c>
      <c r="U84" s="1393"/>
      <c r="V84" s="960">
        <v>0</v>
      </c>
      <c r="W84" s="1393"/>
      <c r="X84" s="1393">
        <f t="shared" si="20"/>
        <v>675049.45795392001</v>
      </c>
      <c r="Y84" s="1390"/>
      <c r="Z84" s="1390" t="s">
        <v>859</v>
      </c>
      <c r="AA84" s="1390"/>
      <c r="AB84" s="1390" t="s">
        <v>594</v>
      </c>
      <c r="AC84" s="1390"/>
      <c r="AD84" s="1391">
        <v>0</v>
      </c>
      <c r="AE84" s="1390"/>
      <c r="AF84" s="1393">
        <f t="shared" si="21"/>
        <v>0</v>
      </c>
      <c r="AG84" s="1376"/>
      <c r="AH84" s="1392">
        <v>283</v>
      </c>
    </row>
    <row r="85" spans="2:34">
      <c r="B85" s="975">
        <v>68</v>
      </c>
      <c r="C85" s="1377" t="s">
        <v>860</v>
      </c>
      <c r="D85" s="1377" t="s">
        <v>860</v>
      </c>
      <c r="E85" s="1377" t="s">
        <v>815</v>
      </c>
      <c r="F85" s="960">
        <v>392810</v>
      </c>
      <c r="G85" s="1393">
        <f t="shared" si="18"/>
        <v>137483.5</v>
      </c>
      <c r="H85" s="960">
        <v>37316.949999999997</v>
      </c>
      <c r="I85" s="1393">
        <f t="shared" si="22"/>
        <v>-13060.932499999999</v>
      </c>
      <c r="J85" s="1393">
        <f t="shared" si="23"/>
        <v>161739.51750000002</v>
      </c>
      <c r="K85" s="643"/>
      <c r="L85" s="960">
        <f t="shared" si="24"/>
        <v>392810</v>
      </c>
      <c r="M85" s="1393">
        <f t="shared" si="25"/>
        <v>82490.099999999991</v>
      </c>
      <c r="N85" s="960">
        <v>37316.949999999997</v>
      </c>
      <c r="O85" s="1393">
        <f t="shared" si="26"/>
        <v>-7836.5594999999994</v>
      </c>
      <c r="P85" s="1393">
        <f t="shared" si="27"/>
        <v>111970.49049999999</v>
      </c>
      <c r="Q85" s="1393"/>
      <c r="R85" s="1393">
        <f t="shared" si="19"/>
        <v>49769.027000000031</v>
      </c>
      <c r="S85" s="1393"/>
      <c r="T85" s="960">
        <v>49769.027000000002</v>
      </c>
      <c r="U85" s="1393"/>
      <c r="V85" s="960">
        <v>0</v>
      </c>
      <c r="W85" s="1393"/>
      <c r="X85" s="1393">
        <f t="shared" si="20"/>
        <v>2.9103830456733704E-11</v>
      </c>
      <c r="Y85" s="1390"/>
      <c r="Z85" s="1390" t="s">
        <v>818</v>
      </c>
      <c r="AA85" s="1390"/>
      <c r="AB85" s="1390" t="s">
        <v>594</v>
      </c>
      <c r="AC85" s="1390"/>
      <c r="AD85" s="1391">
        <v>0</v>
      </c>
      <c r="AE85" s="1390"/>
      <c r="AF85" s="1393">
        <f t="shared" si="21"/>
        <v>0</v>
      </c>
      <c r="AG85" s="1376"/>
      <c r="AH85" s="1392">
        <v>283</v>
      </c>
    </row>
    <row r="86" spans="2:34">
      <c r="B86" s="975">
        <v>69</v>
      </c>
      <c r="C86" s="1377" t="s">
        <v>861</v>
      </c>
      <c r="D86" s="1377" t="s">
        <v>861</v>
      </c>
      <c r="E86" s="1377" t="s">
        <v>815</v>
      </c>
      <c r="F86" s="960">
        <v>-165748220</v>
      </c>
      <c r="G86" s="1393">
        <f t="shared" si="18"/>
        <v>-58011877</v>
      </c>
      <c r="H86" s="960">
        <v>-15746080.9</v>
      </c>
      <c r="I86" s="1393">
        <f t="shared" si="22"/>
        <v>5511128.3149999995</v>
      </c>
      <c r="J86" s="1393">
        <f t="shared" si="23"/>
        <v>-68246829.585000008</v>
      </c>
      <c r="K86" s="643"/>
      <c r="L86" s="960">
        <f t="shared" si="24"/>
        <v>-165748220</v>
      </c>
      <c r="M86" s="1393">
        <f t="shared" si="25"/>
        <v>-34807126.199999996</v>
      </c>
      <c r="N86" s="960">
        <v>-15746080.9</v>
      </c>
      <c r="O86" s="1393">
        <f t="shared" si="26"/>
        <v>3306676.9890000001</v>
      </c>
      <c r="P86" s="1393">
        <f t="shared" si="27"/>
        <v>-47246530.110999994</v>
      </c>
      <c r="Q86" s="1393"/>
      <c r="R86" s="1393">
        <f t="shared" si="19"/>
        <v>-21000299.474000014</v>
      </c>
      <c r="S86" s="1393"/>
      <c r="T86" s="960">
        <v>0</v>
      </c>
      <c r="U86" s="1393"/>
      <c r="V86" s="960">
        <v>0</v>
      </c>
      <c r="W86" s="1393"/>
      <c r="X86" s="1393">
        <f t="shared" si="20"/>
        <v>-21000299.474000014</v>
      </c>
      <c r="Y86" s="1390"/>
      <c r="Z86" s="1390" t="s">
        <v>818</v>
      </c>
      <c r="AA86" s="1390"/>
      <c r="AB86" s="1390" t="s">
        <v>594</v>
      </c>
      <c r="AC86" s="1390"/>
      <c r="AD86" s="1391">
        <v>0</v>
      </c>
      <c r="AE86" s="1390"/>
      <c r="AF86" s="1393">
        <f t="shared" si="21"/>
        <v>0</v>
      </c>
      <c r="AG86" s="1376"/>
      <c r="AH86" s="1392">
        <v>283</v>
      </c>
    </row>
    <row r="87" spans="2:34">
      <c r="B87" s="975">
        <v>70</v>
      </c>
      <c r="C87" s="1377" t="s">
        <v>862</v>
      </c>
      <c r="D87" s="1377" t="s">
        <v>862</v>
      </c>
      <c r="E87" s="1377" t="s">
        <v>815</v>
      </c>
      <c r="F87" s="960">
        <v>-272677865</v>
      </c>
      <c r="G87" s="1393">
        <f t="shared" si="18"/>
        <v>-95437252.75</v>
      </c>
      <c r="H87" s="960">
        <v>-25904397.175000001</v>
      </c>
      <c r="I87" s="1393">
        <f t="shared" si="22"/>
        <v>9066539.0112500004</v>
      </c>
      <c r="J87" s="1393">
        <f t="shared" si="23"/>
        <v>-112275110.91374999</v>
      </c>
      <c r="K87" s="643"/>
      <c r="L87" s="960">
        <f t="shared" si="24"/>
        <v>-272677865</v>
      </c>
      <c r="M87" s="1393">
        <f t="shared" si="25"/>
        <v>-57262351.649999999</v>
      </c>
      <c r="N87" s="960">
        <v>-25904397.175000001</v>
      </c>
      <c r="O87" s="1393">
        <f t="shared" si="26"/>
        <v>5439923.4067500001</v>
      </c>
      <c r="P87" s="1393">
        <f t="shared" si="27"/>
        <v>-77726825.418250009</v>
      </c>
      <c r="Q87" s="1393"/>
      <c r="R87" s="1393">
        <f t="shared" si="19"/>
        <v>-34548285.495499983</v>
      </c>
      <c r="S87" s="1393"/>
      <c r="T87" s="960">
        <v>-34548285.495499998</v>
      </c>
      <c r="U87" s="1393"/>
      <c r="V87" s="960">
        <v>0</v>
      </c>
      <c r="W87" s="1393"/>
      <c r="X87" s="1393">
        <f t="shared" si="20"/>
        <v>1.4901161193847656E-8</v>
      </c>
      <c r="Y87" s="1390"/>
      <c r="Z87" s="1390" t="s">
        <v>818</v>
      </c>
      <c r="AA87" s="1390"/>
      <c r="AB87" s="1390" t="s">
        <v>594</v>
      </c>
      <c r="AC87" s="1390"/>
      <c r="AD87" s="1391">
        <v>0</v>
      </c>
      <c r="AE87" s="1390"/>
      <c r="AF87" s="1393">
        <f t="shared" si="21"/>
        <v>0</v>
      </c>
      <c r="AG87" s="1376"/>
      <c r="AH87" s="1392">
        <v>283</v>
      </c>
    </row>
    <row r="88" spans="2:34">
      <c r="B88" s="975">
        <v>71</v>
      </c>
      <c r="C88" s="1377" t="s">
        <v>723</v>
      </c>
      <c r="D88" s="1377" t="s">
        <v>723</v>
      </c>
      <c r="E88" s="1377" t="s">
        <v>815</v>
      </c>
      <c r="F88" s="960">
        <v>1743686</v>
      </c>
      <c r="G88" s="1393">
        <f t="shared" si="18"/>
        <v>610290.1</v>
      </c>
      <c r="H88" s="960">
        <v>165650.17000000001</v>
      </c>
      <c r="I88" s="1393">
        <f t="shared" si="22"/>
        <v>-57977.559500000003</v>
      </c>
      <c r="J88" s="1393">
        <f t="shared" si="23"/>
        <v>717962.71050000004</v>
      </c>
      <c r="K88" s="643"/>
      <c r="L88" s="960">
        <f t="shared" si="24"/>
        <v>1743686</v>
      </c>
      <c r="M88" s="1393">
        <f t="shared" si="25"/>
        <v>366174.06</v>
      </c>
      <c r="N88" s="960">
        <v>165650.17000000001</v>
      </c>
      <c r="O88" s="1393">
        <f t="shared" si="26"/>
        <v>-34786.5357</v>
      </c>
      <c r="P88" s="1393">
        <f t="shared" si="27"/>
        <v>497037.69429999997</v>
      </c>
      <c r="Q88" s="1393"/>
      <c r="R88" s="1393">
        <f t="shared" si="19"/>
        <v>220925.01620000007</v>
      </c>
      <c r="S88" s="1393"/>
      <c r="T88" s="960">
        <v>994.16257289997884</v>
      </c>
      <c r="U88" s="1393"/>
      <c r="V88" s="960">
        <v>0</v>
      </c>
      <c r="W88" s="1393"/>
      <c r="X88" s="1393">
        <f t="shared" si="20"/>
        <v>219930.85362710009</v>
      </c>
      <c r="Y88" s="1390"/>
      <c r="Z88" s="1390" t="s">
        <v>30</v>
      </c>
      <c r="AA88" s="1390"/>
      <c r="AB88" s="1390" t="s">
        <v>690</v>
      </c>
      <c r="AC88" s="1390"/>
      <c r="AD88" s="1391">
        <v>0.1361</v>
      </c>
      <c r="AE88" s="1390"/>
      <c r="AF88" s="1393">
        <f t="shared" si="21"/>
        <v>30067.89470482001</v>
      </c>
      <c r="AG88" s="1376"/>
      <c r="AH88" s="1392">
        <v>283</v>
      </c>
    </row>
    <row r="89" spans="2:34">
      <c r="B89" s="975">
        <v>72</v>
      </c>
      <c r="C89" s="1377" t="s">
        <v>723</v>
      </c>
      <c r="D89" s="1377" t="s">
        <v>723</v>
      </c>
      <c r="E89" s="1377" t="s">
        <v>815</v>
      </c>
      <c r="F89" s="960">
        <v>145496215</v>
      </c>
      <c r="G89" s="1393">
        <f t="shared" si="18"/>
        <v>50923675.25</v>
      </c>
      <c r="H89" s="960">
        <v>13822140.425000001</v>
      </c>
      <c r="I89" s="1393">
        <f t="shared" si="22"/>
        <v>-4837749.1487499997</v>
      </c>
      <c r="J89" s="1393">
        <f t="shared" si="23"/>
        <v>59908066.526249997</v>
      </c>
      <c r="K89" s="643"/>
      <c r="L89" s="960">
        <f t="shared" si="24"/>
        <v>145496215</v>
      </c>
      <c r="M89" s="1393">
        <f t="shared" si="25"/>
        <v>30554205.149999999</v>
      </c>
      <c r="N89" s="960">
        <v>13822140.425000001</v>
      </c>
      <c r="O89" s="1393">
        <f t="shared" si="26"/>
        <v>-2902649.4892500001</v>
      </c>
      <c r="P89" s="1393">
        <f t="shared" si="27"/>
        <v>41473696.085750006</v>
      </c>
      <c r="Q89" s="1393"/>
      <c r="R89" s="1393">
        <f t="shared" si="19"/>
        <v>18434370.440499991</v>
      </c>
      <c r="S89" s="1393"/>
      <c r="T89" s="960">
        <v>82954.666982248425</v>
      </c>
      <c r="U89" s="1393"/>
      <c r="V89" s="960">
        <v>0</v>
      </c>
      <c r="W89" s="1393"/>
      <c r="X89" s="1393">
        <f t="shared" si="20"/>
        <v>18351415.773517743</v>
      </c>
      <c r="Y89" s="1390"/>
      <c r="Z89" s="1390" t="s">
        <v>30</v>
      </c>
      <c r="AA89" s="1390"/>
      <c r="AB89" s="1390" t="s">
        <v>690</v>
      </c>
      <c r="AC89" s="1390"/>
      <c r="AD89" s="1391">
        <v>0.1361</v>
      </c>
      <c r="AE89" s="1390"/>
      <c r="AF89" s="1393">
        <f t="shared" si="21"/>
        <v>2508917.8169520488</v>
      </c>
      <c r="AG89" s="1376"/>
      <c r="AH89" s="1392">
        <v>283</v>
      </c>
    </row>
    <row r="90" spans="2:34">
      <c r="B90" s="975">
        <v>73</v>
      </c>
      <c r="C90" s="1377" t="s">
        <v>723</v>
      </c>
      <c r="D90" s="1377" t="s">
        <v>723</v>
      </c>
      <c r="E90" s="1377" t="s">
        <v>815</v>
      </c>
      <c r="F90" s="960">
        <v>-86617200</v>
      </c>
      <c r="G90" s="1393">
        <f t="shared" si="18"/>
        <v>-30316019.999999996</v>
      </c>
      <c r="H90" s="960">
        <v>-8228634</v>
      </c>
      <c r="I90" s="1393">
        <f t="shared" si="22"/>
        <v>2880021.9</v>
      </c>
      <c r="J90" s="1393">
        <f t="shared" si="23"/>
        <v>-35664632.100000001</v>
      </c>
      <c r="K90" s="643"/>
      <c r="L90" s="960">
        <f t="shared" si="24"/>
        <v>-86617200</v>
      </c>
      <c r="M90" s="1393">
        <f t="shared" si="25"/>
        <v>-18189612</v>
      </c>
      <c r="N90" s="960">
        <v>-8228634</v>
      </c>
      <c r="O90" s="1393">
        <f t="shared" si="26"/>
        <v>1728013.14</v>
      </c>
      <c r="P90" s="1393">
        <f t="shared" si="27"/>
        <v>-24690232.859999999</v>
      </c>
      <c r="Q90" s="1393"/>
      <c r="R90" s="1393">
        <f t="shared" si="19"/>
        <v>-10974399.240000002</v>
      </c>
      <c r="S90" s="1393"/>
      <c r="T90" s="960">
        <v>-49384.796579999849</v>
      </c>
      <c r="U90" s="1393"/>
      <c r="V90" s="960">
        <v>0</v>
      </c>
      <c r="W90" s="1393"/>
      <c r="X90" s="1393">
        <f t="shared" si="20"/>
        <v>-10925014.443420002</v>
      </c>
      <c r="Y90" s="1390"/>
      <c r="Z90" s="1390" t="s">
        <v>30</v>
      </c>
      <c r="AA90" s="1390"/>
      <c r="AB90" s="1390" t="s">
        <v>690</v>
      </c>
      <c r="AC90" s="1390"/>
      <c r="AD90" s="1391">
        <v>0.1361</v>
      </c>
      <c r="AE90" s="1390"/>
      <c r="AF90" s="1393">
        <f t="shared" si="21"/>
        <v>-1493615.7365640004</v>
      </c>
      <c r="AG90" s="1376"/>
      <c r="AH90" s="1392">
        <v>283</v>
      </c>
    </row>
    <row r="91" spans="2:34">
      <c r="B91" s="975">
        <v>74</v>
      </c>
      <c r="C91" s="1377" t="s">
        <v>723</v>
      </c>
      <c r="D91" s="1377" t="s">
        <v>723</v>
      </c>
      <c r="E91" s="1377" t="s">
        <v>815</v>
      </c>
      <c r="F91" s="960">
        <v>-1290081927</v>
      </c>
      <c r="G91" s="1393">
        <f t="shared" si="18"/>
        <v>-451528674.44999999</v>
      </c>
      <c r="H91" s="960">
        <v>-122557783.065</v>
      </c>
      <c r="I91" s="1393">
        <f t="shared" si="22"/>
        <v>42895224.072749995</v>
      </c>
      <c r="J91" s="1393">
        <f t="shared" si="23"/>
        <v>-531191233.44225001</v>
      </c>
      <c r="K91" s="643"/>
      <c r="L91" s="960">
        <f t="shared" si="24"/>
        <v>-1290081927</v>
      </c>
      <c r="M91" s="1393">
        <f t="shared" si="25"/>
        <v>-270917204.67000002</v>
      </c>
      <c r="N91" s="960">
        <v>-122557783.065</v>
      </c>
      <c r="O91" s="1393">
        <f t="shared" si="26"/>
        <v>25737134.44365</v>
      </c>
      <c r="P91" s="1393">
        <f t="shared" si="27"/>
        <v>-367737853.29135001</v>
      </c>
      <c r="Q91" s="1393"/>
      <c r="R91" s="1393">
        <f t="shared" si="19"/>
        <v>-163453380.15090001</v>
      </c>
      <c r="S91" s="1393"/>
      <c r="T91" s="960">
        <v>-735540.21067902446</v>
      </c>
      <c r="U91" s="1393"/>
      <c r="V91" s="960">
        <v>0</v>
      </c>
      <c r="W91" s="1393"/>
      <c r="X91" s="1393">
        <f t="shared" si="20"/>
        <v>-162717839.94022098</v>
      </c>
      <c r="Y91" s="1390"/>
      <c r="Z91" s="1390" t="s">
        <v>30</v>
      </c>
      <c r="AA91" s="1390"/>
      <c r="AB91" s="1390" t="s">
        <v>690</v>
      </c>
      <c r="AC91" s="1390"/>
      <c r="AD91" s="1391">
        <v>0.1361</v>
      </c>
      <c r="AE91" s="1390"/>
      <c r="AF91" s="1393">
        <f t="shared" si="21"/>
        <v>-22246005.038537491</v>
      </c>
      <c r="AG91" s="1376"/>
      <c r="AH91" s="1392">
        <v>283</v>
      </c>
    </row>
    <row r="92" spans="2:34">
      <c r="B92" s="975">
        <v>75</v>
      </c>
      <c r="C92" s="1377" t="s">
        <v>863</v>
      </c>
      <c r="D92" s="1377" t="s">
        <v>863</v>
      </c>
      <c r="E92" s="1377" t="s">
        <v>815</v>
      </c>
      <c r="F92" s="960">
        <v>0</v>
      </c>
      <c r="G92" s="1393">
        <f t="shared" si="18"/>
        <v>0</v>
      </c>
      <c r="H92" s="960">
        <v>0</v>
      </c>
      <c r="I92" s="1393">
        <f t="shared" si="22"/>
        <v>0</v>
      </c>
      <c r="J92" s="1393">
        <f t="shared" si="23"/>
        <v>0</v>
      </c>
      <c r="K92" s="643"/>
      <c r="L92" s="960">
        <f t="shared" si="24"/>
        <v>0</v>
      </c>
      <c r="M92" s="1393">
        <f t="shared" si="25"/>
        <v>0</v>
      </c>
      <c r="N92" s="960">
        <v>0</v>
      </c>
      <c r="O92" s="1393">
        <f t="shared" si="26"/>
        <v>0</v>
      </c>
      <c r="P92" s="1393">
        <f t="shared" si="27"/>
        <v>0</v>
      </c>
      <c r="Q92" s="1393"/>
      <c r="R92" s="1393">
        <f t="shared" si="19"/>
        <v>0</v>
      </c>
      <c r="S92" s="1393"/>
      <c r="T92" s="960">
        <v>0</v>
      </c>
      <c r="U92" s="1393"/>
      <c r="V92" s="960">
        <v>0</v>
      </c>
      <c r="W92" s="1393"/>
      <c r="X92" s="1393">
        <f t="shared" si="20"/>
        <v>0</v>
      </c>
      <c r="Y92" s="1390"/>
      <c r="Z92" s="1390" t="s">
        <v>818</v>
      </c>
      <c r="AA92" s="1390"/>
      <c r="AB92" s="1390" t="s">
        <v>594</v>
      </c>
      <c r="AC92" s="1390"/>
      <c r="AD92" s="1391">
        <v>0</v>
      </c>
      <c r="AE92" s="1390"/>
      <c r="AF92" s="1393">
        <f t="shared" si="21"/>
        <v>0</v>
      </c>
      <c r="AG92" s="1376"/>
      <c r="AH92" s="1392">
        <v>283</v>
      </c>
    </row>
    <row r="93" spans="2:34">
      <c r="B93" s="975">
        <v>76</v>
      </c>
      <c r="C93" s="1377" t="s">
        <v>862</v>
      </c>
      <c r="D93" s="1377" t="s">
        <v>862</v>
      </c>
      <c r="E93" s="1377" t="s">
        <v>815</v>
      </c>
      <c r="F93" s="960">
        <v>0</v>
      </c>
      <c r="G93" s="1393">
        <f t="shared" si="18"/>
        <v>0</v>
      </c>
      <c r="H93" s="960">
        <v>0</v>
      </c>
      <c r="I93" s="1393">
        <f t="shared" si="22"/>
        <v>0</v>
      </c>
      <c r="J93" s="1393">
        <f t="shared" si="23"/>
        <v>0</v>
      </c>
      <c r="K93" s="643"/>
      <c r="L93" s="960">
        <f t="shared" si="24"/>
        <v>0</v>
      </c>
      <c r="M93" s="1393">
        <f t="shared" si="25"/>
        <v>0</v>
      </c>
      <c r="N93" s="960">
        <v>0</v>
      </c>
      <c r="O93" s="1393">
        <f t="shared" si="26"/>
        <v>0</v>
      </c>
      <c r="P93" s="1393">
        <f t="shared" si="27"/>
        <v>0</v>
      </c>
      <c r="Q93" s="1393"/>
      <c r="R93" s="1393">
        <f t="shared" si="19"/>
        <v>0</v>
      </c>
      <c r="S93" s="1393"/>
      <c r="T93" s="960">
        <v>0</v>
      </c>
      <c r="U93" s="1393"/>
      <c r="V93" s="960">
        <v>0</v>
      </c>
      <c r="W93" s="1393"/>
      <c r="X93" s="1393">
        <f t="shared" si="20"/>
        <v>0</v>
      </c>
      <c r="Y93" s="1390"/>
      <c r="Z93" s="1390" t="s">
        <v>818</v>
      </c>
      <c r="AA93" s="1390"/>
      <c r="AB93" s="1390" t="s">
        <v>594</v>
      </c>
      <c r="AC93" s="1390"/>
      <c r="AD93" s="1391">
        <v>0</v>
      </c>
      <c r="AE93" s="1390"/>
      <c r="AF93" s="1393">
        <f t="shared" si="21"/>
        <v>0</v>
      </c>
      <c r="AG93" s="1376"/>
      <c r="AH93" s="1392">
        <v>283</v>
      </c>
    </row>
    <row r="94" spans="2:34">
      <c r="B94" s="975">
        <v>77</v>
      </c>
      <c r="C94" s="1377" t="s">
        <v>864</v>
      </c>
      <c r="D94" s="1377" t="s">
        <v>864</v>
      </c>
      <c r="E94" s="1377" t="s">
        <v>815</v>
      </c>
      <c r="F94" s="960">
        <v>-832907</v>
      </c>
      <c r="G94" s="1393">
        <f t="shared" si="18"/>
        <v>-291517.44999999995</v>
      </c>
      <c r="H94" s="960">
        <v>-79126.165000000008</v>
      </c>
      <c r="I94" s="1393">
        <f t="shared" si="22"/>
        <v>27694.157750000002</v>
      </c>
      <c r="J94" s="1393">
        <f t="shared" si="23"/>
        <v>-342949.45724999998</v>
      </c>
      <c r="K94" s="643"/>
      <c r="L94" s="960">
        <f t="shared" si="24"/>
        <v>-832907</v>
      </c>
      <c r="M94" s="1393">
        <f t="shared" si="25"/>
        <v>-174910.47</v>
      </c>
      <c r="N94" s="960">
        <v>-79126.165000000008</v>
      </c>
      <c r="O94" s="1393">
        <f t="shared" si="26"/>
        <v>16616.494650000001</v>
      </c>
      <c r="P94" s="1393">
        <f t="shared" si="27"/>
        <v>-237420.14035</v>
      </c>
      <c r="Q94" s="1393"/>
      <c r="R94" s="1393">
        <f t="shared" si="19"/>
        <v>-105529.31689999998</v>
      </c>
      <c r="S94" s="1393"/>
      <c r="T94" s="960">
        <v>-105529.31690000001</v>
      </c>
      <c r="U94" s="1393"/>
      <c r="V94" s="960">
        <v>0</v>
      </c>
      <c r="W94" s="1393"/>
      <c r="X94" s="1393">
        <f t="shared" si="20"/>
        <v>2.9103830456733704E-11</v>
      </c>
      <c r="Y94" s="1390"/>
      <c r="Z94" s="1390" t="s">
        <v>818</v>
      </c>
      <c r="AA94" s="1390"/>
      <c r="AB94" s="1390" t="s">
        <v>594</v>
      </c>
      <c r="AC94" s="1390"/>
      <c r="AD94" s="1391">
        <v>0</v>
      </c>
      <c r="AE94" s="1390"/>
      <c r="AF94" s="1393">
        <f t="shared" si="21"/>
        <v>0</v>
      </c>
      <c r="AG94" s="1376"/>
      <c r="AH94" s="1392">
        <v>283</v>
      </c>
    </row>
    <row r="95" spans="2:34">
      <c r="B95" s="975">
        <v>78</v>
      </c>
      <c r="C95" s="1377" t="s">
        <v>865</v>
      </c>
      <c r="D95" s="1377" t="s">
        <v>865</v>
      </c>
      <c r="E95" s="1377" t="s">
        <v>815</v>
      </c>
      <c r="F95" s="960">
        <v>-34738224</v>
      </c>
      <c r="G95" s="1393">
        <f t="shared" si="18"/>
        <v>-12158378.399999999</v>
      </c>
      <c r="H95" s="960">
        <v>-3300131.2800000003</v>
      </c>
      <c r="I95" s="1393">
        <f t="shared" si="22"/>
        <v>1155045.9480000001</v>
      </c>
      <c r="J95" s="1393">
        <f t="shared" si="23"/>
        <v>-14303463.731999999</v>
      </c>
      <c r="K95" s="643"/>
      <c r="L95" s="960">
        <f t="shared" si="24"/>
        <v>-34738224</v>
      </c>
      <c r="M95" s="1393">
        <f t="shared" si="25"/>
        <v>-7295027.04</v>
      </c>
      <c r="N95" s="960">
        <v>-3300131.2800000003</v>
      </c>
      <c r="O95" s="1393">
        <f t="shared" si="26"/>
        <v>693027.56880000001</v>
      </c>
      <c r="P95" s="1393">
        <f t="shared" si="27"/>
        <v>-9902130.7511999998</v>
      </c>
      <c r="Q95" s="1393"/>
      <c r="R95" s="1393">
        <f t="shared" si="19"/>
        <v>-4401332.9807999991</v>
      </c>
      <c r="S95" s="1393"/>
      <c r="T95" s="960">
        <v>0</v>
      </c>
      <c r="U95" s="1393"/>
      <c r="V95" s="960">
        <v>0</v>
      </c>
      <c r="W95" s="1393"/>
      <c r="X95" s="1393">
        <f t="shared" si="20"/>
        <v>-4401332.9807999991</v>
      </c>
      <c r="Y95" s="1390"/>
      <c r="Z95" s="1390" t="s">
        <v>826</v>
      </c>
      <c r="AA95" s="1390"/>
      <c r="AB95" s="1390" t="s">
        <v>594</v>
      </c>
      <c r="AC95" s="1390"/>
      <c r="AD95" s="1391">
        <v>0</v>
      </c>
      <c r="AE95" s="1390"/>
      <c r="AF95" s="1393">
        <f t="shared" si="21"/>
        <v>0</v>
      </c>
      <c r="AG95" s="1376"/>
      <c r="AH95" s="1392">
        <v>283</v>
      </c>
    </row>
    <row r="96" spans="2:34">
      <c r="B96" s="975">
        <v>79</v>
      </c>
      <c r="C96" s="1377" t="s">
        <v>866</v>
      </c>
      <c r="D96" s="1377" t="s">
        <v>866</v>
      </c>
      <c r="E96" s="1377" t="s">
        <v>815</v>
      </c>
      <c r="F96" s="960">
        <v>-8611518</v>
      </c>
      <c r="G96" s="1393">
        <f t="shared" si="18"/>
        <v>-3014031.3</v>
      </c>
      <c r="H96" s="960">
        <v>-818094.21</v>
      </c>
      <c r="I96" s="1393">
        <f t="shared" si="22"/>
        <v>286332.97349999996</v>
      </c>
      <c r="J96" s="1393">
        <f t="shared" si="23"/>
        <v>-3545792.5364999999</v>
      </c>
      <c r="K96" s="643"/>
      <c r="L96" s="960">
        <f t="shared" si="24"/>
        <v>-8611518</v>
      </c>
      <c r="M96" s="1393">
        <f t="shared" si="25"/>
        <v>-1808418.78</v>
      </c>
      <c r="N96" s="960">
        <v>-818094.21</v>
      </c>
      <c r="O96" s="1393">
        <f t="shared" si="26"/>
        <v>171799.78409999999</v>
      </c>
      <c r="P96" s="1393">
        <f t="shared" si="27"/>
        <v>-2454713.2059000004</v>
      </c>
      <c r="Q96" s="1393"/>
      <c r="R96" s="1393">
        <f t="shared" si="19"/>
        <v>-1091079.3305999995</v>
      </c>
      <c r="S96" s="1393"/>
      <c r="T96" s="960">
        <v>0</v>
      </c>
      <c r="U96" s="1393"/>
      <c r="V96" s="960">
        <v>0</v>
      </c>
      <c r="W96" s="1393"/>
      <c r="X96" s="1393">
        <f t="shared" si="20"/>
        <v>-1091079.3305999995</v>
      </c>
      <c r="Y96" s="1390"/>
      <c r="Z96" s="1390" t="s">
        <v>826</v>
      </c>
      <c r="AA96" s="1390"/>
      <c r="AB96" s="1390" t="s">
        <v>594</v>
      </c>
      <c r="AC96" s="1390"/>
      <c r="AD96" s="1391">
        <v>0</v>
      </c>
      <c r="AE96" s="1390"/>
      <c r="AF96" s="1393">
        <f t="shared" si="21"/>
        <v>0</v>
      </c>
      <c r="AG96" s="1376"/>
      <c r="AH96" s="1392">
        <v>283</v>
      </c>
    </row>
    <row r="97" spans="2:34">
      <c r="B97" s="975">
        <v>80</v>
      </c>
      <c r="C97" s="1377" t="s">
        <v>867</v>
      </c>
      <c r="D97" s="1377" t="s">
        <v>867</v>
      </c>
      <c r="E97" s="1377" t="s">
        <v>815</v>
      </c>
      <c r="F97" s="960">
        <v>-5570471</v>
      </c>
      <c r="G97" s="1393">
        <f t="shared" si="18"/>
        <v>-1949664.8499999999</v>
      </c>
      <c r="H97" s="960">
        <v>-529194.745</v>
      </c>
      <c r="I97" s="1393">
        <f t="shared" si="22"/>
        <v>185218.16074999998</v>
      </c>
      <c r="J97" s="1393">
        <f t="shared" si="23"/>
        <v>-2293641.4342499999</v>
      </c>
      <c r="K97" s="643"/>
      <c r="L97" s="960">
        <f t="shared" si="24"/>
        <v>-5570471</v>
      </c>
      <c r="M97" s="1393">
        <f t="shared" si="25"/>
        <v>-1169798.9099999999</v>
      </c>
      <c r="N97" s="960">
        <v>-529194.745</v>
      </c>
      <c r="O97" s="1393">
        <f t="shared" si="26"/>
        <v>111130.89645</v>
      </c>
      <c r="P97" s="1393">
        <f t="shared" si="27"/>
        <v>-1587862.7585499999</v>
      </c>
      <c r="Q97" s="1393"/>
      <c r="R97" s="1393">
        <f t="shared" si="19"/>
        <v>-705778.67570000002</v>
      </c>
      <c r="S97" s="1393"/>
      <c r="T97" s="960">
        <v>0</v>
      </c>
      <c r="U97" s="1393"/>
      <c r="V97" s="960">
        <v>0</v>
      </c>
      <c r="W97" s="1393"/>
      <c r="X97" s="1393">
        <f t="shared" si="20"/>
        <v>-705778.67570000002</v>
      </c>
      <c r="Y97" s="1390"/>
      <c r="Z97" s="1390" t="s">
        <v>826</v>
      </c>
      <c r="AA97" s="1390"/>
      <c r="AB97" s="1390" t="s">
        <v>594</v>
      </c>
      <c r="AC97" s="1390"/>
      <c r="AD97" s="1391">
        <v>0</v>
      </c>
      <c r="AE97" s="1390"/>
      <c r="AF97" s="1393">
        <f t="shared" si="21"/>
        <v>0</v>
      </c>
      <c r="AG97" s="1376"/>
      <c r="AH97" s="1392">
        <v>283</v>
      </c>
    </row>
    <row r="98" spans="2:34">
      <c r="B98" s="975">
        <v>81</v>
      </c>
      <c r="C98" s="1377" t="s">
        <v>615</v>
      </c>
      <c r="D98" s="1377" t="s">
        <v>615</v>
      </c>
      <c r="E98" s="1377" t="s">
        <v>815</v>
      </c>
      <c r="F98" s="960">
        <v>-185330502</v>
      </c>
      <c r="G98" s="1393">
        <f t="shared" si="18"/>
        <v>-64865675.699999996</v>
      </c>
      <c r="H98" s="960">
        <v>-17606397.690000001</v>
      </c>
      <c r="I98" s="1393">
        <f t="shared" si="22"/>
        <v>6162239.1914999997</v>
      </c>
      <c r="J98" s="1393">
        <f t="shared" si="23"/>
        <v>-76309834.198500007</v>
      </c>
      <c r="K98" s="643"/>
      <c r="L98" s="960">
        <f t="shared" si="24"/>
        <v>-185330502</v>
      </c>
      <c r="M98" s="1393">
        <f t="shared" si="25"/>
        <v>-38919405.420000002</v>
      </c>
      <c r="N98" s="960">
        <v>-17606397.690000001</v>
      </c>
      <c r="O98" s="1393">
        <f t="shared" si="26"/>
        <v>3697343.5149000003</v>
      </c>
      <c r="P98" s="1393">
        <f t="shared" si="27"/>
        <v>-52828459.595100001</v>
      </c>
      <c r="Q98" s="1393"/>
      <c r="R98" s="1393">
        <f t="shared" si="19"/>
        <v>-23481374.603400007</v>
      </c>
      <c r="S98" s="1393"/>
      <c r="T98" s="960">
        <v>-23481374.603400003</v>
      </c>
      <c r="U98" s="1393"/>
      <c r="V98" s="960">
        <v>0</v>
      </c>
      <c r="W98" s="1393"/>
      <c r="X98" s="1393">
        <f t="shared" si="20"/>
        <v>-3.7252902984619141E-9</v>
      </c>
      <c r="Y98" s="1390"/>
      <c r="Z98" s="1390" t="s">
        <v>818</v>
      </c>
      <c r="AA98" s="1390"/>
      <c r="AB98" s="1390" t="s">
        <v>594</v>
      </c>
      <c r="AC98" s="1390"/>
      <c r="AD98" s="1391">
        <v>0</v>
      </c>
      <c r="AE98" s="1390"/>
      <c r="AF98" s="1393">
        <f t="shared" si="21"/>
        <v>0</v>
      </c>
      <c r="AG98" s="1376"/>
      <c r="AH98" s="1392">
        <v>283</v>
      </c>
    </row>
    <row r="99" spans="2:34">
      <c r="B99" s="975">
        <v>82</v>
      </c>
      <c r="C99" s="1377" t="s">
        <v>615</v>
      </c>
      <c r="D99" s="1377" t="s">
        <v>615</v>
      </c>
      <c r="E99" s="1377" t="s">
        <v>815</v>
      </c>
      <c r="F99" s="960">
        <v>-9602455</v>
      </c>
      <c r="G99" s="1393">
        <f t="shared" si="18"/>
        <v>-3360859.25</v>
      </c>
      <c r="H99" s="960">
        <v>-912233.22499999998</v>
      </c>
      <c r="I99" s="1393">
        <f t="shared" si="22"/>
        <v>319281.62874999997</v>
      </c>
      <c r="J99" s="1393">
        <f t="shared" si="23"/>
        <v>-3953810.8462499995</v>
      </c>
      <c r="K99" s="643"/>
      <c r="L99" s="960">
        <f t="shared" si="24"/>
        <v>-9602455</v>
      </c>
      <c r="M99" s="1393">
        <f t="shared" si="25"/>
        <v>-2016515.5499999998</v>
      </c>
      <c r="N99" s="960">
        <v>-912233.22499999998</v>
      </c>
      <c r="O99" s="1393">
        <f t="shared" si="26"/>
        <v>191568.97725</v>
      </c>
      <c r="P99" s="1393">
        <f t="shared" si="27"/>
        <v>-2737179.7977499999</v>
      </c>
      <c r="Q99" s="1393"/>
      <c r="R99" s="1393">
        <f t="shared" si="19"/>
        <v>-1216631.0484999996</v>
      </c>
      <c r="S99" s="1393"/>
      <c r="T99" s="960">
        <v>0</v>
      </c>
      <c r="U99" s="1393"/>
      <c r="V99" s="960">
        <v>0</v>
      </c>
      <c r="W99" s="1393"/>
      <c r="X99" s="1393">
        <f t="shared" si="20"/>
        <v>-1216631.0484999996</v>
      </c>
      <c r="Y99" s="1390"/>
      <c r="Z99" s="1390" t="s">
        <v>818</v>
      </c>
      <c r="AA99" s="1390"/>
      <c r="AB99" s="1390" t="s">
        <v>594</v>
      </c>
      <c r="AC99" s="1390"/>
      <c r="AD99" s="1391">
        <v>0</v>
      </c>
      <c r="AE99" s="1390"/>
      <c r="AF99" s="1393">
        <f t="shared" si="21"/>
        <v>0</v>
      </c>
      <c r="AG99" s="1376"/>
      <c r="AH99" s="1392">
        <v>283</v>
      </c>
    </row>
    <row r="100" spans="2:34">
      <c r="B100" s="975">
        <v>83</v>
      </c>
      <c r="C100" s="1377" t="s">
        <v>863</v>
      </c>
      <c r="D100" s="1377" t="s">
        <v>863</v>
      </c>
      <c r="E100" s="1377" t="s">
        <v>815</v>
      </c>
      <c r="F100" s="960">
        <v>1</v>
      </c>
      <c r="G100" s="1393">
        <f t="shared" si="18"/>
        <v>0.35</v>
      </c>
      <c r="H100" s="960">
        <v>9.5000000000000001E-2</v>
      </c>
      <c r="I100" s="1393">
        <f t="shared" si="22"/>
        <v>-3.3249999999999995E-2</v>
      </c>
      <c r="J100" s="1393">
        <f t="shared" si="23"/>
        <v>0.41174999999999995</v>
      </c>
      <c r="K100" s="643"/>
      <c r="L100" s="960">
        <f t="shared" si="24"/>
        <v>1</v>
      </c>
      <c r="M100" s="1393">
        <f t="shared" si="25"/>
        <v>0.21</v>
      </c>
      <c r="N100" s="960">
        <v>9.5000000000000001E-2</v>
      </c>
      <c r="O100" s="1393">
        <f t="shared" si="26"/>
        <v>-1.9949999999999999E-2</v>
      </c>
      <c r="P100" s="1393">
        <f t="shared" si="27"/>
        <v>0.28504999999999997</v>
      </c>
      <c r="Q100" s="1393"/>
      <c r="R100" s="1393">
        <f t="shared" si="19"/>
        <v>0.12669999999999998</v>
      </c>
      <c r="S100" s="1393"/>
      <c r="T100" s="960">
        <v>0</v>
      </c>
      <c r="U100" s="1393"/>
      <c r="V100" s="960">
        <v>0</v>
      </c>
      <c r="W100" s="1393"/>
      <c r="X100" s="1393">
        <f t="shared" si="20"/>
        <v>0.12669999999999998</v>
      </c>
      <c r="Y100" s="1390"/>
      <c r="Z100" s="1390" t="s">
        <v>818</v>
      </c>
      <c r="AA100" s="1390"/>
      <c r="AB100" s="1390" t="s">
        <v>594</v>
      </c>
      <c r="AC100" s="1390"/>
      <c r="AD100" s="1391">
        <v>0</v>
      </c>
      <c r="AE100" s="1390"/>
      <c r="AF100" s="1393">
        <f t="shared" si="21"/>
        <v>0</v>
      </c>
      <c r="AG100" s="1376"/>
      <c r="AH100" s="1392">
        <v>283</v>
      </c>
    </row>
    <row r="101" spans="2:34">
      <c r="B101" s="975">
        <v>84</v>
      </c>
      <c r="C101" s="1377" t="s">
        <v>868</v>
      </c>
      <c r="D101" s="1377" t="s">
        <v>868</v>
      </c>
      <c r="E101" s="1377" t="s">
        <v>815</v>
      </c>
      <c r="F101" s="960">
        <v>-61207215</v>
      </c>
      <c r="G101" s="1393">
        <f t="shared" si="18"/>
        <v>-21422525.25</v>
      </c>
      <c r="H101" s="960">
        <v>-5814685.4249999998</v>
      </c>
      <c r="I101" s="1393">
        <f t="shared" si="22"/>
        <v>2035139.8987499997</v>
      </c>
      <c r="J101" s="1393">
        <f t="shared" si="23"/>
        <v>-25202070.776250001</v>
      </c>
      <c r="K101" s="643"/>
      <c r="L101" s="960">
        <f t="shared" si="24"/>
        <v>-61207215</v>
      </c>
      <c r="M101" s="1393">
        <f t="shared" si="25"/>
        <v>-12853515.15</v>
      </c>
      <c r="N101" s="960">
        <v>-5814685.4249999998</v>
      </c>
      <c r="O101" s="1393">
        <f t="shared" si="26"/>
        <v>1221083.9392499998</v>
      </c>
      <c r="P101" s="1393">
        <f t="shared" si="27"/>
        <v>-17447116.635749999</v>
      </c>
      <c r="Q101" s="1393"/>
      <c r="R101" s="1393">
        <f t="shared" si="19"/>
        <v>-7754954.1405000016</v>
      </c>
      <c r="S101" s="1393"/>
      <c r="T101" s="960">
        <v>-7754954.1405000016</v>
      </c>
      <c r="U101" s="1393"/>
      <c r="V101" s="960">
        <v>0</v>
      </c>
      <c r="W101" s="1393"/>
      <c r="X101" s="1393">
        <f t="shared" si="20"/>
        <v>0</v>
      </c>
      <c r="Y101" s="1390"/>
      <c r="Z101" s="1390" t="s">
        <v>818</v>
      </c>
      <c r="AA101" s="1390"/>
      <c r="AB101" s="1390" t="s">
        <v>594</v>
      </c>
      <c r="AC101" s="1390"/>
      <c r="AD101" s="1391">
        <v>0</v>
      </c>
      <c r="AE101" s="1390"/>
      <c r="AF101" s="1393">
        <f t="shared" si="21"/>
        <v>0</v>
      </c>
      <c r="AG101" s="1376"/>
      <c r="AH101" s="1392">
        <v>283</v>
      </c>
    </row>
    <row r="102" spans="2:34">
      <c r="B102" s="975">
        <v>85</v>
      </c>
      <c r="C102" s="1377" t="s">
        <v>863</v>
      </c>
      <c r="D102" s="1377" t="s">
        <v>863</v>
      </c>
      <c r="E102" s="1377" t="s">
        <v>815</v>
      </c>
      <c r="F102" s="960">
        <v>-1</v>
      </c>
      <c r="G102" s="1393">
        <f t="shared" si="18"/>
        <v>-0.35</v>
      </c>
      <c r="H102" s="960">
        <v>-9.5000000000000001E-2</v>
      </c>
      <c r="I102" s="1393">
        <f t="shared" si="22"/>
        <v>3.3249999999999995E-2</v>
      </c>
      <c r="J102" s="1393">
        <f t="shared" si="23"/>
        <v>-0.41174999999999995</v>
      </c>
      <c r="K102" s="643"/>
      <c r="L102" s="960">
        <f t="shared" si="24"/>
        <v>-1</v>
      </c>
      <c r="M102" s="1393">
        <f t="shared" si="25"/>
        <v>-0.21</v>
      </c>
      <c r="N102" s="960">
        <v>-9.5000000000000001E-2</v>
      </c>
      <c r="O102" s="1393">
        <f t="shared" si="26"/>
        <v>1.9949999999999999E-2</v>
      </c>
      <c r="P102" s="1393">
        <f t="shared" si="27"/>
        <v>-0.28504999999999997</v>
      </c>
      <c r="Q102" s="1393"/>
      <c r="R102" s="1393">
        <f t="shared" si="19"/>
        <v>-0.12669999999999998</v>
      </c>
      <c r="S102" s="1393"/>
      <c r="T102" s="960">
        <v>0</v>
      </c>
      <c r="U102" s="1393"/>
      <c r="V102" s="960">
        <v>0</v>
      </c>
      <c r="W102" s="1393"/>
      <c r="X102" s="1393">
        <f t="shared" si="20"/>
        <v>-0.12669999999999998</v>
      </c>
      <c r="Y102" s="1390"/>
      <c r="Z102" s="1390" t="s">
        <v>818</v>
      </c>
      <c r="AA102" s="1390"/>
      <c r="AB102" s="1390" t="s">
        <v>594</v>
      </c>
      <c r="AC102" s="1390"/>
      <c r="AD102" s="1391">
        <v>0</v>
      </c>
      <c r="AE102" s="1390"/>
      <c r="AF102" s="1393">
        <f t="shared" si="21"/>
        <v>0</v>
      </c>
      <c r="AG102" s="1376"/>
      <c r="AH102" s="1392">
        <v>283</v>
      </c>
    </row>
    <row r="103" spans="2:34">
      <c r="B103" s="975">
        <v>86</v>
      </c>
      <c r="C103" s="1377" t="s">
        <v>869</v>
      </c>
      <c r="D103" s="1377" t="s">
        <v>869</v>
      </c>
      <c r="E103" s="1377" t="s">
        <v>815</v>
      </c>
      <c r="F103" s="960">
        <v>-10344827</v>
      </c>
      <c r="G103" s="1393">
        <f t="shared" si="18"/>
        <v>-3620689.4499999997</v>
      </c>
      <c r="H103" s="960">
        <v>-982758.56500000006</v>
      </c>
      <c r="I103" s="1393">
        <f t="shared" si="22"/>
        <v>343965.49774999998</v>
      </c>
      <c r="J103" s="1393">
        <f t="shared" si="23"/>
        <v>-4259482.5172499996</v>
      </c>
      <c r="K103" s="643"/>
      <c r="L103" s="960">
        <f t="shared" si="24"/>
        <v>-10344827</v>
      </c>
      <c r="M103" s="1393">
        <f t="shared" si="25"/>
        <v>-2172413.67</v>
      </c>
      <c r="N103" s="960">
        <v>-982758.56500000006</v>
      </c>
      <c r="O103" s="1393">
        <f t="shared" si="26"/>
        <v>206379.29865000001</v>
      </c>
      <c r="P103" s="1393">
        <f t="shared" si="27"/>
        <v>-2948792.9363500001</v>
      </c>
      <c r="Q103" s="1393"/>
      <c r="R103" s="1393">
        <f t="shared" si="19"/>
        <v>-1310689.5808999995</v>
      </c>
      <c r="S103" s="1393"/>
      <c r="T103" s="960">
        <v>-1310689.5809000002</v>
      </c>
      <c r="U103" s="1393"/>
      <c r="V103" s="960">
        <v>0</v>
      </c>
      <c r="W103" s="1393"/>
      <c r="X103" s="1393">
        <f t="shared" si="20"/>
        <v>6.9849193096160889E-10</v>
      </c>
      <c r="Y103" s="1390"/>
      <c r="Z103" s="1390" t="s">
        <v>818</v>
      </c>
      <c r="AA103" s="1390"/>
      <c r="AB103" s="1390" t="s">
        <v>594</v>
      </c>
      <c r="AC103" s="1390"/>
      <c r="AD103" s="1391">
        <v>0</v>
      </c>
      <c r="AE103" s="1390"/>
      <c r="AF103" s="1393">
        <f t="shared" si="21"/>
        <v>0</v>
      </c>
      <c r="AG103" s="1376"/>
      <c r="AH103" s="1392">
        <v>283</v>
      </c>
    </row>
    <row r="104" spans="2:34">
      <c r="B104" s="975">
        <v>87</v>
      </c>
      <c r="C104" s="1377" t="s">
        <v>870</v>
      </c>
      <c r="D104" s="1377" t="s">
        <v>870</v>
      </c>
      <c r="E104" s="1377" t="s">
        <v>815</v>
      </c>
      <c r="F104" s="960">
        <v>-6690318</v>
      </c>
      <c r="G104" s="1393">
        <f t="shared" si="18"/>
        <v>-2341611.2999999998</v>
      </c>
      <c r="H104" s="960">
        <v>-635580.21</v>
      </c>
      <c r="I104" s="1393">
        <f t="shared" si="22"/>
        <v>222453.07349999997</v>
      </c>
      <c r="J104" s="1393">
        <f t="shared" si="23"/>
        <v>-2754738.4364999998</v>
      </c>
      <c r="K104" s="643"/>
      <c r="L104" s="960">
        <f t="shared" si="24"/>
        <v>-6690318</v>
      </c>
      <c r="M104" s="1393">
        <f t="shared" si="25"/>
        <v>-1404966.78</v>
      </c>
      <c r="N104" s="960">
        <v>-635580.21</v>
      </c>
      <c r="O104" s="1393">
        <f t="shared" si="26"/>
        <v>133471.84409999999</v>
      </c>
      <c r="P104" s="1393">
        <f t="shared" si="27"/>
        <v>-1907075.1458999999</v>
      </c>
      <c r="Q104" s="1393"/>
      <c r="R104" s="1393">
        <f t="shared" si="19"/>
        <v>-847663.29059999995</v>
      </c>
      <c r="S104" s="1393"/>
      <c r="T104" s="960">
        <v>0</v>
      </c>
      <c r="U104" s="1393"/>
      <c r="V104" s="960">
        <v>0</v>
      </c>
      <c r="W104" s="1393"/>
      <c r="X104" s="1393">
        <f t="shared" si="20"/>
        <v>-847663.29059999995</v>
      </c>
      <c r="Y104" s="1390"/>
      <c r="Z104" s="1390" t="s">
        <v>826</v>
      </c>
      <c r="AA104" s="1390"/>
      <c r="AB104" s="1390" t="s">
        <v>594</v>
      </c>
      <c r="AC104" s="1390"/>
      <c r="AD104" s="1391">
        <v>0</v>
      </c>
      <c r="AE104" s="1390"/>
      <c r="AF104" s="1393">
        <f t="shared" si="21"/>
        <v>0</v>
      </c>
      <c r="AG104" s="1376"/>
      <c r="AH104" s="1392">
        <v>283</v>
      </c>
    </row>
    <row r="105" spans="2:34">
      <c r="B105" s="975">
        <v>88</v>
      </c>
      <c r="C105" s="1377" t="s">
        <v>871</v>
      </c>
      <c r="D105" s="1377" t="s">
        <v>871</v>
      </c>
      <c r="E105" s="1377" t="s">
        <v>815</v>
      </c>
      <c r="F105" s="960">
        <v>5364476</v>
      </c>
      <c r="G105" s="1393">
        <f t="shared" si="18"/>
        <v>1877566.5999999999</v>
      </c>
      <c r="H105" s="960">
        <v>509625.22000000003</v>
      </c>
      <c r="I105" s="1393">
        <f t="shared" si="22"/>
        <v>-178368.82699999999</v>
      </c>
      <c r="J105" s="1393">
        <f t="shared" si="23"/>
        <v>2208822.9929999998</v>
      </c>
      <c r="K105" s="643"/>
      <c r="L105" s="960">
        <f t="shared" si="24"/>
        <v>5364476</v>
      </c>
      <c r="M105" s="1393">
        <f t="shared" si="25"/>
        <v>1126539.96</v>
      </c>
      <c r="N105" s="960">
        <v>509625.22000000003</v>
      </c>
      <c r="O105" s="1393">
        <f t="shared" si="26"/>
        <v>-107021.2962</v>
      </c>
      <c r="P105" s="1393">
        <f t="shared" si="27"/>
        <v>1529143.8838</v>
      </c>
      <c r="Q105" s="1393"/>
      <c r="R105" s="1393">
        <f t="shared" si="19"/>
        <v>679679.10919999983</v>
      </c>
      <c r="S105" s="1393"/>
      <c r="T105" s="960">
        <v>679679.10920000006</v>
      </c>
      <c r="U105" s="1393"/>
      <c r="V105" s="960">
        <v>0</v>
      </c>
      <c r="W105" s="1393"/>
      <c r="X105" s="1393">
        <f t="shared" si="20"/>
        <v>-2.3283064365386963E-10</v>
      </c>
      <c r="Y105" s="1390"/>
      <c r="Z105" s="1390" t="s">
        <v>818</v>
      </c>
      <c r="AA105" s="1390"/>
      <c r="AB105" s="1390" t="s">
        <v>594</v>
      </c>
      <c r="AC105" s="1390"/>
      <c r="AD105" s="1391">
        <v>0</v>
      </c>
      <c r="AE105" s="1390"/>
      <c r="AF105" s="1393">
        <f t="shared" si="21"/>
        <v>0</v>
      </c>
      <c r="AG105" s="1376"/>
      <c r="AH105" s="1392">
        <v>283</v>
      </c>
    </row>
    <row r="106" spans="2:34">
      <c r="B106" s="975">
        <v>89</v>
      </c>
      <c r="C106" s="1377" t="s">
        <v>806</v>
      </c>
      <c r="D106" s="1377" t="s">
        <v>806</v>
      </c>
      <c r="E106" s="1377" t="s">
        <v>815</v>
      </c>
      <c r="F106" s="960">
        <v>42559736</v>
      </c>
      <c r="G106" s="1393">
        <f>F106*0.35</f>
        <v>14895907.6</v>
      </c>
      <c r="H106" s="960">
        <v>0</v>
      </c>
      <c r="I106" s="1393">
        <f t="shared" si="22"/>
        <v>0</v>
      </c>
      <c r="J106" s="1393">
        <f>SUM(G106:I106)</f>
        <v>14895907.6</v>
      </c>
      <c r="K106" s="643"/>
      <c r="L106" s="960">
        <f t="shared" si="24"/>
        <v>42559736</v>
      </c>
      <c r="M106" s="1393">
        <f t="shared" si="25"/>
        <v>8937544.5600000005</v>
      </c>
      <c r="N106" s="960">
        <v>0</v>
      </c>
      <c r="O106" s="1393">
        <f t="shared" si="26"/>
        <v>0</v>
      </c>
      <c r="P106" s="1393">
        <f>SUM(M106:O106)</f>
        <v>8937544.5600000005</v>
      </c>
      <c r="Q106" s="1393"/>
      <c r="R106" s="1393">
        <f t="shared" si="19"/>
        <v>5958363.0399999991</v>
      </c>
      <c r="S106" s="1393"/>
      <c r="T106" s="960">
        <v>5958363.040000001</v>
      </c>
      <c r="U106" s="1393"/>
      <c r="V106" s="960">
        <v>0</v>
      </c>
      <c r="W106" s="1393"/>
      <c r="X106" s="1393">
        <f t="shared" si="20"/>
        <v>-1.862645149230957E-9</v>
      </c>
      <c r="Y106" s="1390"/>
      <c r="Z106" s="1390" t="s">
        <v>818</v>
      </c>
      <c r="AA106" s="1390"/>
      <c r="AB106" s="1390" t="s">
        <v>594</v>
      </c>
      <c r="AC106" s="1390"/>
      <c r="AD106" s="1391">
        <v>0</v>
      </c>
      <c r="AE106" s="1390"/>
      <c r="AF106" s="1393">
        <f t="shared" si="21"/>
        <v>0</v>
      </c>
      <c r="AG106" s="1376"/>
      <c r="AH106" s="1392">
        <v>283</v>
      </c>
    </row>
    <row r="107" spans="2:34">
      <c r="B107" s="975">
        <v>90</v>
      </c>
      <c r="C107" s="1377" t="s">
        <v>872</v>
      </c>
      <c r="D107" s="1377" t="s">
        <v>872</v>
      </c>
      <c r="E107" s="1377" t="s">
        <v>815</v>
      </c>
      <c r="F107" s="960">
        <v>-7554981</v>
      </c>
      <c r="G107" s="1393">
        <f t="shared" si="18"/>
        <v>-2644243.3499999996</v>
      </c>
      <c r="H107" s="960">
        <v>-717723.19500000007</v>
      </c>
      <c r="I107" s="1393">
        <f t="shared" si="22"/>
        <v>251203.11825</v>
      </c>
      <c r="J107" s="1393">
        <f t="shared" si="23"/>
        <v>-3110763.4267500001</v>
      </c>
      <c r="K107" s="643"/>
      <c r="L107" s="960">
        <f t="shared" si="24"/>
        <v>-7554981</v>
      </c>
      <c r="M107" s="1393">
        <f t="shared" si="25"/>
        <v>-1586546.01</v>
      </c>
      <c r="N107" s="960">
        <v>-717723.19500000007</v>
      </c>
      <c r="O107" s="1393">
        <f t="shared" si="26"/>
        <v>150721.87095000001</v>
      </c>
      <c r="P107" s="1393">
        <f t="shared" si="27"/>
        <v>-2153547.3340500002</v>
      </c>
      <c r="Q107" s="1393"/>
      <c r="R107" s="1393">
        <f t="shared" si="19"/>
        <v>-957216.09269999992</v>
      </c>
      <c r="S107" s="1393"/>
      <c r="T107" s="960">
        <v>-9380.7177084599389</v>
      </c>
      <c r="U107" s="1393"/>
      <c r="V107" s="960">
        <v>0</v>
      </c>
      <c r="W107" s="1393"/>
      <c r="X107" s="1393">
        <f t="shared" si="20"/>
        <v>-947835.37499153998</v>
      </c>
      <c r="Y107" s="1390"/>
      <c r="Z107" s="1390" t="s">
        <v>822</v>
      </c>
      <c r="AA107" s="1390"/>
      <c r="AB107" s="1390" t="s">
        <v>690</v>
      </c>
      <c r="AC107" s="1390"/>
      <c r="AD107" s="1391">
        <v>0.2334</v>
      </c>
      <c r="AE107" s="1390"/>
      <c r="AF107" s="1393">
        <f t="shared" si="21"/>
        <v>-223414.23603617997</v>
      </c>
      <c r="AG107" s="1376"/>
      <c r="AH107" s="1392">
        <v>283</v>
      </c>
    </row>
    <row r="108" spans="2:34">
      <c r="B108" s="975">
        <v>91</v>
      </c>
      <c r="C108" s="1377" t="s">
        <v>872</v>
      </c>
      <c r="D108" s="1377" t="s">
        <v>872</v>
      </c>
      <c r="E108" s="1377" t="s">
        <v>815</v>
      </c>
      <c r="F108" s="960">
        <v>-280921</v>
      </c>
      <c r="G108" s="1393">
        <f t="shared" si="18"/>
        <v>-98322.349999999991</v>
      </c>
      <c r="H108" s="960">
        <v>-26687.494999999999</v>
      </c>
      <c r="I108" s="1393">
        <f t="shared" si="22"/>
        <v>9340.6232499999987</v>
      </c>
      <c r="J108" s="1393">
        <f t="shared" si="23"/>
        <v>-115669.22174999998</v>
      </c>
      <c r="K108" s="643"/>
      <c r="L108" s="960">
        <f t="shared" si="24"/>
        <v>-280921</v>
      </c>
      <c r="M108" s="1393">
        <f t="shared" si="25"/>
        <v>-58993.409999999996</v>
      </c>
      <c r="N108" s="960">
        <v>-26687.494999999999</v>
      </c>
      <c r="O108" s="1393">
        <f t="shared" si="26"/>
        <v>5604.3739499999992</v>
      </c>
      <c r="P108" s="1393">
        <f t="shared" si="27"/>
        <v>-80076.531050000005</v>
      </c>
      <c r="Q108" s="1393"/>
      <c r="R108" s="1393">
        <f t="shared" si="19"/>
        <v>-35592.690699999977</v>
      </c>
      <c r="S108" s="1393"/>
      <c r="T108" s="960">
        <v>-348.80836886000179</v>
      </c>
      <c r="U108" s="1393"/>
      <c r="V108" s="960">
        <v>0</v>
      </c>
      <c r="W108" s="1393"/>
      <c r="X108" s="1393">
        <f t="shared" si="20"/>
        <v>-35243.882331139976</v>
      </c>
      <c r="Y108" s="1390"/>
      <c r="Z108" s="1390" t="s">
        <v>822</v>
      </c>
      <c r="AA108" s="1390"/>
      <c r="AB108" s="1390" t="s">
        <v>690</v>
      </c>
      <c r="AC108" s="1390"/>
      <c r="AD108" s="1391">
        <v>0.2334</v>
      </c>
      <c r="AE108" s="1390"/>
      <c r="AF108" s="1393">
        <f t="shared" si="21"/>
        <v>-8307.3340093799943</v>
      </c>
      <c r="AG108" s="1376"/>
      <c r="AH108" s="1392">
        <v>283</v>
      </c>
    </row>
    <row r="109" spans="2:34">
      <c r="B109" s="975">
        <v>92</v>
      </c>
      <c r="C109" s="1394" t="s">
        <v>873</v>
      </c>
      <c r="D109" s="1394" t="s">
        <v>873</v>
      </c>
      <c r="E109" s="1394" t="s">
        <v>819</v>
      </c>
      <c r="F109" s="960">
        <v>13483277.17</v>
      </c>
      <c r="G109" s="1393">
        <f t="shared" si="18"/>
        <v>4719147.0094999997</v>
      </c>
      <c r="H109" s="960">
        <v>1280911.33115</v>
      </c>
      <c r="I109" s="1393">
        <f t="shared" si="22"/>
        <v>-448318.96590249997</v>
      </c>
      <c r="J109" s="1393">
        <f t="shared" si="23"/>
        <v>5551739.3747474998</v>
      </c>
      <c r="K109" s="643"/>
      <c r="L109" s="960">
        <f t="shared" si="24"/>
        <v>13483277.17</v>
      </c>
      <c r="M109" s="1393">
        <f t="shared" si="25"/>
        <v>2831488.2056999998</v>
      </c>
      <c r="N109" s="960">
        <v>1280911.33115</v>
      </c>
      <c r="O109" s="1393">
        <f t="shared" si="26"/>
        <v>-268991.37954150001</v>
      </c>
      <c r="P109" s="1393">
        <f t="shared" si="27"/>
        <v>3843408.1573084998</v>
      </c>
      <c r="Q109" s="1393"/>
      <c r="R109" s="1393">
        <f t="shared" si="19"/>
        <v>1708331.217439</v>
      </c>
      <c r="S109" s="1393"/>
      <c r="T109" s="960">
        <v>0</v>
      </c>
      <c r="U109" s="1393"/>
      <c r="V109" s="960">
        <f>R109</f>
        <v>1708331.217439</v>
      </c>
      <c r="W109" s="1393"/>
      <c r="X109" s="1393">
        <f t="shared" si="20"/>
        <v>0</v>
      </c>
      <c r="Y109" s="1390"/>
      <c r="Z109" s="1390" t="s">
        <v>819</v>
      </c>
      <c r="AA109" s="1390"/>
      <c r="AB109" s="1390" t="s">
        <v>594</v>
      </c>
      <c r="AC109" s="1390"/>
      <c r="AD109" s="1391">
        <v>0</v>
      </c>
      <c r="AE109" s="1390"/>
      <c r="AF109" s="1393">
        <f t="shared" si="21"/>
        <v>0</v>
      </c>
      <c r="AG109" s="1376"/>
      <c r="AH109" s="1392">
        <v>283</v>
      </c>
    </row>
    <row r="110" spans="2:34">
      <c r="B110" s="975">
        <v>93</v>
      </c>
      <c r="C110" s="1394" t="s">
        <v>874</v>
      </c>
      <c r="D110" s="1394" t="s">
        <v>874</v>
      </c>
      <c r="E110" s="1394" t="s">
        <v>819</v>
      </c>
      <c r="F110" s="960">
        <v>-341409011.34000003</v>
      </c>
      <c r="G110" s="1393">
        <f t="shared" si="18"/>
        <v>-119493153.969</v>
      </c>
      <c r="H110" s="960">
        <v>-32433856.077300005</v>
      </c>
      <c r="I110" s="1393">
        <f t="shared" si="22"/>
        <v>11351849.627055001</v>
      </c>
      <c r="J110" s="1393">
        <f t="shared" si="23"/>
        <v>-140575160.419245</v>
      </c>
      <c r="K110" s="643"/>
      <c r="L110" s="960">
        <f t="shared" si="24"/>
        <v>-341409011.34000003</v>
      </c>
      <c r="M110" s="1393">
        <f t="shared" si="25"/>
        <v>-71695892.381400004</v>
      </c>
      <c r="N110" s="960">
        <v>-32433856.077300005</v>
      </c>
      <c r="O110" s="1393">
        <f t="shared" si="26"/>
        <v>6811109.7762330007</v>
      </c>
      <c r="P110" s="1393">
        <f t="shared" si="27"/>
        <v>-97318638.682466999</v>
      </c>
      <c r="Q110" s="643"/>
      <c r="R110" s="1393">
        <f t="shared" si="19"/>
        <v>-43256521.736778006</v>
      </c>
      <c r="S110" s="1393"/>
      <c r="T110" s="960">
        <v>0</v>
      </c>
      <c r="U110" s="1393"/>
      <c r="V110" s="960">
        <f>R110</f>
        <v>-43256521.736778006</v>
      </c>
      <c r="W110" s="1393"/>
      <c r="X110" s="1393">
        <f t="shared" si="20"/>
        <v>0</v>
      </c>
      <c r="Y110" s="1390"/>
      <c r="Z110" s="1390" t="s">
        <v>819</v>
      </c>
      <c r="AA110" s="1390"/>
      <c r="AB110" s="1390" t="s">
        <v>594</v>
      </c>
      <c r="AC110" s="1390"/>
      <c r="AD110" s="1391">
        <v>0</v>
      </c>
      <c r="AE110" s="1390"/>
      <c r="AF110" s="1393">
        <f t="shared" si="21"/>
        <v>0</v>
      </c>
      <c r="AG110" s="1376"/>
      <c r="AH110" s="1392">
        <v>283</v>
      </c>
    </row>
    <row r="111" spans="2:34">
      <c r="B111" s="975">
        <v>94</v>
      </c>
      <c r="C111" s="1377" t="s">
        <v>875</v>
      </c>
      <c r="D111" s="1377" t="s">
        <v>875</v>
      </c>
      <c r="E111" s="1394" t="s">
        <v>819</v>
      </c>
      <c r="F111" s="960">
        <v>3231623.3499999642</v>
      </c>
      <c r="G111" s="1393">
        <f t="shared" si="18"/>
        <v>1131068.1724999873</v>
      </c>
      <c r="H111" s="960">
        <v>307004.2182499966</v>
      </c>
      <c r="I111" s="1393">
        <f t="shared" si="22"/>
        <v>-107451.4763874988</v>
      </c>
      <c r="J111" s="1393">
        <f t="shared" si="23"/>
        <v>1330620.9143624851</v>
      </c>
      <c r="K111" s="643"/>
      <c r="L111" s="960">
        <f t="shared" si="24"/>
        <v>3231623.3499999642</v>
      </c>
      <c r="M111" s="1393">
        <f t="shared" si="25"/>
        <v>678640.90349999245</v>
      </c>
      <c r="N111" s="960">
        <v>307004.2182499966</v>
      </c>
      <c r="O111" s="1393">
        <f t="shared" si="26"/>
        <v>-64470.885832499283</v>
      </c>
      <c r="P111" s="1393">
        <f t="shared" si="27"/>
        <v>921174.23591748974</v>
      </c>
      <c r="Q111" s="1393"/>
      <c r="R111" s="1393">
        <f t="shared" si="19"/>
        <v>409446.67844499531</v>
      </c>
      <c r="S111" s="1393"/>
      <c r="T111" s="960">
        <v>0</v>
      </c>
      <c r="U111" s="1393"/>
      <c r="V111" s="960">
        <f>R111</f>
        <v>409446.67844499531</v>
      </c>
      <c r="W111" s="1393"/>
      <c r="X111" s="1393">
        <f t="shared" si="20"/>
        <v>0</v>
      </c>
      <c r="Y111" s="1390"/>
      <c r="Z111" s="1390" t="s">
        <v>819</v>
      </c>
      <c r="AA111" s="1390"/>
      <c r="AB111" s="1390" t="s">
        <v>594</v>
      </c>
      <c r="AC111" s="1390"/>
      <c r="AD111" s="1391">
        <v>0</v>
      </c>
      <c r="AE111" s="1390"/>
      <c r="AF111" s="1393">
        <f t="shared" si="21"/>
        <v>0</v>
      </c>
      <c r="AG111" s="1376"/>
      <c r="AH111" s="1392">
        <v>283</v>
      </c>
    </row>
    <row r="112" spans="2:34">
      <c r="B112" s="975">
        <v>95</v>
      </c>
      <c r="C112" s="1377" t="s">
        <v>843</v>
      </c>
      <c r="D112" s="1377" t="s">
        <v>843</v>
      </c>
      <c r="E112" s="1394" t="s">
        <v>819</v>
      </c>
      <c r="F112" s="1395">
        <v>0</v>
      </c>
      <c r="G112" s="643">
        <f t="shared" si="18"/>
        <v>0</v>
      </c>
      <c r="H112" s="1395">
        <v>0</v>
      </c>
      <c r="I112" s="643">
        <f t="shared" si="22"/>
        <v>0</v>
      </c>
      <c r="J112" s="643">
        <f>SUM(G112:I112)</f>
        <v>0</v>
      </c>
      <c r="K112" s="643"/>
      <c r="L112" s="1395">
        <v>269435425.36397123</v>
      </c>
      <c r="M112" s="1393">
        <f>L112*0.21</f>
        <v>56581439.326433957</v>
      </c>
      <c r="N112" s="960">
        <v>25596365.409577269</v>
      </c>
      <c r="O112" s="1393">
        <f>-N112*0.21</f>
        <v>-5375236.7360112267</v>
      </c>
      <c r="P112" s="1393">
        <v>76802568</v>
      </c>
      <c r="Q112" s="1393"/>
      <c r="R112" s="1393">
        <v>0</v>
      </c>
      <c r="S112" s="1393"/>
      <c r="T112" s="960">
        <v>0</v>
      </c>
      <c r="U112" s="1393"/>
      <c r="V112" s="960">
        <f>R112</f>
        <v>0</v>
      </c>
      <c r="W112" s="1393"/>
      <c r="X112" s="1393">
        <f t="shared" si="20"/>
        <v>0</v>
      </c>
      <c r="Y112" s="1390"/>
      <c r="Z112" s="1390" t="s">
        <v>819</v>
      </c>
      <c r="AA112" s="1390"/>
      <c r="AB112" s="1390" t="s">
        <v>594</v>
      </c>
      <c r="AC112" s="1390"/>
      <c r="AD112" s="1391">
        <v>0</v>
      </c>
      <c r="AE112" s="1390"/>
      <c r="AF112" s="1393">
        <f t="shared" si="21"/>
        <v>0</v>
      </c>
      <c r="AG112" s="1376"/>
      <c r="AH112" s="1392">
        <v>283</v>
      </c>
    </row>
    <row r="113" spans="1:35">
      <c r="B113" s="975">
        <v>96</v>
      </c>
      <c r="C113" s="1377" t="s">
        <v>844</v>
      </c>
      <c r="D113" s="1377" t="s">
        <v>844</v>
      </c>
      <c r="E113" s="1394" t="s">
        <v>819</v>
      </c>
      <c r="F113" s="1395">
        <v>0</v>
      </c>
      <c r="G113" s="643">
        <f t="shared" si="18"/>
        <v>0</v>
      </c>
      <c r="H113" s="1395">
        <v>0</v>
      </c>
      <c r="I113" s="643">
        <f t="shared" si="22"/>
        <v>0</v>
      </c>
      <c r="J113" s="643">
        <f>SUM(G113:I113)</f>
        <v>0</v>
      </c>
      <c r="K113" s="643"/>
      <c r="L113" s="960">
        <v>434374283.51632977</v>
      </c>
      <c r="M113" s="1393">
        <f>L113*0.21</f>
        <v>91218599.538429245</v>
      </c>
      <c r="N113" s="960">
        <v>41265556.934051327</v>
      </c>
      <c r="O113" s="1393">
        <f>-N113*0.21</f>
        <v>-8665766.9561507776</v>
      </c>
      <c r="P113" s="1393">
        <f>SUM(M113:O113)</f>
        <v>123818389.5163298</v>
      </c>
      <c r="Q113" s="1393"/>
      <c r="R113" s="1393">
        <f>J113-P113</f>
        <v>-123818389.5163298</v>
      </c>
      <c r="S113" s="1393"/>
      <c r="T113" s="960">
        <v>0</v>
      </c>
      <c r="U113" s="1393"/>
      <c r="V113" s="960">
        <f>R113</f>
        <v>-123818389.5163298</v>
      </c>
      <c r="W113" s="1393"/>
      <c r="X113" s="1393">
        <f t="shared" si="20"/>
        <v>0</v>
      </c>
      <c r="Y113" s="1390"/>
      <c r="Z113" s="1390" t="s">
        <v>819</v>
      </c>
      <c r="AA113" s="1390"/>
      <c r="AB113" s="1390" t="s">
        <v>594</v>
      </c>
      <c r="AC113" s="1390"/>
      <c r="AD113" s="1391">
        <v>0</v>
      </c>
      <c r="AE113" s="1390"/>
      <c r="AF113" s="1393">
        <f t="shared" si="21"/>
        <v>0</v>
      </c>
      <c r="AG113" s="1376"/>
      <c r="AH113" s="1392">
        <v>283</v>
      </c>
    </row>
    <row r="114" spans="1:35">
      <c r="C114" s="973" t="s">
        <v>876</v>
      </c>
      <c r="D114" s="973"/>
      <c r="E114" s="973"/>
      <c r="F114" s="991">
        <f>SUM(F78:F113)</f>
        <v>-2455579623.8200002</v>
      </c>
      <c r="G114" s="991">
        <f>SUM(G78:G113)</f>
        <v>-859452868.33700001</v>
      </c>
      <c r="H114" s="991">
        <f t="shared" ref="H114:J114" si="28">SUM(H78:H113)</f>
        <v>-237323239.18290004</v>
      </c>
      <c r="I114" s="991">
        <f t="shared" si="28"/>
        <v>83063133.714014962</v>
      </c>
      <c r="J114" s="991">
        <f t="shared" si="28"/>
        <v>-1013712973.805885</v>
      </c>
      <c r="K114" s="874"/>
      <c r="L114" s="991">
        <f t="shared" ref="L114:N114" si="29">SUM(L78:L113)</f>
        <v>-1751769914.9396992</v>
      </c>
      <c r="M114" s="991">
        <f t="shared" si="29"/>
        <v>-367871682.13733685</v>
      </c>
      <c r="N114" s="991">
        <f t="shared" si="29"/>
        <v>-170461316.83927143</v>
      </c>
      <c r="O114" s="991">
        <f>SUM(O78:O113)</f>
        <v>35796876.536246993</v>
      </c>
      <c r="P114" s="991">
        <f>SUM(P78:P113)</f>
        <v>-502536122.44036138</v>
      </c>
      <c r="Q114" s="992"/>
      <c r="R114" s="991">
        <f>SUM(R78:R113)</f>
        <v>-434374283.36552382</v>
      </c>
      <c r="S114" s="992"/>
      <c r="T114" s="991">
        <f>SUM(T78:T113)</f>
        <v>-61711455.022806048</v>
      </c>
      <c r="U114" s="992"/>
      <c r="V114" s="991">
        <f>SUM(V78:V113)</f>
        <v>-164957133.35722381</v>
      </c>
      <c r="W114" s="992"/>
      <c r="X114" s="991">
        <f>SUM(X78:X113)</f>
        <v>-207705694.98549399</v>
      </c>
      <c r="Y114" s="992"/>
      <c r="Z114" s="992"/>
      <c r="AA114" s="992"/>
      <c r="AB114" s="992"/>
      <c r="AC114" s="992"/>
      <c r="AD114" s="992"/>
      <c r="AE114" s="992"/>
      <c r="AF114" s="991">
        <f>SUM(AF78:AF113)</f>
        <v>-21690647.575878333</v>
      </c>
    </row>
    <row r="115" spans="1:35">
      <c r="C115" s="950"/>
      <c r="D115" s="950"/>
      <c r="E115" s="950"/>
      <c r="F115" s="984"/>
      <c r="G115" s="984"/>
      <c r="H115" s="984"/>
      <c r="I115" s="984"/>
      <c r="J115" s="984"/>
      <c r="K115" s="874"/>
      <c r="L115" s="984"/>
      <c r="M115" s="984"/>
      <c r="N115" s="984"/>
      <c r="O115" s="984"/>
      <c r="P115" s="984"/>
      <c r="Q115" s="984"/>
      <c r="R115" s="984"/>
      <c r="S115" s="984"/>
      <c r="T115" s="984"/>
      <c r="U115" s="984"/>
      <c r="V115" s="984"/>
      <c r="W115" s="984"/>
      <c r="X115" s="984"/>
      <c r="Y115" s="984"/>
      <c r="Z115" s="984"/>
      <c r="AA115" s="984"/>
      <c r="AB115" s="984"/>
      <c r="AC115" s="984"/>
      <c r="AD115" s="984"/>
      <c r="AE115" s="984"/>
      <c r="AF115" s="984"/>
    </row>
    <row r="116" spans="1:35" ht="13.5" thickBot="1">
      <c r="B116" s="975">
        <v>97</v>
      </c>
      <c r="C116" s="973" t="s">
        <v>877</v>
      </c>
      <c r="D116" s="973"/>
      <c r="E116" s="973"/>
      <c r="F116" s="997">
        <f>F65+F75+F114</f>
        <v>-15625864809.299864</v>
      </c>
      <c r="G116" s="997">
        <f t="shared" ref="G116:J116" si="30">G65+G75+G114</f>
        <v>-5469052683.2549515</v>
      </c>
      <c r="H116" s="997">
        <f t="shared" si="30"/>
        <v>-1240364730.9513998</v>
      </c>
      <c r="I116" s="997">
        <f t="shared" si="30"/>
        <v>434127655.83298987</v>
      </c>
      <c r="J116" s="997">
        <f t="shared" si="30"/>
        <v>-6275289758.3733616</v>
      </c>
      <c r="K116" s="874"/>
      <c r="L116" s="997">
        <f>L65+L75+L114</f>
        <v>-12808926524.408882</v>
      </c>
      <c r="M116" s="997">
        <f>M65+M75+M114</f>
        <v>-2689874570.1258659</v>
      </c>
      <c r="N116" s="997">
        <f>N65+N75+N114</f>
        <v>-972755593.88675654</v>
      </c>
      <c r="O116" s="997">
        <f>O65+O75+O114</f>
        <v>204278674.71621886</v>
      </c>
      <c r="P116" s="997">
        <f>P65+P75+P114</f>
        <v>-3519287675.1902976</v>
      </c>
      <c r="Q116" s="996"/>
      <c r="R116" s="997">
        <f>R65+R75+R114</f>
        <v>-2701933313.0769582</v>
      </c>
      <c r="S116" s="996"/>
      <c r="T116" s="997">
        <f>T65+T75+T114</f>
        <v>414324.43536631018</v>
      </c>
      <c r="U116" s="996"/>
      <c r="V116" s="997">
        <f>V65+V75+V114</f>
        <v>-740321382.63601542</v>
      </c>
      <c r="W116" s="996"/>
      <c r="X116" s="997">
        <f>X65+X75+X114</f>
        <v>-1962026254.8763092</v>
      </c>
      <c r="Y116" s="996"/>
      <c r="Z116" s="996"/>
      <c r="AA116" s="996"/>
      <c r="AB116" s="996"/>
      <c r="AC116" s="996"/>
      <c r="AD116" s="996"/>
      <c r="AE116" s="996"/>
      <c r="AF116" s="997">
        <f>AF65+AF75+AF114</f>
        <v>-385455626.64021862</v>
      </c>
    </row>
    <row r="117" spans="1:35" ht="13.5" thickTop="1">
      <c r="G117" s="986"/>
      <c r="K117" s="874"/>
    </row>
    <row r="118" spans="1:35">
      <c r="J118" s="989"/>
      <c r="K118" s="874"/>
      <c r="P118" s="998"/>
      <c r="V118" s="1087" t="s">
        <v>775</v>
      </c>
      <c r="W118" s="950"/>
      <c r="X118" s="959">
        <f>SUMIF($E$11:$E$117,V118,$X$11:$X$117)</f>
        <v>-1417804064.8128502</v>
      </c>
      <c r="Y118" s="987"/>
      <c r="Z118" s="987"/>
      <c r="AA118" s="987"/>
      <c r="AB118" s="987"/>
      <c r="AC118" s="987"/>
      <c r="AD118" s="987"/>
      <c r="AF118" s="959">
        <f>SUMIF($E$11:$E$117,V118,$AF$11:$AF$117)</f>
        <v>-334154143.03484559</v>
      </c>
    </row>
    <row r="119" spans="1:35">
      <c r="J119" s="989"/>
      <c r="K119" s="874"/>
      <c r="P119" s="998"/>
      <c r="V119" s="998"/>
      <c r="W119" s="950"/>
      <c r="X119" s="987"/>
      <c r="Y119" s="987"/>
      <c r="Z119" s="987"/>
      <c r="AA119" s="987"/>
      <c r="AB119" s="987"/>
      <c r="AC119" s="987"/>
      <c r="AD119" s="987"/>
      <c r="AF119" s="987"/>
    </row>
    <row r="120" spans="1:35">
      <c r="G120" s="987"/>
      <c r="H120" s="987"/>
      <c r="I120" s="987"/>
      <c r="J120" s="988"/>
      <c r="K120" s="874"/>
      <c r="M120" s="987"/>
      <c r="N120" s="987"/>
      <c r="O120" s="987"/>
      <c r="P120" s="999"/>
      <c r="Q120" s="950" t="s">
        <v>366</v>
      </c>
      <c r="S120" s="950"/>
      <c r="T120" s="950"/>
      <c r="U120" s="950"/>
      <c r="V120" s="1087" t="s">
        <v>774</v>
      </c>
      <c r="W120" s="950"/>
      <c r="X120" s="987">
        <f>SUMIF($E$11:$E$117,V120,$X$11:$X$117)</f>
        <v>-399530972.03429401</v>
      </c>
      <c r="Y120" s="987"/>
      <c r="Z120" s="987"/>
      <c r="AA120" s="987"/>
      <c r="AB120" s="987"/>
      <c r="AC120" s="987"/>
      <c r="AD120" s="987"/>
      <c r="AE120" s="950"/>
      <c r="AF120" s="987">
        <f>SUMIF($E$11:$E$117,V120,$AF$11:$AF$117)</f>
        <v>-34598831</v>
      </c>
    </row>
    <row r="121" spans="1:35">
      <c r="H121" s="987"/>
      <c r="I121" s="987"/>
      <c r="J121" s="988"/>
      <c r="K121" s="874"/>
      <c r="M121" s="987"/>
      <c r="N121" s="987"/>
      <c r="O121" s="987"/>
      <c r="P121" s="988"/>
      <c r="Q121" s="950"/>
      <c r="S121" s="950"/>
      <c r="T121" s="950"/>
      <c r="U121" s="950"/>
      <c r="V121" s="1087" t="s">
        <v>815</v>
      </c>
      <c r="W121" s="950"/>
      <c r="X121" s="987">
        <f>SUMIF($E$11:$E$117,V121,$X$11:$X$117)</f>
        <v>-144691218.02916491</v>
      </c>
      <c r="Y121" s="987"/>
      <c r="Z121" s="987"/>
      <c r="AA121" s="987"/>
      <c r="AB121" s="987"/>
      <c r="AC121" s="987"/>
      <c r="AD121" s="987"/>
      <c r="AE121" s="950"/>
      <c r="AF121" s="987">
        <f>SUMIF($E$11:$E$117,V121,$AF$11:$AF$117)</f>
        <v>-16702652.605373072</v>
      </c>
    </row>
    <row r="122" spans="1:35" ht="5.0999999999999996" customHeight="1">
      <c r="H122" s="987"/>
      <c r="I122" s="987"/>
      <c r="J122" s="988"/>
      <c r="K122" s="874"/>
      <c r="M122" s="987"/>
      <c r="N122" s="987"/>
      <c r="O122" s="987"/>
      <c r="P122" s="988"/>
      <c r="Q122" s="950"/>
      <c r="S122" s="950"/>
      <c r="T122" s="950"/>
      <c r="U122" s="950"/>
      <c r="V122" s="1015"/>
      <c r="W122" s="950"/>
      <c r="X122" s="987"/>
      <c r="Y122" s="987"/>
      <c r="Z122" s="987"/>
      <c r="AA122" s="987"/>
      <c r="AB122" s="987"/>
      <c r="AC122" s="987"/>
      <c r="AD122" s="987"/>
      <c r="AE122" s="950"/>
      <c r="AF122" s="987"/>
    </row>
    <row r="123" spans="1:35">
      <c r="C123" s="956" t="s">
        <v>366</v>
      </c>
      <c r="H123" s="1000"/>
      <c r="I123" s="987"/>
      <c r="J123" s="988"/>
      <c r="K123" s="874"/>
      <c r="M123" s="987"/>
      <c r="N123" s="987"/>
      <c r="O123" s="987"/>
      <c r="P123" s="988"/>
      <c r="Q123" s="950"/>
      <c r="S123" s="950"/>
      <c r="T123" s="950"/>
      <c r="U123" s="950"/>
      <c r="V123" s="1088" t="s">
        <v>961</v>
      </c>
      <c r="W123" s="1016"/>
      <c r="X123" s="1017">
        <f>SUM(X120:X121)</f>
        <v>-544222190.06345892</v>
      </c>
      <c r="Y123" s="950"/>
      <c r="Z123" s="950"/>
      <c r="AA123" s="950"/>
      <c r="AB123" s="950"/>
      <c r="AC123" s="950"/>
      <c r="AD123" s="950"/>
      <c r="AE123" s="950"/>
      <c r="AF123" s="1017">
        <f>SUM(AF120:AF121)</f>
        <v>-51301483.60537307</v>
      </c>
    </row>
    <row r="124" spans="1:35">
      <c r="C124" s="956" t="s">
        <v>366</v>
      </c>
      <c r="K124" s="874"/>
      <c r="V124" s="998"/>
      <c r="W124" s="1016"/>
    </row>
    <row r="125" spans="1:35" ht="13.5" thickBot="1">
      <c r="C125" s="874"/>
      <c r="D125" s="874"/>
      <c r="E125" s="874"/>
      <c r="F125" s="874"/>
      <c r="G125" s="874"/>
      <c r="H125" s="874"/>
      <c r="I125" s="874"/>
      <c r="J125" s="874"/>
      <c r="K125" s="874"/>
      <c r="L125" s="874"/>
      <c r="R125" s="956" t="s">
        <v>366</v>
      </c>
      <c r="V125" s="1088" t="s">
        <v>962</v>
      </c>
      <c r="W125" s="1016"/>
      <c r="X125" s="1018">
        <f>X118+X123</f>
        <v>-1962026254.8763092</v>
      </c>
      <c r="Y125" s="988"/>
      <c r="Z125" s="988"/>
      <c r="AA125" s="988"/>
      <c r="AB125" s="988"/>
      <c r="AC125" s="988"/>
      <c r="AD125" s="988"/>
      <c r="AF125" s="1018">
        <f>AF118+AF123</f>
        <v>-385455626.64021868</v>
      </c>
    </row>
    <row r="126" spans="1:35" s="974" customFormat="1" ht="13.5" thickTop="1">
      <c r="B126" s="975"/>
      <c r="C126" s="874"/>
      <c r="D126" s="874"/>
      <c r="E126" s="874"/>
      <c r="F126" s="874"/>
      <c r="G126" s="874"/>
      <c r="H126" s="874"/>
      <c r="I126" s="874"/>
      <c r="J126" s="874"/>
      <c r="K126" s="874"/>
      <c r="L126" s="874"/>
      <c r="M126" s="956"/>
      <c r="N126" s="956"/>
      <c r="O126" s="956"/>
      <c r="P126" s="883"/>
      <c r="R126" s="956"/>
      <c r="X126" s="956"/>
      <c r="Y126" s="956"/>
      <c r="Z126" s="956"/>
      <c r="AA126" s="956"/>
      <c r="AB126" s="956"/>
      <c r="AC126" s="956"/>
      <c r="AD126" s="956"/>
      <c r="AF126" s="956"/>
      <c r="AH126" s="980"/>
    </row>
    <row r="127" spans="1:35" s="1005" customFormat="1" ht="15.75" customHeight="1">
      <c r="A127" s="1116"/>
      <c r="B127" s="1117" t="s">
        <v>906</v>
      </c>
      <c r="C127" s="1116"/>
      <c r="D127" s="1116"/>
      <c r="E127" s="1116"/>
      <c r="F127" s="1116"/>
      <c r="G127" s="1116"/>
      <c r="H127" s="1116"/>
      <c r="I127" s="1116"/>
      <c r="J127" s="1116"/>
      <c r="K127" s="1116"/>
      <c r="L127" s="1116"/>
      <c r="M127" s="1116"/>
      <c r="N127" s="1116"/>
      <c r="O127" s="1116"/>
      <c r="P127" s="1116"/>
      <c r="Q127" s="1116"/>
      <c r="R127" s="1116"/>
      <c r="S127" s="1116"/>
      <c r="T127" s="1116"/>
      <c r="U127" s="1116"/>
      <c r="V127" s="1116"/>
      <c r="W127" s="1116"/>
      <c r="X127" s="1116"/>
      <c r="Y127" s="1116"/>
      <c r="Z127" s="1116"/>
      <c r="AA127" s="1116"/>
      <c r="AB127" s="1116"/>
      <c r="AC127" s="1116"/>
      <c r="AD127" s="1116"/>
      <c r="AE127" s="1116"/>
      <c r="AF127" s="1116"/>
      <c r="AG127" s="1116"/>
      <c r="AH127" s="1116"/>
      <c r="AI127" s="1116"/>
    </row>
    <row r="128" spans="1:35" s="1005" customFormat="1">
      <c r="B128" s="1019"/>
      <c r="C128" s="1019"/>
      <c r="D128" s="1019"/>
      <c r="E128" s="1007"/>
    </row>
    <row r="129" spans="2:35" s="1089" customFormat="1" ht="15.75" customHeight="1">
      <c r="B129" s="1540" t="s">
        <v>1018</v>
      </c>
      <c r="C129" s="1540"/>
      <c r="D129" s="1540"/>
      <c r="E129" s="1090"/>
      <c r="V129" s="972"/>
      <c r="X129" s="983"/>
      <c r="Z129" s="1090"/>
      <c r="AB129" s="1090"/>
      <c r="AF129" s="983"/>
      <c r="AI129" s="1090"/>
    </row>
    <row r="130" spans="2:35" s="1089" customFormat="1" ht="15.75" customHeight="1">
      <c r="B130" s="1540"/>
      <c r="C130" s="1540"/>
      <c r="D130" s="1540"/>
      <c r="E130" s="1090"/>
      <c r="V130" s="972"/>
      <c r="X130" s="983"/>
      <c r="Z130" s="1090"/>
      <c r="AB130" s="1090"/>
      <c r="AF130" s="983"/>
      <c r="AI130" s="1090"/>
    </row>
    <row r="131" spans="2:35" s="1089" customFormat="1" ht="15.75" customHeight="1">
      <c r="B131" s="1540"/>
      <c r="C131" s="1540"/>
      <c r="D131" s="1540"/>
      <c r="E131" s="1090"/>
      <c r="V131" s="972"/>
      <c r="X131" s="983"/>
      <c r="Z131" s="1090"/>
      <c r="AB131" s="1090"/>
      <c r="AF131" s="983"/>
      <c r="AI131" s="1090"/>
    </row>
    <row r="132" spans="2:35" s="1089" customFormat="1" ht="15.75" customHeight="1">
      <c r="B132" s="1540"/>
      <c r="C132" s="1540"/>
      <c r="D132" s="1540"/>
      <c r="E132" s="1090"/>
      <c r="V132" s="972"/>
      <c r="X132" s="983"/>
      <c r="Z132" s="1090"/>
      <c r="AB132" s="1090"/>
      <c r="AF132" s="983"/>
      <c r="AI132" s="1090"/>
    </row>
    <row r="133" spans="2:35" s="1089" customFormat="1" ht="15.75" customHeight="1">
      <c r="B133" s="1540"/>
      <c r="C133" s="1540"/>
      <c r="D133" s="1540"/>
      <c r="E133" s="1090"/>
      <c r="V133" s="972"/>
      <c r="X133" s="983"/>
      <c r="Z133" s="1090"/>
      <c r="AB133" s="1090"/>
      <c r="AF133" s="983"/>
      <c r="AI133" s="1090"/>
    </row>
    <row r="134" spans="2:35" s="1089" customFormat="1" ht="15.75" customHeight="1">
      <c r="B134" s="1540"/>
      <c r="C134" s="1540"/>
      <c r="D134" s="1540"/>
      <c r="E134" s="1090"/>
      <c r="V134" s="972"/>
      <c r="X134" s="983"/>
      <c r="Z134" s="1090"/>
      <c r="AB134" s="1090"/>
      <c r="AF134" s="983"/>
      <c r="AI134" s="1090"/>
    </row>
    <row r="135" spans="2:35" s="1089" customFormat="1" ht="15.75" customHeight="1">
      <c r="B135" s="1540"/>
      <c r="C135" s="1540"/>
      <c r="D135" s="1540"/>
      <c r="E135" s="1090"/>
      <c r="V135" s="972"/>
      <c r="X135" s="983"/>
      <c r="Z135" s="1090"/>
      <c r="AB135" s="1090"/>
      <c r="AF135" s="983"/>
      <c r="AI135" s="1090"/>
    </row>
    <row r="136" spans="2:35" s="1089" customFormat="1" ht="15.75" customHeight="1">
      <c r="B136" s="1540"/>
      <c r="C136" s="1540"/>
      <c r="D136" s="1540"/>
      <c r="E136" s="1090"/>
      <c r="V136" s="972"/>
      <c r="X136" s="983"/>
      <c r="Z136" s="1090"/>
      <c r="AB136" s="1090"/>
      <c r="AF136" s="983"/>
      <c r="AI136" s="1090"/>
    </row>
    <row r="137" spans="2:35" s="1089" customFormat="1" ht="15.75" customHeight="1">
      <c r="B137" s="1540"/>
      <c r="C137" s="1540"/>
      <c r="D137" s="1540"/>
      <c r="E137" s="1090"/>
      <c r="V137" s="972"/>
      <c r="X137" s="983"/>
      <c r="Z137" s="1090"/>
      <c r="AB137" s="1090"/>
      <c r="AF137" s="983"/>
      <c r="AI137" s="1090"/>
    </row>
    <row r="138" spans="2:35" s="1089" customFormat="1" ht="15.75" customHeight="1">
      <c r="B138" s="1540"/>
      <c r="C138" s="1540"/>
      <c r="D138" s="1540"/>
      <c r="E138" s="1090"/>
      <c r="V138" s="972"/>
      <c r="X138" s="983"/>
      <c r="Z138" s="1090"/>
      <c r="AB138" s="1090"/>
      <c r="AF138" s="983"/>
      <c r="AI138" s="1090"/>
    </row>
    <row r="139" spans="2:35" s="1005" customFormat="1" ht="12.75" customHeight="1">
      <c r="B139" s="1517" t="s">
        <v>1019</v>
      </c>
      <c r="C139" s="1517"/>
      <c r="D139" s="1517"/>
      <c r="E139" s="1091"/>
      <c r="F139" s="1020"/>
      <c r="G139" s="1020"/>
      <c r="H139" s="1020"/>
      <c r="I139" s="1020"/>
      <c r="J139" s="1020"/>
      <c r="K139" s="1020"/>
      <c r="L139" s="1020"/>
      <c r="M139" s="1020"/>
      <c r="N139" s="1020"/>
      <c r="O139" s="1020"/>
    </row>
    <row r="140" spans="2:35" s="1005" customFormat="1">
      <c r="B140" s="1517"/>
      <c r="C140" s="1517"/>
      <c r="D140" s="1517"/>
      <c r="E140" s="1091"/>
      <c r="F140" s="1020"/>
      <c r="G140" s="1020"/>
      <c r="H140" s="1020"/>
      <c r="I140" s="1020"/>
      <c r="J140" s="1020"/>
      <c r="K140" s="1020"/>
      <c r="L140" s="1020"/>
      <c r="M140" s="1020"/>
      <c r="N140" s="1020"/>
      <c r="O140" s="1020"/>
      <c r="Z140" s="1007"/>
      <c r="AB140" s="1007"/>
      <c r="AH140" s="1006"/>
      <c r="AI140" s="1006"/>
    </row>
    <row r="141" spans="2:35" s="1005" customFormat="1">
      <c r="B141" s="1517"/>
      <c r="C141" s="1517"/>
      <c r="D141" s="1517"/>
      <c r="E141" s="1091"/>
      <c r="F141" s="1020"/>
      <c r="G141" s="1020"/>
      <c r="H141" s="1020"/>
      <c r="I141" s="1020"/>
      <c r="J141" s="1020"/>
      <c r="K141" s="1020"/>
      <c r="L141" s="1020"/>
      <c r="M141" s="1020"/>
      <c r="N141" s="1020"/>
      <c r="O141" s="1020"/>
      <c r="Z141" s="1007"/>
      <c r="AB141" s="1007"/>
      <c r="AH141" s="1006"/>
      <c r="AI141" s="1006"/>
    </row>
    <row r="142" spans="2:35" s="1005" customFormat="1" ht="12.75" customHeight="1">
      <c r="B142" s="1517" t="s">
        <v>963</v>
      </c>
      <c r="C142" s="1517"/>
      <c r="D142" s="1517"/>
      <c r="E142" s="1091"/>
      <c r="F142" s="1020"/>
      <c r="G142" s="1020"/>
      <c r="H142" s="1020"/>
      <c r="I142" s="1020"/>
      <c r="J142" s="1020"/>
      <c r="K142" s="1020"/>
      <c r="L142" s="1020"/>
      <c r="M142" s="1020"/>
      <c r="N142" s="1020"/>
      <c r="O142" s="1020"/>
      <c r="Z142" s="1007"/>
      <c r="AB142" s="1007"/>
      <c r="AH142" s="1006"/>
      <c r="AI142" s="1006"/>
    </row>
    <row r="143" spans="2:35" s="1005" customFormat="1">
      <c r="B143" s="1517"/>
      <c r="C143" s="1517"/>
      <c r="D143" s="1517"/>
      <c r="E143" s="1091"/>
      <c r="F143" s="1020"/>
      <c r="G143" s="1020"/>
      <c r="H143" s="1020"/>
      <c r="I143" s="1020"/>
      <c r="J143" s="1020"/>
      <c r="K143" s="1020"/>
      <c r="L143" s="1020"/>
      <c r="M143" s="1020"/>
      <c r="N143" s="1020"/>
      <c r="O143" s="1020"/>
      <c r="Z143" s="1007"/>
      <c r="AB143" s="1007"/>
      <c r="AH143" s="1006"/>
      <c r="AI143" s="1006"/>
    </row>
    <row r="144" spans="2:35" s="1005" customFormat="1">
      <c r="B144" s="1019"/>
      <c r="C144" s="1019"/>
      <c r="D144" s="1019"/>
      <c r="E144" s="1007"/>
      <c r="Z144" s="1007"/>
      <c r="AB144" s="1007"/>
      <c r="AH144" s="1006"/>
      <c r="AI144" s="1006"/>
    </row>
    <row r="145" spans="1:35" s="1005" customFormat="1" ht="15.75" customHeight="1">
      <c r="A145" s="1116"/>
      <c r="B145" s="1117" t="s">
        <v>794</v>
      </c>
      <c r="C145" s="1116"/>
      <c r="D145" s="1116"/>
      <c r="E145" s="1116"/>
      <c r="F145" s="1116"/>
      <c r="G145" s="1116"/>
      <c r="H145" s="1116"/>
      <c r="I145" s="1116"/>
      <c r="J145" s="1116"/>
      <c r="K145" s="1116"/>
      <c r="L145" s="1116"/>
      <c r="M145" s="1116"/>
      <c r="N145" s="1116"/>
      <c r="O145" s="1116"/>
      <c r="P145" s="1116"/>
      <c r="Q145" s="1116"/>
      <c r="R145" s="1116"/>
      <c r="S145" s="1116"/>
      <c r="T145" s="1116"/>
      <c r="U145" s="1116"/>
      <c r="V145" s="1116"/>
      <c r="W145" s="1116"/>
      <c r="X145" s="1116"/>
      <c r="Y145" s="1116"/>
      <c r="Z145" s="1116"/>
      <c r="AA145" s="1116"/>
      <c r="AB145" s="1116"/>
      <c r="AC145" s="1116"/>
      <c r="AD145" s="1116"/>
      <c r="AE145" s="1116"/>
      <c r="AF145" s="1116"/>
      <c r="AG145" s="1116"/>
      <c r="AH145" s="1116"/>
      <c r="AI145" s="1116"/>
    </row>
    <row r="146" spans="1:35" s="1005" customFormat="1">
      <c r="B146" s="1019"/>
      <c r="C146" s="1019"/>
      <c r="D146" s="1019"/>
      <c r="E146" s="1007"/>
      <c r="Z146" s="1007"/>
      <c r="AB146" s="1007"/>
      <c r="AH146" s="1006"/>
      <c r="AI146" s="1006"/>
    </row>
    <row r="147" spans="1:35" s="1005" customFormat="1" ht="15.75" customHeight="1">
      <c r="B147" s="1022" t="s">
        <v>368</v>
      </c>
      <c r="C147" s="1532" t="s">
        <v>907</v>
      </c>
      <c r="D147" s="1532"/>
      <c r="E147" s="1007"/>
      <c r="X147" s="1021"/>
      <c r="Z147" s="1007"/>
      <c r="AB147" s="1007"/>
      <c r="AH147" s="1006"/>
      <c r="AI147" s="1006"/>
    </row>
    <row r="148" spans="1:35" s="1005" customFormat="1" ht="15.75" customHeight="1">
      <c r="B148" s="1022"/>
      <c r="C148" s="1532"/>
      <c r="D148" s="1532"/>
      <c r="E148" s="1007"/>
      <c r="X148" s="1021"/>
      <c r="Z148" s="1007"/>
      <c r="AB148" s="1007"/>
      <c r="AH148" s="1006"/>
      <c r="AI148" s="1006"/>
    </row>
    <row r="149" spans="1:35" s="1005" customFormat="1" ht="15.75" customHeight="1">
      <c r="B149" s="1022"/>
      <c r="C149" s="1532"/>
      <c r="D149" s="1532"/>
      <c r="E149" s="1007"/>
      <c r="X149" s="1021"/>
      <c r="Z149" s="1007"/>
      <c r="AB149" s="1007"/>
      <c r="AH149" s="1006"/>
      <c r="AI149" s="1006"/>
    </row>
    <row r="150" spans="1:35" s="1005" customFormat="1">
      <c r="B150" s="1019"/>
      <c r="C150" s="1532"/>
      <c r="D150" s="1532"/>
      <c r="E150" s="1007"/>
      <c r="Z150" s="1007"/>
      <c r="AB150" s="1007"/>
      <c r="AH150" s="1006"/>
      <c r="AI150" s="1006"/>
    </row>
    <row r="151" spans="1:35" s="1005" customFormat="1" ht="15.75" customHeight="1">
      <c r="B151" s="1023" t="s">
        <v>462</v>
      </c>
      <c r="C151" s="1533" t="s">
        <v>908</v>
      </c>
      <c r="D151" s="1533"/>
      <c r="E151" s="1007"/>
      <c r="Z151" s="1007"/>
      <c r="AB151" s="1007"/>
      <c r="AH151" s="1006"/>
      <c r="AI151" s="1006"/>
    </row>
    <row r="152" spans="1:35" s="1005" customFormat="1">
      <c r="B152" s="1007"/>
      <c r="C152" s="1533"/>
      <c r="D152" s="1533"/>
      <c r="E152" s="1007"/>
      <c r="Z152" s="1007"/>
      <c r="AB152" s="1007"/>
      <c r="AH152" s="1006"/>
      <c r="AI152" s="1006"/>
    </row>
    <row r="153" spans="1:35" s="1005" customFormat="1" ht="15.75" customHeight="1">
      <c r="B153" s="1007"/>
      <c r="C153" s="1007" t="s">
        <v>366</v>
      </c>
      <c r="D153" s="1007"/>
      <c r="E153" s="1007"/>
      <c r="Z153" s="1007"/>
      <c r="AB153" s="1007"/>
      <c r="AH153" s="1006"/>
      <c r="AI153" s="1006"/>
    </row>
    <row r="154" spans="1:35" s="1005" customFormat="1">
      <c r="B154" s="1007"/>
      <c r="C154" s="1007"/>
      <c r="D154" s="1007"/>
      <c r="E154" s="1007"/>
      <c r="Z154" s="1007"/>
      <c r="AB154" s="1007"/>
      <c r="AH154" s="1006"/>
      <c r="AI154" s="1006"/>
    </row>
    <row r="155" spans="1:35" s="1005" customFormat="1" ht="15.75" customHeight="1">
      <c r="A155" s="1024" t="s">
        <v>795</v>
      </c>
      <c r="B155" s="1024"/>
      <c r="C155" s="1025"/>
      <c r="D155" s="1026"/>
      <c r="E155" s="1027"/>
      <c r="F155" s="1028"/>
      <c r="G155" s="1027"/>
      <c r="H155" s="1027"/>
      <c r="I155" s="1026"/>
      <c r="J155" s="1026"/>
      <c r="K155" s="1026"/>
      <c r="L155" s="1026"/>
      <c r="M155" s="1026"/>
      <c r="N155" s="1026"/>
      <c r="O155" s="1026"/>
      <c r="P155" s="1026"/>
      <c r="Q155" s="1026"/>
      <c r="R155" s="1026"/>
      <c r="S155" s="1026"/>
      <c r="T155" s="1026"/>
      <c r="U155" s="1026"/>
      <c r="V155" s="1026"/>
      <c r="W155" s="1026"/>
      <c r="X155" s="1026"/>
      <c r="Y155" s="1026"/>
      <c r="Z155" s="1026"/>
      <c r="AA155" s="1026"/>
      <c r="AB155" s="1026"/>
      <c r="AC155" s="1026"/>
      <c r="AD155" s="1026"/>
      <c r="AE155" s="1026"/>
      <c r="AF155" s="1026"/>
      <c r="AG155" s="1026"/>
      <c r="AH155" s="1026"/>
      <c r="AI155" s="1026"/>
    </row>
    <row r="156" spans="1:35" s="974" customFormat="1" ht="15" customHeight="1">
      <c r="B156" s="975"/>
      <c r="C156" s="874"/>
      <c r="D156" s="874"/>
      <c r="E156" s="874"/>
      <c r="F156" s="874"/>
      <c r="G156" s="874"/>
      <c r="H156" s="874"/>
      <c r="I156" s="874"/>
      <c r="J156" s="874"/>
      <c r="K156" s="874"/>
      <c r="L156" s="874"/>
      <c r="M156" s="956"/>
      <c r="N156" s="956"/>
      <c r="O156" s="956"/>
      <c r="P156" s="883"/>
      <c r="R156" s="874"/>
      <c r="S156" s="874"/>
      <c r="T156" s="874"/>
      <c r="U156" s="874"/>
      <c r="V156" s="874"/>
      <c r="W156" s="874"/>
      <c r="X156" s="874"/>
      <c r="Y156" s="874"/>
      <c r="Z156" s="956"/>
      <c r="AA156" s="956"/>
      <c r="AB156" s="956"/>
      <c r="AC156" s="956"/>
      <c r="AD156" s="874"/>
      <c r="AE156" s="874"/>
      <c r="AF156" s="874"/>
      <c r="AG156" s="874"/>
      <c r="AH156" s="980"/>
    </row>
    <row r="157" spans="1:35" s="521" customFormat="1" ht="15" customHeight="1">
      <c r="B157" s="802"/>
      <c r="C157" s="883"/>
      <c r="D157" s="883"/>
      <c r="E157" s="883"/>
      <c r="F157" s="883"/>
      <c r="G157" s="883"/>
      <c r="H157" s="883"/>
      <c r="I157" s="883"/>
      <c r="J157" s="883"/>
      <c r="K157" s="883"/>
      <c r="L157" s="883"/>
      <c r="M157" s="883"/>
      <c r="N157" s="883"/>
      <c r="O157" s="883"/>
      <c r="P157" s="1001"/>
      <c r="R157" s="883"/>
      <c r="S157" s="883"/>
      <c r="T157" s="883"/>
      <c r="U157" s="883"/>
      <c r="V157" s="883"/>
      <c r="W157" s="883"/>
      <c r="X157" s="883"/>
      <c r="Y157" s="883"/>
      <c r="Z157" s="883"/>
      <c r="AA157" s="883"/>
      <c r="AB157" s="883"/>
      <c r="AC157" s="883"/>
      <c r="AD157" s="883"/>
      <c r="AE157" s="883"/>
      <c r="AF157" s="883"/>
      <c r="AG157" s="883"/>
      <c r="AH157" s="1079"/>
    </row>
    <row r="158" spans="1:35" s="521" customFormat="1">
      <c r="B158" s="802"/>
      <c r="C158" s="883"/>
      <c r="D158" s="883"/>
      <c r="E158" s="883"/>
      <c r="F158" s="883"/>
      <c r="G158" s="883"/>
      <c r="H158" s="883"/>
      <c r="I158" s="883"/>
      <c r="J158" s="883"/>
      <c r="K158" s="883"/>
      <c r="L158" s="883"/>
      <c r="M158" s="883"/>
      <c r="N158" s="883"/>
      <c r="O158" s="883"/>
      <c r="P158" s="883"/>
      <c r="R158" s="883"/>
      <c r="S158" s="883"/>
      <c r="T158" s="883"/>
      <c r="U158" s="883"/>
      <c r="V158" s="883"/>
      <c r="W158" s="883"/>
      <c r="X158" s="883"/>
      <c r="Y158" s="883"/>
      <c r="Z158" s="883"/>
      <c r="AA158" s="883"/>
      <c r="AB158" s="883"/>
      <c r="AC158" s="883"/>
      <c r="AD158" s="883"/>
      <c r="AE158" s="883"/>
      <c r="AF158" s="883"/>
      <c r="AG158" s="883"/>
      <c r="AH158" s="1079"/>
    </row>
    <row r="159" spans="1:35" s="883" customFormat="1" ht="15" customHeight="1">
      <c r="B159" s="802"/>
      <c r="Q159" s="521"/>
      <c r="AH159" s="802"/>
    </row>
    <row r="160" spans="1:35" ht="15" customHeight="1">
      <c r="C160" s="883"/>
      <c r="D160" s="883"/>
      <c r="E160" s="883"/>
      <c r="F160" s="883"/>
      <c r="G160" s="883"/>
      <c r="H160" s="883"/>
      <c r="I160" s="883"/>
      <c r="J160" s="883"/>
      <c r="L160" s="883"/>
      <c r="R160" s="883"/>
      <c r="S160" s="883"/>
      <c r="T160" s="883"/>
      <c r="U160" s="883"/>
      <c r="V160" s="883"/>
      <c r="W160" s="883"/>
      <c r="X160" s="883"/>
      <c r="Y160" s="883"/>
      <c r="AD160" s="883"/>
      <c r="AE160" s="883"/>
      <c r="AF160" s="883"/>
      <c r="AG160" s="883"/>
    </row>
    <row r="161" spans="3:33" ht="15" customHeight="1">
      <c r="C161" s="883"/>
      <c r="D161" s="883"/>
      <c r="E161" s="883"/>
      <c r="F161" s="883"/>
      <c r="G161" s="883"/>
      <c r="H161" s="883"/>
      <c r="I161" s="883"/>
      <c r="J161" s="883"/>
      <c r="L161" s="883"/>
      <c r="R161" s="883"/>
      <c r="S161" s="883"/>
      <c r="T161" s="883"/>
      <c r="U161" s="883"/>
      <c r="V161" s="883"/>
      <c r="W161" s="883"/>
      <c r="X161" s="883"/>
      <c r="Y161" s="883"/>
      <c r="AD161" s="883"/>
      <c r="AE161" s="883"/>
      <c r="AF161" s="883"/>
      <c r="AG161" s="883"/>
    </row>
    <row r="162" spans="3:33" ht="15" customHeight="1">
      <c r="C162" s="883"/>
      <c r="D162" s="883"/>
      <c r="E162" s="883"/>
      <c r="F162" s="883"/>
      <c r="G162" s="883"/>
      <c r="H162" s="883"/>
      <c r="I162" s="883"/>
      <c r="J162" s="883"/>
      <c r="L162" s="883"/>
      <c r="R162" s="883"/>
      <c r="S162" s="883"/>
      <c r="T162" s="883"/>
      <c r="U162" s="883"/>
      <c r="V162" s="883"/>
      <c r="W162" s="883"/>
      <c r="X162" s="883"/>
      <c r="Y162" s="883"/>
      <c r="AD162" s="883"/>
      <c r="AE162" s="883"/>
      <c r="AF162" s="883"/>
      <c r="AG162" s="883"/>
    </row>
    <row r="163" spans="3:33" ht="15" customHeight="1">
      <c r="C163" s="883"/>
      <c r="D163" s="883"/>
      <c r="E163" s="883"/>
      <c r="F163" s="883"/>
      <c r="G163" s="883"/>
      <c r="H163" s="883"/>
      <c r="I163" s="883"/>
      <c r="J163" s="883"/>
      <c r="L163" s="883"/>
      <c r="R163" s="883"/>
      <c r="S163" s="883"/>
      <c r="T163" s="883"/>
      <c r="U163" s="883"/>
      <c r="V163" s="883"/>
      <c r="W163" s="883"/>
      <c r="X163" s="883"/>
      <c r="Y163" s="883"/>
      <c r="AD163" s="883"/>
      <c r="AE163" s="883"/>
      <c r="AF163" s="883"/>
      <c r="AG163" s="883"/>
    </row>
    <row r="164" spans="3:33" ht="15" customHeight="1">
      <c r="C164" s="883"/>
      <c r="D164" s="883"/>
      <c r="E164" s="883"/>
      <c r="F164" s="883"/>
      <c r="G164" s="883"/>
      <c r="H164" s="883"/>
      <c r="I164" s="883"/>
      <c r="J164" s="883"/>
      <c r="L164" s="883"/>
      <c r="R164" s="883"/>
      <c r="S164" s="883"/>
      <c r="T164" s="883"/>
      <c r="U164" s="883"/>
      <c r="V164" s="883"/>
      <c r="W164" s="883"/>
      <c r="X164" s="883"/>
      <c r="Y164" s="883"/>
      <c r="AD164" s="883"/>
      <c r="AE164" s="883"/>
      <c r="AF164" s="883"/>
      <c r="AG164" s="883"/>
    </row>
    <row r="165" spans="3:33" ht="15" customHeight="1">
      <c r="C165" s="883"/>
      <c r="D165" s="883"/>
      <c r="E165" s="883"/>
      <c r="F165" s="883"/>
      <c r="G165" s="883"/>
      <c r="H165" s="883"/>
      <c r="I165" s="883"/>
      <c r="J165" s="883"/>
      <c r="L165" s="883"/>
      <c r="R165" s="883"/>
      <c r="S165" s="883"/>
      <c r="T165" s="883"/>
      <c r="U165" s="883"/>
      <c r="V165" s="883"/>
      <c r="W165" s="883"/>
      <c r="X165" s="883"/>
      <c r="Y165" s="883"/>
      <c r="AD165" s="883"/>
      <c r="AE165" s="883"/>
      <c r="AF165" s="883"/>
      <c r="AG165" s="883"/>
    </row>
    <row r="166" spans="3:33" ht="15" customHeight="1">
      <c r="C166" s="883"/>
      <c r="D166" s="883"/>
      <c r="E166" s="883"/>
      <c r="F166" s="883"/>
      <c r="G166" s="883"/>
      <c r="H166" s="883"/>
      <c r="I166" s="883"/>
      <c r="J166" s="883"/>
      <c r="L166" s="883"/>
    </row>
    <row r="167" spans="3:33" ht="15" customHeight="1">
      <c r="C167" s="883"/>
      <c r="D167" s="883"/>
      <c r="E167" s="883"/>
      <c r="F167" s="883"/>
      <c r="G167" s="883"/>
      <c r="H167" s="883"/>
      <c r="I167" s="883"/>
      <c r="J167" s="883"/>
      <c r="L167" s="883"/>
    </row>
    <row r="168" spans="3:33" ht="15" customHeight="1">
      <c r="C168" s="883"/>
      <c r="D168" s="883"/>
      <c r="E168" s="883"/>
      <c r="F168" s="883"/>
      <c r="G168" s="883"/>
      <c r="H168" s="883"/>
      <c r="I168" s="883"/>
      <c r="J168" s="883"/>
      <c r="L168" s="883"/>
    </row>
    <row r="169" spans="3:33" ht="15" customHeight="1">
      <c r="C169" s="883"/>
      <c r="D169" s="883"/>
      <c r="E169" s="883"/>
      <c r="F169" s="883"/>
      <c r="G169" s="883"/>
      <c r="H169" s="883"/>
      <c r="I169" s="883"/>
      <c r="J169" s="883"/>
      <c r="L169" s="883"/>
    </row>
    <row r="170" spans="3:33" ht="15" customHeight="1">
      <c r="C170" s="883"/>
      <c r="D170" s="883"/>
      <c r="E170" s="883"/>
      <c r="F170" s="883"/>
      <c r="G170" s="883"/>
      <c r="H170" s="883"/>
      <c r="I170" s="883"/>
      <c r="J170" s="883"/>
      <c r="L170" s="883"/>
    </row>
    <row r="171" spans="3:33" ht="15" customHeight="1"/>
    <row r="172" spans="3:33" ht="15" customHeight="1"/>
    <row r="173" spans="3:33" ht="15" customHeight="1"/>
    <row r="174" spans="3:33" ht="15" customHeight="1"/>
    <row r="175" spans="3:33" ht="15" customHeight="1"/>
    <row r="176" spans="3:33" ht="15" customHeight="1"/>
  </sheetData>
  <mergeCells count="9">
    <mergeCell ref="C147:D150"/>
    <mergeCell ref="C151:D152"/>
    <mergeCell ref="B5:AH5"/>
    <mergeCell ref="F7:J7"/>
    <mergeCell ref="L7:P7"/>
    <mergeCell ref="B129:D138"/>
    <mergeCell ref="B139:D141"/>
    <mergeCell ref="B142:D143"/>
    <mergeCell ref="R7:AF7"/>
  </mergeCells>
  <pageMargins left="0.7" right="0.7" top="0.75" bottom="0.75" header="0.3" footer="0.3"/>
  <pageSetup paperSize="17" scale="31" orientation="landscape" r:id="rId1"/>
  <headerFooter>
    <oddFooter>&amp;C&amp;A&amp;RPage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66"/>
  <sheetViews>
    <sheetView tabSelected="1" view="pageBreakPreview" topLeftCell="A14" zoomScale="85" zoomScaleNormal="100" zoomScaleSheetLayoutView="85" workbookViewId="0">
      <selection activeCell="L51" sqref="L51"/>
    </sheetView>
  </sheetViews>
  <sheetFormatPr defaultColWidth="9.140625" defaultRowHeight="12.75"/>
  <cols>
    <col min="1" max="2" width="4.7109375" style="265" customWidth="1"/>
    <col min="3" max="3" width="59.85546875" style="265" customWidth="1"/>
    <col min="4" max="4" width="3.140625" style="265" customWidth="1"/>
    <col min="5" max="5" width="15.140625" style="614" customWidth="1"/>
    <col min="6" max="6" width="15.28515625" style="265" customWidth="1"/>
    <col min="7" max="7" width="15.42578125" style="265" customWidth="1"/>
    <col min="8" max="8" width="9.140625" style="265"/>
    <col min="9" max="9" width="11.28515625" style="265" bestFit="1" customWidth="1"/>
    <col min="10" max="16384" width="9.140625" style="265"/>
  </cols>
  <sheetData>
    <row r="1" spans="1:7" s="622" customFormat="1" ht="15.75">
      <c r="A1" s="1543" t="str">
        <f>+'Appendix A'!A3</f>
        <v>Commonwealth Edison Company</v>
      </c>
      <c r="B1" s="1543"/>
      <c r="C1" s="1543"/>
      <c r="D1" s="1543"/>
      <c r="E1" s="1543"/>
      <c r="F1" s="1543"/>
      <c r="G1" s="1543"/>
    </row>
    <row r="2" spans="1:7" s="622" customFormat="1" ht="15.75">
      <c r="A2" s="1"/>
      <c r="B2" s="35"/>
      <c r="C2" s="144"/>
      <c r="D2" s="404"/>
      <c r="E2" s="781"/>
      <c r="F2" s="404"/>
      <c r="G2" s="782"/>
    </row>
    <row r="3" spans="1:7" s="622" customFormat="1" ht="15.75">
      <c r="A3" s="1543" t="s">
        <v>276</v>
      </c>
      <c r="B3" s="1544"/>
      <c r="C3" s="1544"/>
      <c r="D3" s="1544"/>
      <c r="E3" s="1544"/>
      <c r="F3" s="1545"/>
      <c r="G3" s="1545"/>
    </row>
    <row r="6" spans="1:7" s="622" customFormat="1" ht="15">
      <c r="D6" s="626"/>
      <c r="E6" s="626" t="s">
        <v>36</v>
      </c>
      <c r="F6" s="626"/>
      <c r="G6" s="626" t="s">
        <v>43</v>
      </c>
    </row>
    <row r="7" spans="1:7" s="622" customFormat="1" ht="15">
      <c r="A7" s="625" t="s">
        <v>374</v>
      </c>
      <c r="B7" s="625"/>
      <c r="D7" s="626"/>
      <c r="E7" s="626" t="s">
        <v>1096</v>
      </c>
      <c r="F7" s="626" t="s">
        <v>484</v>
      </c>
      <c r="G7" s="626" t="s">
        <v>44</v>
      </c>
    </row>
    <row r="8" spans="1:7" s="213" customFormat="1">
      <c r="A8" s="277"/>
      <c r="B8" s="277"/>
      <c r="D8" s="221"/>
      <c r="E8" s="221"/>
      <c r="F8" s="221"/>
      <c r="G8" s="221"/>
    </row>
    <row r="9" spans="1:7" s="622" customFormat="1" ht="15">
      <c r="A9" s="624"/>
      <c r="B9" s="625" t="s">
        <v>35</v>
      </c>
      <c r="D9" s="626"/>
      <c r="E9" s="627"/>
      <c r="F9" s="628" t="s">
        <v>454</v>
      </c>
      <c r="G9" s="626"/>
    </row>
    <row r="10" spans="1:7">
      <c r="A10" s="418">
        <v>1</v>
      </c>
      <c r="C10" s="1467" t="s">
        <v>513</v>
      </c>
      <c r="D10" s="1469"/>
      <c r="E10" s="1324">
        <v>32002736</v>
      </c>
      <c r="F10" s="783"/>
      <c r="G10" s="230"/>
    </row>
    <row r="11" spans="1:7">
      <c r="A11" s="418">
        <v>2</v>
      </c>
      <c r="B11" s="614"/>
      <c r="C11" s="1467" t="s">
        <v>1088</v>
      </c>
      <c r="D11" s="1469"/>
      <c r="E11" s="1324">
        <v>38497</v>
      </c>
      <c r="F11" s="783"/>
      <c r="G11" s="230"/>
    </row>
    <row r="12" spans="1:7">
      <c r="A12" s="418">
        <v>3</v>
      </c>
      <c r="C12" s="1467" t="s">
        <v>1087</v>
      </c>
      <c r="D12" s="1467"/>
      <c r="E12" s="1324">
        <v>13664</v>
      </c>
      <c r="F12" s="783"/>
      <c r="G12" s="230"/>
    </row>
    <row r="13" spans="1:7">
      <c r="A13" s="418">
        <v>4</v>
      </c>
      <c r="C13" s="1467" t="s">
        <v>583</v>
      </c>
      <c r="D13" s="1467"/>
      <c r="E13" s="1324">
        <v>3077541</v>
      </c>
      <c r="F13" s="783"/>
      <c r="G13" s="230"/>
    </row>
    <row r="14" spans="1:7">
      <c r="A14" s="418">
        <v>5</v>
      </c>
      <c r="C14" s="1469" t="s">
        <v>1090</v>
      </c>
      <c r="D14" s="1467"/>
      <c r="E14" s="1324">
        <v>247412</v>
      </c>
    </row>
    <row r="15" spans="1:7" s="874" customFormat="1">
      <c r="A15" s="794">
        <v>6</v>
      </c>
      <c r="C15" s="1467" t="s">
        <v>1084</v>
      </c>
      <c r="D15" s="1469"/>
      <c r="E15" s="1324">
        <v>-1764</v>
      </c>
    </row>
    <row r="16" spans="1:7">
      <c r="A16" s="418">
        <v>7</v>
      </c>
      <c r="C16" s="1467" t="s">
        <v>1083</v>
      </c>
      <c r="D16" s="1469"/>
      <c r="E16" s="1468">
        <v>118379</v>
      </c>
      <c r="F16" s="783"/>
      <c r="G16" s="787"/>
    </row>
    <row r="17" spans="1:7" s="622" customFormat="1" ht="15">
      <c r="A17" s="624">
        <v>8</v>
      </c>
      <c r="B17" s="625" t="s">
        <v>39</v>
      </c>
      <c r="D17" s="629"/>
      <c r="E17" s="632">
        <f>SUM(E10:E16)</f>
        <v>35496465</v>
      </c>
      <c r="F17" s="816">
        <f>'Appendix A'!H$30</f>
        <v>0.20649037268203158</v>
      </c>
      <c r="G17" s="632">
        <f>E17*F17</f>
        <v>7329678.2867446896</v>
      </c>
    </row>
    <row r="18" spans="1:7">
      <c r="A18" s="418"/>
      <c r="D18" s="784"/>
      <c r="E18" s="785"/>
      <c r="F18" s="784"/>
      <c r="G18" s="784"/>
    </row>
    <row r="19" spans="1:7">
      <c r="A19" s="418"/>
      <c r="D19" s="784"/>
      <c r="E19" s="785"/>
      <c r="F19" s="784"/>
      <c r="G19" s="784"/>
    </row>
    <row r="20" spans="1:7" s="622" customFormat="1" ht="15">
      <c r="A20" s="624"/>
      <c r="B20" s="625" t="s">
        <v>37</v>
      </c>
      <c r="D20" s="629"/>
      <c r="E20" s="630"/>
      <c r="F20" s="631" t="s">
        <v>470</v>
      </c>
      <c r="G20" s="629"/>
    </row>
    <row r="21" spans="1:7">
      <c r="A21" s="418">
        <v>9</v>
      </c>
      <c r="C21" s="1467" t="s">
        <v>580</v>
      </c>
      <c r="D21" s="1470"/>
      <c r="E21" s="1324">
        <v>690449</v>
      </c>
      <c r="F21" s="786"/>
      <c r="G21" s="786"/>
    </row>
    <row r="22" spans="1:7">
      <c r="A22" s="418">
        <v>10</v>
      </c>
      <c r="C22" s="1467" t="s">
        <v>414</v>
      </c>
      <c r="D22" s="1467"/>
      <c r="E22" s="1324">
        <v>29870315</v>
      </c>
    </row>
    <row r="23" spans="1:7">
      <c r="A23" s="418">
        <v>11</v>
      </c>
      <c r="C23" s="1467" t="s">
        <v>581</v>
      </c>
      <c r="D23" s="1467"/>
      <c r="E23" s="1324">
        <v>0</v>
      </c>
    </row>
    <row r="24" spans="1:7">
      <c r="A24" s="418">
        <v>12</v>
      </c>
      <c r="C24" s="1467"/>
      <c r="D24" s="1467"/>
      <c r="E24" s="1324">
        <v>0</v>
      </c>
    </row>
    <row r="25" spans="1:7">
      <c r="A25" s="418">
        <v>13</v>
      </c>
      <c r="C25" s="1467"/>
      <c r="D25" s="1467"/>
      <c r="E25" s="1468">
        <v>0</v>
      </c>
      <c r="G25" s="787"/>
    </row>
    <row r="26" spans="1:7" s="622" customFormat="1" ht="15">
      <c r="A26" s="624">
        <v>14</v>
      </c>
      <c r="B26" s="625" t="s">
        <v>40</v>
      </c>
      <c r="E26" s="632">
        <f>SUM(E21:E25)</f>
        <v>30560764</v>
      </c>
      <c r="F26" s="817">
        <f>'Appendix A'!H15</f>
        <v>0.15784878490374143</v>
      </c>
      <c r="G26" s="632">
        <f>+F26*E26</f>
        <v>4823979.4631300047</v>
      </c>
    </row>
    <row r="27" spans="1:7" s="213" customFormat="1">
      <c r="A27" s="418"/>
      <c r="B27" s="277"/>
      <c r="C27" s="620"/>
      <c r="E27" s="619"/>
      <c r="F27" s="130"/>
    </row>
    <row r="28" spans="1:7" s="213" customFormat="1">
      <c r="A28" s="412"/>
      <c r="B28" s="277"/>
      <c r="C28" s="620"/>
      <c r="E28" s="619"/>
      <c r="F28" s="130"/>
    </row>
    <row r="29" spans="1:7" s="622" customFormat="1" ht="15">
      <c r="A29" s="624"/>
      <c r="B29" s="625" t="s">
        <v>38</v>
      </c>
      <c r="E29" s="623"/>
      <c r="F29" s="628" t="s">
        <v>454</v>
      </c>
    </row>
    <row r="30" spans="1:7">
      <c r="A30" s="418">
        <v>15</v>
      </c>
      <c r="C30" s="788"/>
      <c r="E30" s="1324">
        <v>0</v>
      </c>
    </row>
    <row r="31" spans="1:7">
      <c r="A31" s="418">
        <v>16</v>
      </c>
      <c r="C31" s="230"/>
      <c r="E31" s="1324">
        <v>0</v>
      </c>
    </row>
    <row r="32" spans="1:7">
      <c r="A32" s="418">
        <v>17</v>
      </c>
      <c r="C32" s="230"/>
      <c r="E32" s="1324">
        <v>0</v>
      </c>
    </row>
    <row r="33" spans="1:7">
      <c r="A33" s="418">
        <v>18</v>
      </c>
      <c r="C33" s="230"/>
      <c r="E33" s="1468">
        <v>0</v>
      </c>
      <c r="G33" s="787"/>
    </row>
    <row r="34" spans="1:7" s="622" customFormat="1" ht="15">
      <c r="A34" s="624">
        <v>19</v>
      </c>
      <c r="B34" s="625" t="s">
        <v>41</v>
      </c>
      <c r="E34" s="632">
        <f>SUM(E30:E33)</f>
        <v>0</v>
      </c>
      <c r="F34" s="817">
        <f>'Appendix A'!H30</f>
        <v>0.20649037268203158</v>
      </c>
      <c r="G34" s="632">
        <f>+F34*E34</f>
        <v>0</v>
      </c>
    </row>
    <row r="35" spans="1:7">
      <c r="A35" s="418"/>
    </row>
    <row r="36" spans="1:7" s="622" customFormat="1" ht="15">
      <c r="A36" s="624">
        <v>20</v>
      </c>
      <c r="B36" s="625" t="s">
        <v>419</v>
      </c>
      <c r="E36" s="633">
        <f>E17+E26+E34</f>
        <v>66057229</v>
      </c>
      <c r="G36" s="633">
        <f>G17+G26+G34</f>
        <v>12153657.749874694</v>
      </c>
    </row>
    <row r="37" spans="1:7">
      <c r="A37" s="418"/>
      <c r="C37" s="496"/>
    </row>
    <row r="38" spans="1:7" s="622" customFormat="1" ht="15">
      <c r="A38" s="624"/>
      <c r="B38" s="625" t="s">
        <v>42</v>
      </c>
      <c r="E38" s="623"/>
    </row>
    <row r="39" spans="1:7">
      <c r="A39" s="418">
        <v>21</v>
      </c>
      <c r="C39" s="1471" t="s">
        <v>1056</v>
      </c>
      <c r="D39" s="1471"/>
      <c r="E39" s="1324">
        <v>0</v>
      </c>
      <c r="F39" s="230"/>
      <c r="G39" s="230"/>
    </row>
    <row r="40" spans="1:7">
      <c r="A40" s="418">
        <v>22</v>
      </c>
      <c r="C40" s="1471" t="s">
        <v>50</v>
      </c>
      <c r="D40" s="1471"/>
      <c r="E40" s="1324">
        <v>46354247</v>
      </c>
      <c r="F40" s="230"/>
      <c r="G40" s="230"/>
    </row>
    <row r="41" spans="1:7">
      <c r="A41" s="418">
        <v>23</v>
      </c>
      <c r="C41" s="1471" t="s">
        <v>49</v>
      </c>
      <c r="D41" s="1471"/>
      <c r="E41" s="1324">
        <v>4625837</v>
      </c>
      <c r="G41" s="230"/>
    </row>
    <row r="42" spans="1:7" s="874" customFormat="1">
      <c r="A42" s="794">
        <v>24</v>
      </c>
      <c r="C42" s="1471" t="s">
        <v>1062</v>
      </c>
      <c r="D42" s="1471"/>
      <c r="E42" s="1324">
        <v>58936053</v>
      </c>
      <c r="G42" s="883"/>
    </row>
    <row r="43" spans="1:7">
      <c r="A43" s="802">
        <v>25</v>
      </c>
      <c r="C43" s="1472" t="s">
        <v>1057</v>
      </c>
      <c r="D43" s="1471"/>
      <c r="E43" s="1324">
        <v>106127369</v>
      </c>
    </row>
    <row r="44" spans="1:7">
      <c r="A44" s="802">
        <v>26</v>
      </c>
      <c r="C44" s="1471" t="s">
        <v>1058</v>
      </c>
      <c r="D44" s="1472"/>
      <c r="E44" s="1324">
        <f>82892186+476040</f>
        <v>83368226</v>
      </c>
    </row>
    <row r="45" spans="1:7" s="874" customFormat="1">
      <c r="A45" s="802">
        <v>27</v>
      </c>
      <c r="C45" s="1471" t="s">
        <v>124</v>
      </c>
      <c r="D45" s="1472"/>
      <c r="E45" s="1324">
        <v>353635</v>
      </c>
    </row>
    <row r="46" spans="1:7" s="874" customFormat="1">
      <c r="A46" s="802">
        <v>28</v>
      </c>
      <c r="C46" s="1471" t="s">
        <v>582</v>
      </c>
      <c r="D46" s="1471"/>
      <c r="E46" s="1324">
        <v>1460045</v>
      </c>
    </row>
    <row r="47" spans="1:7" s="874" customFormat="1">
      <c r="A47" s="802">
        <v>29</v>
      </c>
      <c r="C47" s="1471" t="s">
        <v>1063</v>
      </c>
      <c r="D47" s="1471"/>
      <c r="E47" s="1324">
        <f>251690-2</f>
        <v>251688</v>
      </c>
    </row>
    <row r="48" spans="1:7" s="213" customFormat="1">
      <c r="A48" s="418">
        <v>30</v>
      </c>
      <c r="B48" s="265"/>
      <c r="C48" s="236" t="s">
        <v>418</v>
      </c>
      <c r="D48" s="130"/>
      <c r="E48" s="1325">
        <f>SUM(E39:E47)</f>
        <v>301477100</v>
      </c>
    </row>
    <row r="49" spans="1:7" s="213" customFormat="1">
      <c r="A49" s="412"/>
      <c r="C49" s="130"/>
      <c r="D49" s="130"/>
      <c r="E49" s="616"/>
    </row>
    <row r="50" spans="1:7" s="622" customFormat="1" ht="15">
      <c r="A50" s="794">
        <v>31</v>
      </c>
      <c r="B50" s="634" t="s">
        <v>1089</v>
      </c>
      <c r="C50" s="327"/>
      <c r="D50" s="635"/>
      <c r="E50" s="1326">
        <f>E48+E36</f>
        <v>367534329</v>
      </c>
    </row>
    <row r="51" spans="1:7">
      <c r="A51" s="418"/>
      <c r="B51" s="230"/>
      <c r="C51" s="521"/>
      <c r="D51" s="230"/>
      <c r="E51" s="789"/>
      <c r="F51" s="230"/>
    </row>
    <row r="52" spans="1:7" s="622" customFormat="1" ht="15">
      <c r="A52" s="794">
        <v>32</v>
      </c>
      <c r="B52" s="634" t="s">
        <v>420</v>
      </c>
      <c r="C52" s="327"/>
      <c r="D52" s="1261"/>
      <c r="E52" s="1405">
        <v>367534329</v>
      </c>
      <c r="F52" s="636"/>
      <c r="G52" s="636"/>
    </row>
    <row r="53" spans="1:7">
      <c r="B53" s="230"/>
      <c r="C53" s="613"/>
      <c r="D53" s="613"/>
      <c r="E53" s="621"/>
      <c r="F53" s="617"/>
      <c r="G53" s="617"/>
    </row>
    <row r="54" spans="1:7">
      <c r="A54" s="794">
        <v>33</v>
      </c>
      <c r="B54" s="230"/>
      <c r="C54" s="613" t="s">
        <v>1095</v>
      </c>
      <c r="D54" s="613"/>
      <c r="E54" s="618">
        <f>+E50-E52</f>
        <v>0</v>
      </c>
      <c r="F54" s="880"/>
      <c r="G54" s="617"/>
    </row>
    <row r="55" spans="1:7">
      <c r="B55" s="230"/>
      <c r="C55" s="613"/>
      <c r="D55" s="613"/>
      <c r="E55" s="618"/>
      <c r="F55" s="617"/>
      <c r="G55" s="617"/>
    </row>
    <row r="56" spans="1:7">
      <c r="B56" s="230"/>
      <c r="C56" s="613"/>
      <c r="D56" s="613"/>
      <c r="E56" s="618"/>
      <c r="F56" s="617"/>
      <c r="G56" s="617"/>
    </row>
    <row r="57" spans="1:7">
      <c r="B57" s="637" t="s">
        <v>469</v>
      </c>
      <c r="C57" s="230"/>
      <c r="D57" s="230"/>
      <c r="E57" s="615"/>
      <c r="F57" s="230"/>
      <c r="G57" s="230"/>
    </row>
    <row r="58" spans="1:7">
      <c r="B58" s="230" t="s">
        <v>368</v>
      </c>
      <c r="C58" s="230" t="s">
        <v>330</v>
      </c>
      <c r="D58" s="230"/>
      <c r="E58" s="615"/>
      <c r="F58" s="230"/>
      <c r="G58" s="230"/>
    </row>
    <row r="59" spans="1:7">
      <c r="B59" s="230"/>
      <c r="C59" s="790" t="s">
        <v>11</v>
      </c>
      <c r="D59" s="230"/>
      <c r="E59" s="615"/>
      <c r="F59" s="230"/>
      <c r="G59" s="230"/>
    </row>
    <row r="60" spans="1:7">
      <c r="B60" s="230" t="s">
        <v>462</v>
      </c>
      <c r="C60" s="230" t="s">
        <v>331</v>
      </c>
      <c r="D60" s="230"/>
      <c r="E60" s="615"/>
      <c r="F60" s="230"/>
      <c r="G60" s="230"/>
    </row>
    <row r="61" spans="1:7">
      <c r="B61" s="230"/>
      <c r="C61" s="790" t="s">
        <v>11</v>
      </c>
      <c r="D61" s="230"/>
      <c r="E61" s="615"/>
      <c r="F61" s="230"/>
      <c r="G61" s="230"/>
    </row>
    <row r="62" spans="1:7">
      <c r="B62" s="230" t="s">
        <v>352</v>
      </c>
      <c r="C62" s="230" t="s">
        <v>10</v>
      </c>
      <c r="D62" s="230"/>
      <c r="E62" s="615"/>
      <c r="F62" s="230"/>
      <c r="G62" s="230"/>
    </row>
    <row r="63" spans="1:7">
      <c r="B63" s="230" t="s">
        <v>369</v>
      </c>
      <c r="C63" s="790" t="s">
        <v>508</v>
      </c>
      <c r="D63" s="230"/>
      <c r="E63" s="615"/>
      <c r="F63" s="230"/>
      <c r="G63" s="230"/>
    </row>
    <row r="64" spans="1:7">
      <c r="B64" s="230"/>
      <c r="C64" s="230" t="s">
        <v>509</v>
      </c>
      <c r="D64" s="230"/>
      <c r="E64" s="615"/>
      <c r="F64" s="230"/>
      <c r="G64" s="230"/>
    </row>
    <row r="65" spans="2:3">
      <c r="B65" s="230"/>
      <c r="C65" s="230" t="s">
        <v>525</v>
      </c>
    </row>
    <row r="66" spans="2:3">
      <c r="B66" s="230" t="s">
        <v>367</v>
      </c>
      <c r="C66" s="230" t="s">
        <v>528</v>
      </c>
    </row>
  </sheetData>
  <mergeCells count="2">
    <mergeCell ref="A1:G1"/>
    <mergeCell ref="A3:G3"/>
  </mergeCells>
  <pageMargins left="0.75" right="0.75" top="1" bottom="1" header="0.5" footer="0.5"/>
  <pageSetup scale="74" orientation="portrait" r:id="rId1"/>
  <headerFooter alignWithMargins="0">
    <oddHeader>&amp;R&amp;12ATTACHMENT H-13A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U40"/>
  <sheetViews>
    <sheetView tabSelected="1" view="pageBreakPreview" zoomScale="60" zoomScaleNormal="85" workbookViewId="0">
      <selection activeCell="L51" sqref="L51"/>
    </sheetView>
  </sheetViews>
  <sheetFormatPr defaultColWidth="9.140625" defaultRowHeight="12.75"/>
  <cols>
    <col min="1" max="1" width="4.140625" style="794" customWidth="1"/>
    <col min="2" max="2" width="84.7109375" style="763" customWidth="1"/>
    <col min="3" max="3" width="16.28515625" style="763" bestFit="1" customWidth="1"/>
    <col min="4" max="4" width="14" style="795" bestFit="1" customWidth="1"/>
    <col min="5" max="5" width="9.140625" style="763" customWidth="1"/>
    <col min="6" max="16384" width="9.140625" style="763"/>
  </cols>
  <sheetData>
    <row r="1" spans="1:73" ht="18">
      <c r="A1" s="1547" t="str">
        <f>+'Appendix A'!A3</f>
        <v>Commonwealth Edison Company</v>
      </c>
      <c r="B1" s="1547"/>
      <c r="C1" s="1547"/>
      <c r="D1" s="1547"/>
    </row>
    <row r="2" spans="1:73" ht="20.25">
      <c r="A2" s="791"/>
      <c r="B2" s="792"/>
      <c r="C2" s="793"/>
      <c r="D2" s="753"/>
      <c r="E2" s="130"/>
      <c r="F2" s="130"/>
      <c r="G2" s="130"/>
      <c r="H2" s="793"/>
      <c r="I2" s="793"/>
      <c r="J2" s="793"/>
      <c r="K2" s="793"/>
      <c r="L2" s="793"/>
      <c r="M2" s="793"/>
      <c r="N2" s="793"/>
      <c r="O2" s="793"/>
      <c r="P2" s="793"/>
      <c r="Q2" s="793"/>
      <c r="R2" s="793"/>
    </row>
    <row r="3" spans="1:73" ht="15">
      <c r="A3" s="1546" t="s">
        <v>277</v>
      </c>
      <c r="B3" s="1544"/>
      <c r="C3" s="1544"/>
      <c r="D3" s="1544"/>
    </row>
    <row r="4" spans="1:73">
      <c r="B4" s="213"/>
      <c r="C4" s="794"/>
    </row>
    <row r="5" spans="1:73">
      <c r="B5" s="213"/>
      <c r="C5" s="794"/>
    </row>
    <row r="6" spans="1:73">
      <c r="B6" s="277" t="s">
        <v>532</v>
      </c>
      <c r="C6" s="794"/>
      <c r="D6" s="727"/>
    </row>
    <row r="7" spans="1:73">
      <c r="A7" s="794">
        <v>1</v>
      </c>
      <c r="B7" s="213" t="s">
        <v>531</v>
      </c>
      <c r="C7" s="802"/>
      <c r="D7" s="1308">
        <v>2765567</v>
      </c>
    </row>
    <row r="8" spans="1:73">
      <c r="B8" s="796"/>
      <c r="C8" s="802"/>
      <c r="D8" s="1309"/>
    </row>
    <row r="9" spans="1:73">
      <c r="B9" s="210" t="s">
        <v>274</v>
      </c>
      <c r="C9" s="883"/>
      <c r="D9" s="1309"/>
    </row>
    <row r="10" spans="1:73">
      <c r="A10" s="794">
        <v>2</v>
      </c>
      <c r="B10" s="797" t="s">
        <v>542</v>
      </c>
      <c r="C10" s="800"/>
      <c r="D10" s="1310">
        <v>10312538</v>
      </c>
      <c r="E10" s="799"/>
    </row>
    <row r="11" spans="1:73">
      <c r="B11" s="800"/>
      <c r="C11" s="800"/>
      <c r="D11" s="1311"/>
      <c r="E11" s="801"/>
    </row>
    <row r="12" spans="1:73" s="804" customFormat="1">
      <c r="A12" s="802"/>
      <c r="B12" s="306" t="s">
        <v>176</v>
      </c>
      <c r="C12" s="800"/>
      <c r="D12" s="1311"/>
      <c r="E12" s="80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c r="AT12" s="793"/>
      <c r="AU12" s="793"/>
      <c r="AV12" s="793"/>
      <c r="AW12" s="793"/>
      <c r="AX12" s="793"/>
      <c r="AY12" s="793"/>
      <c r="AZ12" s="793"/>
      <c r="BA12" s="793"/>
      <c r="BB12" s="793"/>
      <c r="BC12" s="793"/>
      <c r="BD12" s="793"/>
      <c r="BE12" s="793"/>
      <c r="BF12" s="793"/>
      <c r="BG12" s="793"/>
      <c r="BH12" s="793"/>
      <c r="BI12" s="793"/>
      <c r="BJ12" s="793"/>
      <c r="BK12" s="793"/>
      <c r="BL12" s="793"/>
      <c r="BM12" s="793"/>
      <c r="BN12" s="793"/>
      <c r="BO12" s="793"/>
      <c r="BP12" s="793"/>
      <c r="BQ12" s="793"/>
      <c r="BR12" s="793"/>
      <c r="BS12" s="793"/>
      <c r="BT12" s="793"/>
      <c r="BU12" s="793"/>
    </row>
    <row r="13" spans="1:73" s="804" customFormat="1">
      <c r="A13" s="802">
        <v>3</v>
      </c>
      <c r="B13" s="212" t="s">
        <v>587</v>
      </c>
      <c r="C13" s="800"/>
      <c r="D13" s="1312">
        <v>9819763</v>
      </c>
      <c r="E13" s="80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c r="AT13" s="793"/>
      <c r="AU13" s="793"/>
      <c r="AV13" s="793"/>
      <c r="AW13" s="793"/>
      <c r="AX13" s="793"/>
      <c r="AY13" s="793"/>
      <c r="AZ13" s="793"/>
      <c r="BA13" s="793"/>
      <c r="BB13" s="793"/>
      <c r="BC13" s="793"/>
      <c r="BD13" s="793"/>
      <c r="BE13" s="793"/>
      <c r="BF13" s="793"/>
      <c r="BG13" s="793"/>
      <c r="BH13" s="793"/>
      <c r="BI13" s="793"/>
      <c r="BJ13" s="793"/>
      <c r="BK13" s="793"/>
      <c r="BL13" s="793"/>
      <c r="BM13" s="793"/>
      <c r="BN13" s="793"/>
      <c r="BO13" s="793"/>
      <c r="BP13" s="793"/>
      <c r="BQ13" s="793"/>
      <c r="BR13" s="793"/>
      <c r="BS13" s="793"/>
      <c r="BT13" s="793"/>
      <c r="BU13" s="793"/>
    </row>
    <row r="14" spans="1:73">
      <c r="A14" s="802"/>
      <c r="B14" s="805"/>
      <c r="C14" s="807"/>
      <c r="D14" s="1311"/>
      <c r="E14" s="807"/>
      <c r="F14" s="793"/>
    </row>
    <row r="15" spans="1:73">
      <c r="A15" s="802">
        <f>A13+1</f>
        <v>4</v>
      </c>
      <c r="B15" s="808" t="s">
        <v>373</v>
      </c>
      <c r="C15" s="809"/>
      <c r="D15" s="1313">
        <v>22221723.25</v>
      </c>
      <c r="E15" s="797"/>
      <c r="F15" s="793"/>
    </row>
    <row r="16" spans="1:73" ht="38.25">
      <c r="A16" s="810">
        <f t="shared" ref="A16:A22" si="0">+A15+1</f>
        <v>5</v>
      </c>
      <c r="B16" s="799" t="s">
        <v>588</v>
      </c>
      <c r="C16" s="799"/>
      <c r="D16" s="872"/>
      <c r="E16" s="809"/>
      <c r="F16" s="793"/>
      <c r="G16" s="793"/>
      <c r="H16" s="793"/>
    </row>
    <row r="17" spans="1:26">
      <c r="A17" s="802">
        <f t="shared" si="0"/>
        <v>6</v>
      </c>
      <c r="B17" s="801" t="s">
        <v>13</v>
      </c>
      <c r="C17" s="799"/>
      <c r="D17" s="872">
        <v>0</v>
      </c>
      <c r="E17" s="809"/>
      <c r="F17" s="793"/>
      <c r="G17" s="793"/>
      <c r="H17" s="793"/>
    </row>
    <row r="18" spans="1:26">
      <c r="A18" s="794">
        <f t="shared" si="0"/>
        <v>7</v>
      </c>
      <c r="B18" s="801" t="s">
        <v>177</v>
      </c>
      <c r="C18" s="806"/>
      <c r="D18" s="872"/>
      <c r="E18" s="807"/>
      <c r="F18" s="793"/>
      <c r="G18" s="793"/>
      <c r="H18" s="793"/>
    </row>
    <row r="19" spans="1:26">
      <c r="A19" s="794">
        <f t="shared" si="0"/>
        <v>8</v>
      </c>
      <c r="B19" s="801" t="s">
        <v>178</v>
      </c>
      <c r="C19" s="799"/>
      <c r="D19" s="872"/>
      <c r="E19" s="809"/>
      <c r="F19" s="793"/>
      <c r="G19" s="793"/>
      <c r="H19" s="793"/>
    </row>
    <row r="20" spans="1:26">
      <c r="A20" s="794">
        <f t="shared" si="0"/>
        <v>9</v>
      </c>
      <c r="B20" s="800" t="s">
        <v>540</v>
      </c>
      <c r="C20" s="212"/>
      <c r="D20" s="872"/>
      <c r="E20" s="795"/>
    </row>
    <row r="21" spans="1:26">
      <c r="A21" s="794">
        <f t="shared" si="0"/>
        <v>10</v>
      </c>
      <c r="B21" s="800" t="s">
        <v>179</v>
      </c>
      <c r="C21" s="130"/>
      <c r="D21" s="872">
        <v>0</v>
      </c>
    </row>
    <row r="22" spans="1:26">
      <c r="A22" s="794">
        <f t="shared" si="0"/>
        <v>11</v>
      </c>
      <c r="B22" s="800" t="s">
        <v>541</v>
      </c>
      <c r="C22" s="130"/>
      <c r="D22" s="872">
        <v>0</v>
      </c>
    </row>
    <row r="23" spans="1:26">
      <c r="B23" s="801"/>
      <c r="C23" s="130"/>
      <c r="D23" s="872"/>
    </row>
    <row r="24" spans="1:26">
      <c r="A24" s="794">
        <f>+A22+1</f>
        <v>12</v>
      </c>
      <c r="B24" s="801" t="s">
        <v>332</v>
      </c>
      <c r="C24" s="213" t="s">
        <v>533</v>
      </c>
      <c r="D24" s="846">
        <f>SUM(D7:D22)</f>
        <v>45119591.25</v>
      </c>
      <c r="E24" s="793"/>
      <c r="F24" s="793"/>
      <c r="G24" s="793"/>
      <c r="H24" s="793"/>
      <c r="I24" s="793"/>
      <c r="J24" s="793"/>
      <c r="K24" s="793"/>
      <c r="L24" s="793"/>
      <c r="M24" s="793"/>
      <c r="N24" s="793"/>
      <c r="O24" s="793"/>
      <c r="P24" s="793"/>
      <c r="Q24" s="793"/>
      <c r="R24" s="793"/>
      <c r="S24" s="793"/>
      <c r="T24" s="793"/>
      <c r="U24" s="793"/>
      <c r="V24" s="793"/>
      <c r="W24" s="793"/>
      <c r="X24" s="793"/>
      <c r="Y24" s="793"/>
      <c r="Z24" s="793"/>
    </row>
    <row r="25" spans="1:26">
      <c r="A25" s="264"/>
      <c r="B25" s="266"/>
      <c r="C25" s="265"/>
      <c r="D25" s="267"/>
    </row>
    <row r="26" spans="1:26">
      <c r="A26" s="264">
        <v>13</v>
      </c>
      <c r="B26" s="130" t="s">
        <v>90</v>
      </c>
      <c r="C26" s="130"/>
      <c r="D26" s="220"/>
    </row>
    <row r="27" spans="1:26">
      <c r="A27" s="264"/>
      <c r="B27" s="130"/>
      <c r="C27" s="130"/>
      <c r="D27" s="220"/>
    </row>
    <row r="28" spans="1:26">
      <c r="A28" s="264">
        <v>14</v>
      </c>
      <c r="B28" s="130" t="s">
        <v>345</v>
      </c>
      <c r="C28" s="130"/>
      <c r="D28" s="220"/>
    </row>
    <row r="29" spans="1:26">
      <c r="A29" s="264"/>
      <c r="B29" s="130"/>
      <c r="C29" s="213"/>
      <c r="D29" s="220"/>
    </row>
    <row r="30" spans="1:26" ht="50.25" customHeight="1">
      <c r="A30" s="268">
        <v>15</v>
      </c>
      <c r="B30" s="261" t="s">
        <v>388</v>
      </c>
      <c r="C30" s="213"/>
      <c r="D30" s="220"/>
    </row>
    <row r="31" spans="1:26">
      <c r="A31" s="268"/>
      <c r="B31" s="212"/>
      <c r="C31" s="213"/>
      <c r="D31" s="220"/>
    </row>
    <row r="32" spans="1:26" ht="49.5" customHeight="1">
      <c r="A32" s="268">
        <v>16</v>
      </c>
      <c r="B32" s="261" t="s">
        <v>12</v>
      </c>
      <c r="C32" s="277"/>
      <c r="D32" s="728"/>
    </row>
    <row r="33" spans="1:5">
      <c r="A33" s="268"/>
      <c r="B33" s="130"/>
      <c r="C33" s="213"/>
      <c r="D33" s="727"/>
      <c r="E33" s="793"/>
    </row>
    <row r="34" spans="1:5" ht="61.5" customHeight="1">
      <c r="A34" s="268">
        <v>17</v>
      </c>
      <c r="B34" s="261" t="s">
        <v>539</v>
      </c>
      <c r="C34" s="269"/>
      <c r="D34" s="229"/>
    </row>
    <row r="35" spans="1:5">
      <c r="A35" s="802"/>
      <c r="B35" s="793"/>
      <c r="D35" s="803"/>
    </row>
    <row r="36" spans="1:5">
      <c r="A36" s="802"/>
      <c r="B36" s="793"/>
      <c r="D36" s="803"/>
    </row>
    <row r="37" spans="1:5">
      <c r="D37" s="811"/>
    </row>
    <row r="38" spans="1:5">
      <c r="C38" s="130"/>
      <c r="D38" s="262"/>
      <c r="E38" s="213"/>
    </row>
    <row r="39" spans="1:5">
      <c r="D39" s="803"/>
    </row>
    <row r="40" spans="1:5">
      <c r="D40" s="803"/>
    </row>
  </sheetData>
  <mergeCells count="2">
    <mergeCell ref="A3:D3"/>
    <mergeCell ref="A1:D1"/>
  </mergeCells>
  <printOptions horizontalCentered="1"/>
  <pageMargins left="0.5" right="0.5" top="1" bottom="1" header="0.5" footer="0.5"/>
  <pageSetup scale="80" orientation="portrait" r:id="rId1"/>
  <headerFooter alignWithMargins="0">
    <oddHeader xml:space="preserve">&amp;R&amp;12ATTACHMENT H-13A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O2258"/>
  <sheetViews>
    <sheetView tabSelected="1" view="pageBreakPreview" zoomScale="60" zoomScaleNormal="60" workbookViewId="0">
      <selection activeCell="L51" sqref="L51"/>
    </sheetView>
  </sheetViews>
  <sheetFormatPr defaultColWidth="8.7109375" defaultRowHeight="12.75"/>
  <cols>
    <col min="1" max="1" width="9.28515625" bestFit="1" customWidth="1"/>
    <col min="2" max="2" width="3" customWidth="1"/>
    <col min="3" max="3" width="8.140625" customWidth="1"/>
    <col min="4" max="4" width="66.140625" customWidth="1"/>
    <col min="5" max="5" width="28.7109375" customWidth="1"/>
    <col min="6" max="6" width="34.28515625" bestFit="1" customWidth="1"/>
    <col min="7" max="7" width="37.140625" bestFit="1" customWidth="1"/>
    <col min="8" max="8" width="3.85546875" customWidth="1"/>
    <col min="9" max="9" width="19.7109375" bestFit="1" customWidth="1"/>
  </cols>
  <sheetData>
    <row r="1" spans="1:10" ht="18">
      <c r="A1" s="1547" t="str">
        <f>+'Appendix A'!A3</f>
        <v>Commonwealth Edison Company</v>
      </c>
      <c r="B1" s="1547"/>
      <c r="C1" s="1547"/>
      <c r="D1" s="1547"/>
      <c r="E1" s="1547"/>
      <c r="F1" s="1547"/>
      <c r="G1" s="1547"/>
      <c r="H1" s="1548"/>
      <c r="I1" s="1548"/>
    </row>
    <row r="2" spans="1:10" ht="18">
      <c r="A2" s="1549" t="s">
        <v>192</v>
      </c>
      <c r="B2" s="1549"/>
      <c r="C2" s="1549"/>
      <c r="D2" s="1549"/>
      <c r="E2" s="1549"/>
      <c r="F2" s="1549"/>
      <c r="G2" s="1549"/>
      <c r="H2" s="1548"/>
      <c r="I2" s="1548"/>
    </row>
    <row r="3" spans="1:10" s="35" customFormat="1" ht="15">
      <c r="B3" s="136"/>
    </row>
    <row r="4" spans="1:10" s="35" customFormat="1" ht="15"/>
    <row r="5" spans="1:10" s="35" customFormat="1" ht="15"/>
    <row r="6" spans="1:10" s="35" customFormat="1" ht="15">
      <c r="C6" s="35" t="s">
        <v>183</v>
      </c>
    </row>
    <row r="7" spans="1:10" s="35" customFormat="1" ht="15">
      <c r="A7" s="65" t="s">
        <v>368</v>
      </c>
      <c r="B7" s="65"/>
      <c r="D7" s="35" t="s">
        <v>184</v>
      </c>
      <c r="G7" s="31" t="str">
        <f>"Line "&amp;A54&amp;" + Line "&amp;A83&amp;" from below"</f>
        <v>Line 30 + Line 49 from below</v>
      </c>
      <c r="I7" s="105">
        <f>+I54+I83</f>
        <v>484032281.93215108</v>
      </c>
    </row>
    <row r="8" spans="1:10" s="35" customFormat="1" ht="15">
      <c r="A8" s="65"/>
      <c r="B8" s="65"/>
      <c r="G8" s="40"/>
    </row>
    <row r="9" spans="1:10" s="35" customFormat="1" ht="15">
      <c r="A9" s="65" t="s">
        <v>462</v>
      </c>
      <c r="B9" s="65"/>
      <c r="D9" s="35" t="str">
        <f>I9*10000&amp;" Basis Point increase in ROE"</f>
        <v>100 Basis Point increase in ROE</v>
      </c>
      <c r="I9" s="147">
        <v>0.01</v>
      </c>
    </row>
    <row r="10" spans="1:10" s="40" customFormat="1" ht="15">
      <c r="A10" s="65"/>
      <c r="B10" s="65"/>
      <c r="C10" s="35"/>
      <c r="D10" s="35"/>
      <c r="E10" s="35"/>
      <c r="F10" s="35"/>
      <c r="G10" s="35"/>
      <c r="H10" s="35"/>
    </row>
    <row r="11" spans="1:10" s="40" customFormat="1" ht="15.75">
      <c r="A11" s="201" t="s">
        <v>266</v>
      </c>
      <c r="B11" s="91"/>
      <c r="C11" s="91"/>
      <c r="D11" s="91"/>
      <c r="E11" s="91"/>
      <c r="F11" s="91"/>
      <c r="G11" s="91"/>
      <c r="H11" s="91"/>
      <c r="I11" s="91"/>
    </row>
    <row r="12" spans="1:10" s="40" customFormat="1" ht="15.75">
      <c r="A12" s="241"/>
      <c r="G12" s="242" t="s">
        <v>427</v>
      </c>
    </row>
    <row r="13" spans="1:10" s="35" customFormat="1" ht="15">
      <c r="A13" s="40"/>
      <c r="D13" s="40"/>
      <c r="E13" s="40"/>
      <c r="F13" s="40"/>
      <c r="G13" s="40"/>
      <c r="H13" s="40"/>
      <c r="I13" s="240"/>
      <c r="J13" s="40"/>
    </row>
    <row r="14" spans="1:10" s="35" customFormat="1" ht="15.75">
      <c r="A14" s="66">
        <v>1</v>
      </c>
      <c r="C14" s="315" t="str">
        <f>+'Appendix A'!B112</f>
        <v>Rate Base</v>
      </c>
      <c r="D14" s="47"/>
      <c r="E14" s="40"/>
      <c r="F14" s="47"/>
      <c r="G14" s="47" t="str">
        <f>+'Appendix A'!F112</f>
        <v>(Line 41 + Line 54)</v>
      </c>
      <c r="H14" s="47"/>
      <c r="I14" s="232">
        <f>+'Appendix A'!H112</f>
        <v>4287500232.7526302</v>
      </c>
      <c r="J14" s="40"/>
    </row>
    <row r="15" spans="1:10" s="35" customFormat="1" ht="15">
      <c r="A15" s="40"/>
      <c r="G15" s="48"/>
      <c r="I15" s="145"/>
    </row>
    <row r="16" spans="1:10" s="35" customFormat="1" ht="15.75">
      <c r="A16" s="40"/>
      <c r="B16" s="48"/>
      <c r="C16" s="254" t="str">
        <f>'Appendix A'!B182</f>
        <v>Long Term Interest</v>
      </c>
      <c r="D16" s="62"/>
      <c r="E16" s="28"/>
      <c r="F16" s="23"/>
      <c r="G16" s="161"/>
      <c r="H16" s="16"/>
    </row>
    <row r="17" spans="1:9" s="35" customFormat="1" ht="15">
      <c r="A17" s="20">
        <f>A14+1</f>
        <v>2</v>
      </c>
      <c r="B17" s="48"/>
      <c r="C17" s="108"/>
      <c r="D17" s="108" t="str">
        <f>'Appendix A'!C183</f>
        <v>Long Term Interest</v>
      </c>
      <c r="E17" s="28"/>
      <c r="F17" s="23"/>
      <c r="G17" s="108" t="str">
        <f>'Appendix A'!F183</f>
        <v>Attachment 5</v>
      </c>
      <c r="H17" s="16"/>
      <c r="I17" s="232">
        <f>'Appendix A'!H183</f>
        <v>479031929</v>
      </c>
    </row>
    <row r="18" spans="1:9" s="35" customFormat="1" ht="15.75">
      <c r="A18" s="20">
        <f>A17+1</f>
        <v>3</v>
      </c>
      <c r="B18" s="48"/>
      <c r="C18" s="108"/>
      <c r="D18" s="214" t="str">
        <f>'Appendix A'!C184</f>
        <v xml:space="preserve">    Less LTD Interest on Securitization Bonds</v>
      </c>
      <c r="E18" s="140"/>
      <c r="F18" s="313"/>
      <c r="G18" s="214" t="str">
        <f>'Appendix A'!F184</f>
        <v>Attachment 8</v>
      </c>
      <c r="H18" s="77"/>
      <c r="I18" s="312">
        <f>'Appendix A'!H184</f>
        <v>0</v>
      </c>
    </row>
    <row r="19" spans="1:9" s="35" customFormat="1" ht="15.75">
      <c r="A19" s="20">
        <v>4</v>
      </c>
      <c r="B19" s="48"/>
      <c r="C19" s="108"/>
      <c r="D19" s="108" t="str">
        <f>'Appendix A'!C185</f>
        <v>Long Term Interest</v>
      </c>
      <c r="E19" s="28"/>
      <c r="F19" s="62"/>
      <c r="G19" s="108" t="str">
        <f>'Appendix A'!F185</f>
        <v>(Line 99 - Line 100)</v>
      </c>
      <c r="H19" s="16"/>
      <c r="I19" s="232">
        <f>'Appendix A'!H185</f>
        <v>479031929</v>
      </c>
    </row>
    <row r="20" spans="1:9" s="35" customFormat="1" ht="15">
      <c r="A20" s="20"/>
      <c r="B20" s="48"/>
      <c r="C20" s="4"/>
      <c r="D20" s="36"/>
      <c r="E20" s="8"/>
      <c r="F20" s="5"/>
      <c r="G20" s="137"/>
      <c r="H20" s="5"/>
      <c r="I20" s="232"/>
    </row>
    <row r="21" spans="1:9" s="35" customFormat="1" ht="15.75">
      <c r="A21" s="54">
        <v>5</v>
      </c>
      <c r="B21" s="48"/>
      <c r="C21" s="315" t="str">
        <f>'Appendix A'!B187</f>
        <v>Preferred Dividends</v>
      </c>
      <c r="D21" s="160"/>
      <c r="F21" s="8" t="str">
        <f>'Appendix A'!E187</f>
        <v xml:space="preserve"> enter positive</v>
      </c>
      <c r="G21" s="110" t="str">
        <f>'Appendix A'!F187</f>
        <v>p118.29.c</v>
      </c>
      <c r="H21" s="5"/>
      <c r="I21" s="31">
        <f>+'Appendix A'!H187</f>
        <v>0</v>
      </c>
    </row>
    <row r="22" spans="1:9" s="35" customFormat="1" ht="15">
      <c r="A22" s="20"/>
      <c r="B22" s="48"/>
      <c r="C22" s="4"/>
      <c r="D22" s="36"/>
      <c r="E22" s="8"/>
      <c r="F22" s="3"/>
      <c r="G22" s="110"/>
      <c r="H22" s="5"/>
      <c r="I22" s="9"/>
    </row>
    <row r="23" spans="1:9" s="35" customFormat="1" ht="15.75">
      <c r="A23" s="20"/>
      <c r="B23" s="48"/>
      <c r="C23" s="71" t="str">
        <f>'Appendix A'!B189</f>
        <v>Common Stock</v>
      </c>
      <c r="D23" s="71"/>
      <c r="E23" s="8"/>
      <c r="F23" s="23"/>
      <c r="G23" s="110"/>
      <c r="H23" s="5"/>
      <c r="I23" s="9"/>
    </row>
    <row r="24" spans="1:9" s="35" customFormat="1" ht="15">
      <c r="A24" s="20">
        <f>A21+1</f>
        <v>6</v>
      </c>
      <c r="B24" s="48"/>
      <c r="C24" s="48"/>
      <c r="D24" s="36" t="str">
        <f>'Appendix A'!C190</f>
        <v>Proprietary Capital</v>
      </c>
      <c r="E24" s="5"/>
      <c r="F24" s="5"/>
      <c r="G24" s="110" t="str">
        <f>'Appendix A'!F190</f>
        <v>p112.16.c</v>
      </c>
      <c r="H24" s="5"/>
      <c r="I24" s="31">
        <f>+'Appendix A'!H190</f>
        <v>14368247721</v>
      </c>
    </row>
    <row r="25" spans="1:9" s="35" customFormat="1" ht="15">
      <c r="A25" s="20">
        <v>7</v>
      </c>
      <c r="B25" s="48"/>
      <c r="C25" s="48"/>
      <c r="D25" s="9" t="s">
        <v>553</v>
      </c>
      <c r="E25" s="9"/>
      <c r="F25" s="19"/>
      <c r="G25" s="9" t="s">
        <v>554</v>
      </c>
      <c r="H25" s="5"/>
      <c r="I25" s="9">
        <f>'Appendix A'!H191</f>
        <v>0</v>
      </c>
    </row>
    <row r="26" spans="1:9" s="35" customFormat="1" ht="15">
      <c r="A26" s="20">
        <v>8</v>
      </c>
      <c r="B26" s="48"/>
      <c r="C26" s="48"/>
      <c r="D26" s="38" t="str">
        <f>'Appendix A'!C192</f>
        <v xml:space="preserve">    Less Preferred Stock</v>
      </c>
      <c r="F26" s="9"/>
      <c r="G26" s="162" t="str">
        <f>'Appendix A'!F192</f>
        <v>(Line 114)</v>
      </c>
      <c r="H26" s="5"/>
      <c r="I26" s="9">
        <f>-I37</f>
        <v>0</v>
      </c>
    </row>
    <row r="27" spans="1:9" s="35" customFormat="1" ht="15">
      <c r="A27" s="20">
        <v>9</v>
      </c>
      <c r="B27" s="48"/>
      <c r="C27" s="48"/>
      <c r="D27" s="107" t="str">
        <f>'Appendix A'!C193</f>
        <v xml:space="preserve">    Less Account 216.1</v>
      </c>
      <c r="E27" s="146"/>
      <c r="F27" s="79"/>
      <c r="G27" s="314" t="str">
        <f>'Appendix A'!F193</f>
        <v>p112.12.c</v>
      </c>
      <c r="H27" s="77"/>
      <c r="I27" s="79">
        <f>+'Appendix A'!H193</f>
        <v>51743312</v>
      </c>
    </row>
    <row r="28" spans="1:9" s="35" customFormat="1" ht="15">
      <c r="A28" s="20">
        <v>10</v>
      </c>
      <c r="B28" s="48"/>
      <c r="C28" s="48"/>
      <c r="D28" s="38" t="str">
        <f>'Appendix A'!C194</f>
        <v>Common Stock</v>
      </c>
      <c r="F28" s="31"/>
      <c r="G28" s="163" t="str">
        <f>'Appendix A'!F194</f>
        <v>(Line 103 - 104 - 105 - 106)</v>
      </c>
      <c r="H28" s="93"/>
      <c r="I28" s="5">
        <f>I24-I25-I26-I27</f>
        <v>14316504409</v>
      </c>
    </row>
    <row r="29" spans="1:9" s="35" customFormat="1" ht="15">
      <c r="A29" s="20"/>
      <c r="B29" s="48"/>
      <c r="C29" s="4"/>
      <c r="D29" s="36"/>
      <c r="F29" s="8"/>
      <c r="G29" s="110"/>
      <c r="H29" s="23"/>
      <c r="I29" s="9"/>
    </row>
    <row r="30" spans="1:9" s="35" customFormat="1" ht="15.75">
      <c r="A30" s="20"/>
      <c r="B30" s="48"/>
      <c r="C30" s="71" t="str">
        <f>'Appendix A'!B196</f>
        <v>Capitalization</v>
      </c>
      <c r="D30" s="71"/>
      <c r="F30" s="8"/>
      <c r="G30" s="110"/>
      <c r="H30" s="23"/>
      <c r="I30" s="9"/>
    </row>
    <row r="31" spans="1:9" s="35" customFormat="1" ht="15">
      <c r="A31" s="20">
        <f>A28+1</f>
        <v>11</v>
      </c>
      <c r="B31" s="48"/>
      <c r="C31" s="48"/>
      <c r="D31" s="36" t="str">
        <f>'Appendix A'!C197</f>
        <v>Long Term Debt</v>
      </c>
      <c r="F31" s="8"/>
      <c r="G31" s="4" t="str">
        <f>'Appendix A'!F197</f>
        <v>p112.18-21.c</v>
      </c>
      <c r="H31" s="23"/>
      <c r="I31" s="31">
        <f>+'Appendix A'!H197</f>
        <v>11809786000</v>
      </c>
    </row>
    <row r="32" spans="1:9" s="35" customFormat="1" ht="15">
      <c r="A32" s="20">
        <f t="shared" ref="A32:A39" si="0">A31+1</f>
        <v>12</v>
      </c>
      <c r="B32" s="48"/>
      <c r="C32" s="48"/>
      <c r="D32" s="36" t="str">
        <f>'Appendix A'!C198</f>
        <v xml:space="preserve">      Less Loss on Reacquired Debt </v>
      </c>
      <c r="F32" s="8"/>
      <c r="G32" s="110" t="str">
        <f>'Appendix A'!F198</f>
        <v>p111.81.c</v>
      </c>
      <c r="H32" s="23"/>
      <c r="I32" s="31">
        <f>+'Appendix A'!H198</f>
        <v>16424002</v>
      </c>
    </row>
    <row r="33" spans="1:12" s="35" customFormat="1" ht="15">
      <c r="A33" s="20">
        <f t="shared" si="0"/>
        <v>13</v>
      </c>
      <c r="B33" s="47"/>
      <c r="C33" s="47"/>
      <c r="D33" s="38" t="str">
        <f>'Appendix A'!C199</f>
        <v xml:space="preserve">      Plus Gain on Reacquired Debt</v>
      </c>
      <c r="F33" s="18"/>
      <c r="G33" s="108" t="str">
        <f>'Appendix A'!F199</f>
        <v>p113.61.c</v>
      </c>
      <c r="H33" s="39"/>
      <c r="I33" s="31">
        <f>+'Appendix A'!H199</f>
        <v>0</v>
      </c>
    </row>
    <row r="34" spans="1:12" s="35" customFormat="1" ht="15">
      <c r="A34" s="20">
        <f t="shared" si="0"/>
        <v>14</v>
      </c>
      <c r="B34" s="47"/>
      <c r="C34" s="47"/>
      <c r="D34" s="38" t="str">
        <f>'Appendix A'!C200</f>
        <v xml:space="preserve">      Less ADIT associated with Gain or Loss</v>
      </c>
      <c r="F34" s="8"/>
      <c r="G34" s="108" t="str">
        <f>'Appendix A'!F200</f>
        <v>Attachment 1A - ADIT, Line 6</v>
      </c>
      <c r="H34" s="39"/>
      <c r="I34" s="31">
        <f>+'Appendix A'!H200</f>
        <v>-4681661.4251894997</v>
      </c>
    </row>
    <row r="35" spans="1:12" s="35" customFormat="1" ht="15">
      <c r="A35" s="20">
        <f t="shared" si="0"/>
        <v>15</v>
      </c>
      <c r="B35" s="47"/>
      <c r="C35" s="47"/>
      <c r="D35" s="107" t="str">
        <f>'Appendix A'!C201</f>
        <v xml:space="preserve">      Less LTD on Securitization Bonds</v>
      </c>
      <c r="F35" s="18"/>
      <c r="G35" s="108" t="str">
        <f>'Appendix A'!F201</f>
        <v>Attachment 8</v>
      </c>
      <c r="H35" s="39"/>
      <c r="I35" s="31">
        <f>+'Appendix A'!H201</f>
        <v>0</v>
      </c>
    </row>
    <row r="36" spans="1:12" s="35" customFormat="1" ht="15">
      <c r="A36" s="20">
        <f t="shared" si="0"/>
        <v>16</v>
      </c>
      <c r="B36" s="47"/>
      <c r="C36" s="47"/>
      <c r="D36" s="38" t="str">
        <f>'Appendix A'!C202</f>
        <v>Total Long Term Debt</v>
      </c>
      <c r="E36" s="226"/>
      <c r="F36" s="34"/>
      <c r="G36" s="231" t="str">
        <f>'Appendix A'!F202</f>
        <v>(Line 108 - 109 + 110 - 111 - 112)</v>
      </c>
      <c r="H36" s="41"/>
      <c r="I36" s="44">
        <f>I31-I32+I33-I34-I35</f>
        <v>11798043659.42519</v>
      </c>
    </row>
    <row r="37" spans="1:12" s="35" customFormat="1" ht="15">
      <c r="A37" s="20">
        <f t="shared" si="0"/>
        <v>17</v>
      </c>
      <c r="B37" s="47"/>
      <c r="C37" s="47"/>
      <c r="D37" s="38" t="str">
        <f>'Appendix A'!C203</f>
        <v>Preferred Stock</v>
      </c>
      <c r="E37" s="18"/>
      <c r="F37" s="17"/>
      <c r="G37" s="108" t="str">
        <f>'Appendix A'!F203</f>
        <v>p112.3.c</v>
      </c>
      <c r="H37" s="39"/>
      <c r="I37" s="31">
        <f>+'Appendix A'!H203</f>
        <v>0</v>
      </c>
    </row>
    <row r="38" spans="1:12" s="35" customFormat="1" ht="15">
      <c r="A38" s="20">
        <f t="shared" si="0"/>
        <v>18</v>
      </c>
      <c r="B38" s="48"/>
      <c r="C38" s="48"/>
      <c r="D38" s="68" t="str">
        <f>'Appendix A'!C204</f>
        <v>Common Stock</v>
      </c>
      <c r="E38" s="70"/>
      <c r="F38" s="3"/>
      <c r="G38" s="48" t="str">
        <f>'Appendix A'!F204</f>
        <v>(Line 107)</v>
      </c>
      <c r="H38" s="23"/>
      <c r="I38" s="31">
        <f>I28</f>
        <v>14316504409</v>
      </c>
    </row>
    <row r="39" spans="1:12" s="35" customFormat="1" ht="15.75">
      <c r="A39" s="20">
        <f t="shared" si="0"/>
        <v>19</v>
      </c>
      <c r="B39" s="48"/>
      <c r="C39" s="48"/>
      <c r="D39" s="36" t="str">
        <f>'Appendix A'!C205</f>
        <v>Total  Capitalization</v>
      </c>
      <c r="E39" s="46"/>
      <c r="F39" s="64"/>
      <c r="G39" s="164" t="str">
        <f>'Appendix A'!F205</f>
        <v>(Sum Lines 113 to 115)</v>
      </c>
      <c r="H39" s="26"/>
      <c r="I39" s="44">
        <f>I38+I37+I36</f>
        <v>26114548068.42519</v>
      </c>
    </row>
    <row r="40" spans="1:12" s="35" customFormat="1" ht="15">
      <c r="A40" s="20"/>
      <c r="B40" s="48"/>
      <c r="C40" s="48"/>
      <c r="D40" s="36"/>
      <c r="E40" s="23"/>
      <c r="F40" s="3"/>
      <c r="G40" s="48"/>
      <c r="H40" s="5"/>
      <c r="I40" s="19"/>
    </row>
    <row r="41" spans="1:12" s="35" customFormat="1" ht="15">
      <c r="A41" s="54">
        <f>A39+1</f>
        <v>20</v>
      </c>
      <c r="B41" s="48"/>
      <c r="C41" s="48"/>
      <c r="D41" s="36" t="str">
        <f>'Appendix A'!C207</f>
        <v>Debt %</v>
      </c>
      <c r="E41" s="33"/>
      <c r="F41" s="109" t="str">
        <f>'Appendix A'!D207</f>
        <v>Total Long Term Debt</v>
      </c>
      <c r="G41" s="48" t="str">
        <f>'Appendix A'!F207</f>
        <v>(Line 113 / Line 116)</v>
      </c>
      <c r="H41" s="5"/>
      <c r="I41" s="670">
        <f>1-I42-I43</f>
        <v>0.45178050290252092</v>
      </c>
    </row>
    <row r="42" spans="1:12" s="35" customFormat="1" ht="15">
      <c r="A42" s="20">
        <f>A41+1</f>
        <v>21</v>
      </c>
      <c r="B42" s="48"/>
      <c r="C42" s="48"/>
      <c r="D42" s="36" t="str">
        <f>'Appendix A'!C208</f>
        <v>Preferred %</v>
      </c>
      <c r="E42" s="3"/>
      <c r="F42" s="109" t="str">
        <f>'Appendix A'!D208</f>
        <v>Preferred Stock</v>
      </c>
      <c r="G42" s="48" t="str">
        <f>'Appendix A'!F208</f>
        <v>(Line 114 / Line 116)</v>
      </c>
      <c r="H42" s="5"/>
      <c r="I42" s="389">
        <f>I37/I39</f>
        <v>0</v>
      </c>
    </row>
    <row r="43" spans="1:12" s="35" customFormat="1" ht="15">
      <c r="A43" s="20">
        <f>A42+1</f>
        <v>22</v>
      </c>
      <c r="B43" s="48"/>
      <c r="C43" s="48"/>
      <c r="D43" s="36" t="str">
        <f>'Appendix A'!C209</f>
        <v>Common %</v>
      </c>
      <c r="E43" s="3"/>
      <c r="F43" s="109" t="str">
        <f>'Appendix A'!D209</f>
        <v>Common Stock</v>
      </c>
      <c r="G43" s="48" t="str">
        <f>'Appendix A'!F209</f>
        <v>(Line 115 / Line 116)</v>
      </c>
      <c r="H43" s="5"/>
      <c r="I43" s="670">
        <f>'Appendix A'!H209</f>
        <v>0.54821949709747908</v>
      </c>
      <c r="L43" s="762"/>
    </row>
    <row r="44" spans="1:12" s="35" customFormat="1" ht="15">
      <c r="A44" s="20"/>
      <c r="B44" s="48"/>
      <c r="C44" s="48"/>
      <c r="D44" s="36"/>
      <c r="E44" s="23"/>
      <c r="F44" s="110"/>
      <c r="G44" s="48"/>
      <c r="H44" s="5"/>
      <c r="I44" s="19"/>
    </row>
    <row r="45" spans="1:12" s="35" customFormat="1" ht="15">
      <c r="A45" s="54">
        <f>A43+1</f>
        <v>23</v>
      </c>
      <c r="B45" s="48"/>
      <c r="C45" s="48"/>
      <c r="D45" s="36" t="str">
        <f>'Appendix A'!C211</f>
        <v>Debt Cost</v>
      </c>
      <c r="E45" s="33"/>
      <c r="F45" s="110" t="str">
        <f>'Appendix A'!D211</f>
        <v>Total Long Term Debt</v>
      </c>
      <c r="G45" s="48" t="str">
        <f>'Appendix A'!F211</f>
        <v>(Line 101 / Line 113)</v>
      </c>
      <c r="H45" s="5"/>
      <c r="I45" s="124">
        <f>IF(I36&gt;0,I19/I36,0)</f>
        <v>4.0602657764985658E-2</v>
      </c>
    </row>
    <row r="46" spans="1:12" s="35" customFormat="1" ht="15">
      <c r="A46" s="20">
        <f>A45+1</f>
        <v>24</v>
      </c>
      <c r="B46" s="48"/>
      <c r="C46" s="48"/>
      <c r="D46" s="36" t="str">
        <f>'Appendix A'!C212</f>
        <v>Preferred Cost</v>
      </c>
      <c r="E46" s="3"/>
      <c r="F46" s="110" t="str">
        <f>'Appendix A'!D212</f>
        <v>Preferred Stock</v>
      </c>
      <c r="G46" s="48" t="str">
        <f>'Appendix A'!F212</f>
        <v>(Line 102 / Line 114)</v>
      </c>
      <c r="H46" s="5"/>
      <c r="I46" s="124">
        <f>IF(I37&gt;0,I21/I37,0)</f>
        <v>0</v>
      </c>
    </row>
    <row r="47" spans="1:12" s="35" customFormat="1" ht="15">
      <c r="A47" s="20">
        <f>A46+1</f>
        <v>25</v>
      </c>
      <c r="B47" s="48"/>
      <c r="C47" s="48"/>
      <c r="D47" s="36" t="str">
        <f>'Appendix A'!C213</f>
        <v>Common Cost</v>
      </c>
      <c r="E47" s="275"/>
      <c r="F47" s="162" t="str">
        <f>'Appendix A'!D213</f>
        <v>Common Stock</v>
      </c>
      <c r="G47" s="31" t="str">
        <f>"(Line "&amp;'Appendix A'!A213&amp;" + 100 basis points)"</f>
        <v>(Line 122 + 100 basis points)</v>
      </c>
      <c r="H47" s="5"/>
      <c r="I47" s="818">
        <f>+'Appendix A'!H213+I9</f>
        <v>0.125</v>
      </c>
    </row>
    <row r="48" spans="1:12" s="35" customFormat="1" ht="15">
      <c r="A48" s="20"/>
      <c r="B48" s="48"/>
      <c r="C48" s="48"/>
      <c r="D48" s="36"/>
      <c r="E48" s="23"/>
      <c r="F48" s="110"/>
      <c r="G48" s="48"/>
      <c r="H48" s="5"/>
      <c r="I48" s="405"/>
    </row>
    <row r="49" spans="1:10" s="35" customFormat="1" ht="15">
      <c r="A49" s="54">
        <f>A47+1</f>
        <v>26</v>
      </c>
      <c r="B49" s="48"/>
      <c r="C49" s="48"/>
      <c r="D49" s="36" t="str">
        <f>'Appendix A'!C215</f>
        <v>Weighted Cost of Debt</v>
      </c>
      <c r="E49" s="33"/>
      <c r="F49" s="109" t="str">
        <f>'Appendix A'!D215</f>
        <v>Total Long Term Debt (WCLTD)</v>
      </c>
      <c r="G49" s="48" t="str">
        <f>'Appendix A'!F215</f>
        <v>(Line 117 * Line 120)</v>
      </c>
      <c r="H49" s="21"/>
      <c r="I49" s="819">
        <f>I45*I41</f>
        <v>1.8343489144244166E-2</v>
      </c>
    </row>
    <row r="50" spans="1:10" s="35" customFormat="1" ht="15">
      <c r="A50" s="20">
        <f>A49+1</f>
        <v>27</v>
      </c>
      <c r="B50" s="48"/>
      <c r="C50" s="48"/>
      <c r="D50" s="36" t="str">
        <f>'Appendix A'!C216</f>
        <v>Weighted Cost of Preferred</v>
      </c>
      <c r="E50" s="3"/>
      <c r="F50" s="109" t="str">
        <f>'Appendix A'!D216</f>
        <v>Preferred Stock</v>
      </c>
      <c r="G50" s="48" t="str">
        <f>'Appendix A'!F216</f>
        <v>(Line 118 * Line 121)</v>
      </c>
      <c r="H50" s="52"/>
      <c r="I50" s="819">
        <f>I46*I42</f>
        <v>0</v>
      </c>
    </row>
    <row r="51" spans="1:10" s="35" customFormat="1" ht="15">
      <c r="A51" s="20">
        <f>A50+1</f>
        <v>28</v>
      </c>
      <c r="B51" s="48"/>
      <c r="C51" s="48"/>
      <c r="D51" s="68" t="str">
        <f>'Appendix A'!C217</f>
        <v>Weighted Cost of Common</v>
      </c>
      <c r="E51" s="114"/>
      <c r="F51" s="113" t="str">
        <f>'Appendix A'!D217</f>
        <v>Common Stock</v>
      </c>
      <c r="G51" s="165" t="str">
        <f>'Appendix A'!F217</f>
        <v>(Line 119 * Line 122)</v>
      </c>
      <c r="H51" s="78"/>
      <c r="I51" s="820">
        <f>I47*I43</f>
        <v>6.8527437137184885E-2</v>
      </c>
    </row>
    <row r="52" spans="1:10" s="35" customFormat="1" ht="15.75">
      <c r="A52" s="20">
        <f>A51+1</f>
        <v>29</v>
      </c>
      <c r="B52" s="48"/>
      <c r="C52" s="315" t="str">
        <f>'Appendix A'!B218</f>
        <v>Rate of Return on Rate Base ( ROR )</v>
      </c>
      <c r="D52" s="48"/>
      <c r="E52" s="94"/>
      <c r="F52" s="61"/>
      <c r="G52" s="166" t="str">
        <f>'Appendix A'!F218</f>
        <v>(Sum Lines 123 to 125)</v>
      </c>
      <c r="H52" s="63"/>
      <c r="I52" s="815">
        <f>SUM(I49:I51)</f>
        <v>8.6870926281429048E-2</v>
      </c>
    </row>
    <row r="53" spans="1:10" s="35" customFormat="1" ht="15.75">
      <c r="A53" s="32"/>
      <c r="B53" s="48"/>
      <c r="C53" s="48"/>
      <c r="D53" s="48"/>
      <c r="E53" s="94"/>
      <c r="F53" s="61"/>
      <c r="G53" s="166"/>
      <c r="H53" s="63"/>
      <c r="I53" s="53"/>
    </row>
    <row r="54" spans="1:10" s="35" customFormat="1" ht="15.75">
      <c r="A54" s="54">
        <f>A52+1</f>
        <v>30</v>
      </c>
      <c r="B54" s="48"/>
      <c r="C54" s="75" t="str">
        <f>'Appendix A'!B220</f>
        <v>Investment Return = Rate Base * Rate of Return</v>
      </c>
      <c r="D54" s="75"/>
      <c r="E54" s="75"/>
      <c r="F54" s="76"/>
      <c r="G54" s="167" t="str">
        <f>'Appendix A'!F220</f>
        <v>(Line 55 * Line 126)</v>
      </c>
      <c r="H54" s="80"/>
      <c r="I54" s="30">
        <f>+I52*I14</f>
        <v>372459116.65106362</v>
      </c>
    </row>
    <row r="55" spans="1:10" s="35" customFormat="1" ht="15">
      <c r="A55" s="20"/>
      <c r="B55" s="6"/>
      <c r="C55" s="22"/>
      <c r="D55" s="3"/>
      <c r="E55" s="23"/>
      <c r="F55" s="65"/>
      <c r="G55" s="5"/>
      <c r="H55" s="5"/>
      <c r="I55" s="13"/>
    </row>
    <row r="56" spans="1:10" s="35" customFormat="1" ht="15.75">
      <c r="A56" s="276" t="s">
        <v>185</v>
      </c>
      <c r="B56" s="87"/>
      <c r="C56" s="88"/>
      <c r="D56" s="89"/>
      <c r="E56" s="90"/>
      <c r="F56" s="116"/>
      <c r="G56" s="91"/>
      <c r="H56" s="91"/>
      <c r="I56" s="92"/>
    </row>
    <row r="57" spans="1:10" s="35" customFormat="1" ht="15.75">
      <c r="A57" s="38"/>
      <c r="B57" s="38"/>
      <c r="C57" s="22"/>
      <c r="D57" s="15"/>
      <c r="E57" s="39"/>
      <c r="F57" s="12"/>
      <c r="G57" s="23"/>
      <c r="H57" s="23"/>
      <c r="I57" s="29"/>
    </row>
    <row r="58" spans="1:10" s="35" customFormat="1" ht="15.75">
      <c r="A58" s="54" t="s">
        <v>366</v>
      </c>
      <c r="B58" s="22"/>
      <c r="C58" s="96" t="s">
        <v>438</v>
      </c>
      <c r="D58" s="23"/>
      <c r="E58" s="23"/>
      <c r="F58" s="12"/>
      <c r="G58" s="5"/>
      <c r="H58" s="11"/>
      <c r="I58" s="23"/>
    </row>
    <row r="59" spans="1:10" s="35" customFormat="1" ht="15">
      <c r="A59" s="54">
        <f>+A54+1</f>
        <v>31</v>
      </c>
      <c r="B59" s="65"/>
      <c r="C59" s="22"/>
      <c r="D59" s="23" t="s">
        <v>436</v>
      </c>
      <c r="E59" s="23"/>
      <c r="F59" s="611" t="s">
        <v>978</v>
      </c>
      <c r="G59" s="217"/>
      <c r="H59" s="24"/>
      <c r="I59" s="154">
        <f>+'Appendix A'!H225</f>
        <v>0.21</v>
      </c>
    </row>
    <row r="60" spans="1:10" s="35" customFormat="1" ht="15">
      <c r="A60" s="20">
        <f>+A59+1</f>
        <v>32</v>
      </c>
      <c r="B60" s="65"/>
      <c r="C60" s="22"/>
      <c r="D60" s="24" t="s">
        <v>435</v>
      </c>
      <c r="E60" s="14"/>
      <c r="F60" s="611" t="s">
        <v>978</v>
      </c>
      <c r="G60" s="217"/>
      <c r="H60" s="24"/>
      <c r="I60" s="154">
        <f>+'Appendix A'!H226</f>
        <v>9.5000000000000001E-2</v>
      </c>
    </row>
    <row r="61" spans="1:10" s="35" customFormat="1" ht="15">
      <c r="A61" s="20">
        <f>+A60+1</f>
        <v>33</v>
      </c>
      <c r="B61" s="65"/>
      <c r="C61" s="22"/>
      <c r="D61" s="24" t="s">
        <v>114</v>
      </c>
      <c r="E61" s="24"/>
      <c r="F61" s="65"/>
      <c r="G61" s="7" t="str">
        <f>+'Appendix A'!F227</f>
        <v>Per State Tax Code</v>
      </c>
      <c r="H61" s="24"/>
      <c r="I61" s="154">
        <f>+'Appendix A'!H227</f>
        <v>0</v>
      </c>
    </row>
    <row r="62" spans="1:10" s="35" customFormat="1" ht="15">
      <c r="A62" s="20">
        <f>+A61+1</f>
        <v>34</v>
      </c>
      <c r="B62" s="65"/>
      <c r="C62" s="22"/>
      <c r="D62" s="24" t="s">
        <v>487</v>
      </c>
      <c r="E62" s="10" t="s">
        <v>497</v>
      </c>
      <c r="F62" s="65"/>
      <c r="G62" s="27"/>
      <c r="H62" s="24"/>
      <c r="I62" s="154">
        <f>+'Appendix A'!H228</f>
        <v>0.28504999999999991</v>
      </c>
    </row>
    <row r="63" spans="1:10" s="35" customFormat="1" ht="15">
      <c r="A63" s="20">
        <v>35</v>
      </c>
      <c r="B63" s="66"/>
      <c r="C63" s="54"/>
      <c r="D63" s="270" t="s">
        <v>604</v>
      </c>
      <c r="E63" s="2"/>
      <c r="F63" s="2"/>
      <c r="G63" s="2"/>
      <c r="H63" s="2"/>
      <c r="I63" s="287">
        <f>I62/(1-I62)</f>
        <v>0.39869920973494632</v>
      </c>
      <c r="J63" s="40"/>
    </row>
    <row r="64" spans="1:10" s="35" customFormat="1" ht="15">
      <c r="A64" s="20">
        <v>36</v>
      </c>
      <c r="B64" s="66"/>
      <c r="C64" s="54"/>
      <c r="D64" s="399" t="s">
        <v>747</v>
      </c>
      <c r="E64" s="399" t="s">
        <v>603</v>
      </c>
      <c r="F64" s="66"/>
      <c r="G64" s="39"/>
      <c r="H64" s="24"/>
      <c r="I64" s="938">
        <f>1/(1-I62)</f>
        <v>1.3986992097349464</v>
      </c>
      <c r="J64" s="40"/>
    </row>
    <row r="65" spans="1:15" s="404" customFormat="1" ht="15">
      <c r="A65" s="54"/>
      <c r="B65" s="22"/>
      <c r="C65" s="932"/>
      <c r="D65" s="932"/>
      <c r="E65" s="454"/>
      <c r="F65" s="932"/>
      <c r="G65" s="398"/>
      <c r="H65" s="375"/>
      <c r="I65" s="403"/>
    </row>
    <row r="66" spans="1:15" s="404" customFormat="1" ht="15.75">
      <c r="A66" s="54"/>
      <c r="C66" s="397" t="s">
        <v>413</v>
      </c>
      <c r="D66" s="361"/>
      <c r="E66" s="932"/>
      <c r="F66" s="611" t="s">
        <v>985</v>
      </c>
      <c r="G66" s="932"/>
      <c r="H66" s="398"/>
      <c r="I66" s="819"/>
    </row>
    <row r="67" spans="1:15" s="404" customFormat="1" ht="15">
      <c r="A67" s="54">
        <f>A64+1</f>
        <v>37</v>
      </c>
      <c r="C67" s="22"/>
      <c r="D67" s="695" t="s">
        <v>952</v>
      </c>
      <c r="E67" s="932"/>
      <c r="F67" s="421" t="s">
        <v>485</v>
      </c>
      <c r="G67" s="1095" t="s">
        <v>949</v>
      </c>
      <c r="H67" s="398"/>
      <c r="I67" s="855">
        <f>'Appendix A'!H233</f>
        <v>-1218203</v>
      </c>
    </row>
    <row r="68" spans="1:15" s="404" customFormat="1" ht="15">
      <c r="A68" s="54">
        <f>+A67+1</f>
        <v>38</v>
      </c>
      <c r="C68" s="54"/>
      <c r="D68" s="695" t="s">
        <v>1009</v>
      </c>
      <c r="E68" s="694"/>
      <c r="F68" s="435"/>
      <c r="G68" s="688" t="str">
        <f>"(Line "&amp;A64&amp;") "</f>
        <v xml:space="preserve">(Line 36) </v>
      </c>
      <c r="H68" s="406"/>
      <c r="I68" s="938">
        <f>I64</f>
        <v>1.3986992097349464</v>
      </c>
      <c r="L68" s="404" t="s">
        <v>366</v>
      </c>
      <c r="O68" s="404" t="s">
        <v>366</v>
      </c>
    </row>
    <row r="69" spans="1:15" s="59" customFormat="1" ht="15.75">
      <c r="A69" s="54">
        <f>+A68+1</f>
        <v>39</v>
      </c>
      <c r="C69" s="55"/>
      <c r="D69" s="689" t="s">
        <v>408</v>
      </c>
      <c r="E69" s="67"/>
      <c r="F69" s="455"/>
      <c r="G69" s="693" t="str">
        <f>'Appendix A'!F235</f>
        <v>(Line 14)</v>
      </c>
      <c r="H69" s="58"/>
      <c r="I69" s="814">
        <f>'Appendix A'!H235</f>
        <v>0.20649037268203158</v>
      </c>
    </row>
    <row r="70" spans="1:15" s="404" customFormat="1" ht="15.75">
      <c r="A70" s="54">
        <f>+A69+1</f>
        <v>40</v>
      </c>
      <c r="C70" s="22"/>
      <c r="D70" s="407" t="s">
        <v>434</v>
      </c>
      <c r="E70" s="226"/>
      <c r="F70" s="417"/>
      <c r="G70" s="688" t="str">
        <f>"(Line "&amp;A67&amp;" * "&amp;A68&amp;" *  "&amp;A69&amp;")"</f>
        <v>(Line 37 * 38 *  39)</v>
      </c>
      <c r="H70" s="60"/>
      <c r="I70" s="377">
        <f>(I67*I68*I69)</f>
        <v>-351838.85792344768</v>
      </c>
    </row>
    <row r="71" spans="1:15" s="404" customFormat="1" ht="15.75">
      <c r="A71" s="54"/>
      <c r="C71" s="22"/>
      <c r="D71" s="345"/>
      <c r="E71" s="706"/>
      <c r="F71" s="456"/>
      <c r="G71" s="688"/>
      <c r="H71" s="58"/>
      <c r="I71" s="720"/>
    </row>
    <row r="72" spans="1:15" s="404" customFormat="1" ht="15.75">
      <c r="A72" s="54"/>
      <c r="C72" s="338" t="s">
        <v>717</v>
      </c>
      <c r="D72" s="109"/>
      <c r="E72" s="706"/>
      <c r="F72" s="125"/>
      <c r="G72" s="939"/>
      <c r="H72" s="940"/>
      <c r="I72" s="941"/>
    </row>
    <row r="73" spans="1:15" s="404" customFormat="1" ht="15">
      <c r="A73" s="54">
        <f>A70+1</f>
        <v>41</v>
      </c>
      <c r="C73" s="36"/>
      <c r="D73" s="109" t="s">
        <v>704</v>
      </c>
      <c r="E73" s="706"/>
      <c r="F73" s="611" t="s">
        <v>979</v>
      </c>
      <c r="G73" s="932" t="s">
        <v>749</v>
      </c>
      <c r="H73" s="940"/>
      <c r="I73" s="942">
        <f>'Appendix A'!H239</f>
        <v>446539.37649999984</v>
      </c>
    </row>
    <row r="74" spans="1:15" s="404" customFormat="1" ht="15">
      <c r="A74" s="54">
        <f t="shared" ref="A74:A79" si="1">A73+1</f>
        <v>42</v>
      </c>
      <c r="C74" s="36"/>
      <c r="D74" s="109" t="s">
        <v>1003</v>
      </c>
      <c r="E74" s="706"/>
      <c r="F74" s="611" t="s">
        <v>979</v>
      </c>
      <c r="G74" s="932" t="s">
        <v>750</v>
      </c>
      <c r="H74" s="940"/>
      <c r="I74" s="942">
        <f>'Appendix A'!H240</f>
        <v>-5196661</v>
      </c>
    </row>
    <row r="75" spans="1:15" s="404" customFormat="1" ht="15">
      <c r="A75" s="54">
        <f t="shared" si="1"/>
        <v>43</v>
      </c>
      <c r="C75" s="36"/>
      <c r="D75" s="109" t="s">
        <v>1004</v>
      </c>
      <c r="E75" s="706"/>
      <c r="F75" s="611" t="s">
        <v>979</v>
      </c>
      <c r="G75" s="932" t="s">
        <v>751</v>
      </c>
      <c r="H75" s="940"/>
      <c r="I75" s="942">
        <f>'Appendix A'!H241</f>
        <v>1019963</v>
      </c>
    </row>
    <row r="76" spans="1:15" s="404" customFormat="1" ht="15">
      <c r="A76" s="54">
        <f t="shared" si="1"/>
        <v>44</v>
      </c>
      <c r="C76" s="36"/>
      <c r="D76" s="113" t="s">
        <v>707</v>
      </c>
      <c r="E76" s="696"/>
      <c r="F76" s="408" t="s">
        <v>979</v>
      </c>
      <c r="G76" s="140" t="s">
        <v>753</v>
      </c>
      <c r="H76" s="943"/>
      <c r="I76" s="867">
        <f>'Appendix A'!H242</f>
        <v>0</v>
      </c>
    </row>
    <row r="77" spans="1:15" s="404" customFormat="1" ht="15">
      <c r="A77" s="54">
        <f t="shared" si="1"/>
        <v>45</v>
      </c>
      <c r="C77" s="36"/>
      <c r="D77" s="109" t="s">
        <v>755</v>
      </c>
      <c r="E77" s="706"/>
      <c r="F77" s="120"/>
      <c r="G77" s="688" t="str">
        <f>"(Line "&amp;A73&amp;" + "&amp;A74&amp;" + "&amp;A75&amp;" + "&amp;A76&amp;")"</f>
        <v>(Line 41 + 42 + 43 + 44)</v>
      </c>
      <c r="H77" s="940"/>
      <c r="I77" s="711">
        <f>I73+I74+I75+I76</f>
        <v>-3730158.6234999998</v>
      </c>
    </row>
    <row r="78" spans="1:15" s="404" customFormat="1" ht="15">
      <c r="A78" s="54">
        <f t="shared" si="1"/>
        <v>46</v>
      </c>
      <c r="C78" s="22"/>
      <c r="D78" s="348" t="s">
        <v>1009</v>
      </c>
      <c r="E78" s="696"/>
      <c r="F78" s="944"/>
      <c r="G78" s="386" t="str">
        <f>"(Line "&amp;A64&amp;")"</f>
        <v>(Line 36)</v>
      </c>
      <c r="H78" s="943"/>
      <c r="I78" s="938">
        <f>1/(1-I62)</f>
        <v>1.3986992097349464</v>
      </c>
    </row>
    <row r="79" spans="1:15" s="404" customFormat="1" ht="15">
      <c r="A79" s="54">
        <f t="shared" si="1"/>
        <v>47</v>
      </c>
      <c r="C79" s="22"/>
      <c r="D79" s="109" t="s">
        <v>717</v>
      </c>
      <c r="E79" s="706"/>
      <c r="F79" s="125" t="s">
        <v>366</v>
      </c>
      <c r="G79" s="688" t="str">
        <f>"(Line "&amp;A77&amp;" * "&amp;A78&amp;")"</f>
        <v>(Line 45 * 46)</v>
      </c>
      <c r="H79" s="940"/>
      <c r="I79" s="49">
        <f>I77*I78</f>
        <v>-5217369.9188754456</v>
      </c>
    </row>
    <row r="80" spans="1:15" s="404" customFormat="1" ht="15.75">
      <c r="A80" s="54"/>
      <c r="B80" s="54"/>
      <c r="C80" s="694"/>
      <c r="D80" s="694"/>
      <c r="E80" s="930"/>
      <c r="F80" s="703"/>
      <c r="G80" s="406"/>
      <c r="H80" s="722"/>
      <c r="I80" s="403"/>
    </row>
    <row r="81" spans="1:9" s="35" customFormat="1" ht="15.75">
      <c r="A81" s="54">
        <f>A79+1</f>
        <v>48</v>
      </c>
      <c r="B81" s="402"/>
      <c r="C81" s="782" t="s">
        <v>456</v>
      </c>
      <c r="D81" s="403"/>
      <c r="E81" s="694" t="s">
        <v>458</v>
      </c>
      <c r="F81" s="19"/>
      <c r="G81" s="1100" t="s">
        <v>971</v>
      </c>
      <c r="H81" s="694"/>
      <c r="I81" s="111">
        <f>+I63*(1-I49/I52)*I54</f>
        <v>117142374.05788635</v>
      </c>
    </row>
    <row r="82" spans="1:9" s="35" customFormat="1" ht="15.75">
      <c r="A82" s="54"/>
      <c r="B82" s="54"/>
      <c r="C82" s="54"/>
      <c r="D82" s="311"/>
      <c r="E82" s="706"/>
      <c r="F82" s="117"/>
      <c r="G82" s="688"/>
      <c r="H82" s="924"/>
      <c r="I82" s="923"/>
    </row>
    <row r="83" spans="1:9" s="35" customFormat="1" ht="15.75">
      <c r="A83" s="54">
        <f>+A81+1</f>
        <v>49</v>
      </c>
      <c r="B83" s="402"/>
      <c r="C83" s="925" t="s">
        <v>346</v>
      </c>
      <c r="D83" s="925"/>
      <c r="E83" s="926"/>
      <c r="F83" s="927"/>
      <c r="G83" s="700" t="str">
        <f>"(Line "&amp;A70&amp;" + Line "&amp;A79&amp;" + Line "&amp;A81&amp;")"</f>
        <v>(Line 40 + Line 47 + Line 48)</v>
      </c>
      <c r="H83" s="928"/>
      <c r="I83" s="921">
        <f>I81+I79+I70</f>
        <v>111573165.28108746</v>
      </c>
    </row>
    <row r="84" spans="1:9" s="35" customFormat="1" ht="15">
      <c r="A84" s="54"/>
      <c r="B84" s="54"/>
      <c r="C84" s="54"/>
      <c r="D84" s="703"/>
      <c r="E84" s="694"/>
      <c r="F84" s="402"/>
      <c r="G84" s="715"/>
      <c r="H84" s="929"/>
      <c r="I84" s="97"/>
    </row>
    <row r="85" spans="1:9" s="35" customFormat="1" ht="15">
      <c r="A85" s="403"/>
      <c r="B85" s="403"/>
      <c r="C85" s="403"/>
      <c r="D85" s="403"/>
      <c r="E85" s="403"/>
      <c r="F85" s="403"/>
      <c r="G85" s="403"/>
      <c r="H85" s="403"/>
      <c r="I85" s="403"/>
    </row>
    <row r="86" spans="1:9">
      <c r="A86" s="2"/>
    </row>
    <row r="87" spans="1:9">
      <c r="A87" s="2"/>
    </row>
    <row r="88" spans="1:9">
      <c r="A88" s="2"/>
    </row>
    <row r="89" spans="1:9">
      <c r="A89" s="2"/>
    </row>
    <row r="90" spans="1:9">
      <c r="A90" s="2"/>
    </row>
    <row r="91" spans="1:9">
      <c r="A91" s="2"/>
    </row>
    <row r="92" spans="1:9">
      <c r="A92" s="2"/>
    </row>
    <row r="93" spans="1:9">
      <c r="A93" s="2"/>
    </row>
    <row r="94" spans="1:9">
      <c r="A94" s="2"/>
    </row>
    <row r="95" spans="1:9">
      <c r="A95" s="2"/>
    </row>
    <row r="96" spans="1:9">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6">
      <c r="A305" s="2"/>
    </row>
    <row r="306" spans="1:6">
      <c r="A306" s="2"/>
    </row>
    <row r="307" spans="1:6">
      <c r="A307" s="2"/>
    </row>
    <row r="308" spans="1:6">
      <c r="A308" s="2"/>
    </row>
    <row r="309" spans="1:6">
      <c r="A309" s="2"/>
    </row>
    <row r="310" spans="1:6">
      <c r="A310" s="2"/>
    </row>
    <row r="311" spans="1:6">
      <c r="A311" s="2"/>
    </row>
    <row r="312" spans="1:6">
      <c r="A312" s="2"/>
    </row>
    <row r="313" spans="1:6">
      <c r="A313" s="2"/>
    </row>
    <row r="314" spans="1:6">
      <c r="A314" s="199"/>
      <c r="B314" s="199"/>
      <c r="C314" s="199"/>
      <c r="D314" s="199"/>
      <c r="E314" s="199"/>
      <c r="F314" s="199"/>
    </row>
    <row r="315" spans="1:6">
      <c r="A315" s="199"/>
      <c r="B315" s="199"/>
      <c r="C315" s="199"/>
      <c r="D315" s="199"/>
      <c r="E315" s="199"/>
      <c r="F315" s="199"/>
    </row>
    <row r="316" spans="1:6">
      <c r="A316" s="199"/>
      <c r="B316" s="199"/>
      <c r="C316" s="199"/>
      <c r="D316" s="199"/>
      <c r="E316" s="199"/>
      <c r="F316" s="199"/>
    </row>
    <row r="317" spans="1:6">
      <c r="A317" s="199"/>
      <c r="B317" s="199"/>
      <c r="C317" s="199"/>
      <c r="D317" s="199"/>
      <c r="E317" s="199"/>
      <c r="F317" s="199"/>
    </row>
    <row r="318" spans="1:6">
      <c r="A318" s="199"/>
      <c r="B318" s="199"/>
      <c r="C318" s="199"/>
      <c r="D318" s="199"/>
      <c r="E318" s="199"/>
      <c r="F318" s="199"/>
    </row>
    <row r="319" spans="1:6">
      <c r="A319" s="199"/>
      <c r="B319" s="199"/>
      <c r="C319" s="199"/>
      <c r="D319" s="199"/>
      <c r="E319" s="199"/>
      <c r="F319" s="199"/>
    </row>
    <row r="320" spans="1:6">
      <c r="A320" s="199"/>
      <c r="B320" s="199"/>
      <c r="C320" s="199"/>
      <c r="D320" s="199"/>
      <c r="E320" s="199"/>
      <c r="F320" s="199"/>
    </row>
    <row r="321" spans="1:6">
      <c r="A321" s="199"/>
      <c r="B321" s="199"/>
      <c r="C321" s="199"/>
      <c r="D321" s="199"/>
      <c r="E321" s="199"/>
      <c r="F321" s="199"/>
    </row>
    <row r="322" spans="1:6">
      <c r="A322" s="199"/>
      <c r="B322" s="199"/>
      <c r="C322" s="199"/>
      <c r="D322" s="199"/>
      <c r="E322" s="199"/>
      <c r="F322" s="199"/>
    </row>
    <row r="323" spans="1:6">
      <c r="A323" s="2"/>
    </row>
    <row r="324" spans="1:6">
      <c r="A324" s="2"/>
    </row>
    <row r="325" spans="1:6">
      <c r="A325" s="2"/>
    </row>
    <row r="326" spans="1:6">
      <c r="A326" s="2"/>
    </row>
    <row r="327" spans="1:6">
      <c r="A327" s="2"/>
    </row>
    <row r="328" spans="1:6">
      <c r="A328" s="2"/>
    </row>
    <row r="329" spans="1:6">
      <c r="A329" s="2"/>
    </row>
    <row r="330" spans="1:6">
      <c r="A330" s="2"/>
    </row>
    <row r="331" spans="1:6">
      <c r="A331" s="2"/>
    </row>
    <row r="332" spans="1:6">
      <c r="A332" s="2"/>
    </row>
    <row r="333" spans="1:6">
      <c r="A333" s="2"/>
    </row>
    <row r="334" spans="1:6">
      <c r="A334" s="2"/>
    </row>
    <row r="335" spans="1:6">
      <c r="A335" s="2"/>
    </row>
    <row r="336" spans="1:6">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row r="2226" spans="1:1">
      <c r="A2226" s="2"/>
    </row>
    <row r="2227" spans="1:1">
      <c r="A2227" s="2"/>
    </row>
    <row r="2228" spans="1:1">
      <c r="A2228" s="2"/>
    </row>
    <row r="2229" spans="1:1">
      <c r="A2229" s="2"/>
    </row>
    <row r="2230" spans="1:1">
      <c r="A2230" s="2"/>
    </row>
    <row r="2231" spans="1:1">
      <c r="A2231" s="2"/>
    </row>
    <row r="2232" spans="1:1">
      <c r="A2232" s="2"/>
    </row>
    <row r="2233" spans="1:1">
      <c r="A2233" s="2"/>
    </row>
    <row r="2234" spans="1:1">
      <c r="A2234" s="2"/>
    </row>
    <row r="2235" spans="1:1">
      <c r="A2235" s="2"/>
    </row>
    <row r="2236" spans="1:1">
      <c r="A2236" s="2"/>
    </row>
    <row r="2237" spans="1:1">
      <c r="A2237" s="2"/>
    </row>
    <row r="2238" spans="1:1">
      <c r="A2238" s="2"/>
    </row>
    <row r="2239" spans="1:1">
      <c r="A2239" s="2"/>
    </row>
    <row r="2240" spans="1:1">
      <c r="A2240" s="2"/>
    </row>
    <row r="2241" spans="1:1">
      <c r="A2241" s="2"/>
    </row>
    <row r="2242" spans="1:1">
      <c r="A2242" s="2"/>
    </row>
    <row r="2243" spans="1:1">
      <c r="A2243" s="2"/>
    </row>
    <row r="2244" spans="1:1">
      <c r="A2244" s="2"/>
    </row>
    <row r="2245" spans="1:1">
      <c r="A2245" s="2"/>
    </row>
    <row r="2246" spans="1:1">
      <c r="A2246" s="2"/>
    </row>
    <row r="2247" spans="1:1">
      <c r="A2247" s="2"/>
    </row>
    <row r="2248" spans="1:1">
      <c r="A2248" s="2"/>
    </row>
    <row r="2249" spans="1:1">
      <c r="A2249" s="2"/>
    </row>
    <row r="2250" spans="1:1">
      <c r="A2250" s="2"/>
    </row>
    <row r="2251" spans="1:1">
      <c r="A2251" s="2"/>
    </row>
    <row r="2252" spans="1:1">
      <c r="A2252" s="2"/>
    </row>
    <row r="2253" spans="1:1">
      <c r="A2253" s="2"/>
    </row>
    <row r="2254" spans="1:1">
      <c r="A2254" s="2"/>
    </row>
    <row r="2255" spans="1:1">
      <c r="A2255" s="2"/>
    </row>
    <row r="2256" spans="1:1">
      <c r="A2256" s="2"/>
    </row>
    <row r="2257" spans="1:1">
      <c r="A2257" s="2"/>
    </row>
    <row r="2258" spans="1:1">
      <c r="A2258" s="2"/>
    </row>
  </sheetData>
  <mergeCells count="2">
    <mergeCell ref="A1:I1"/>
    <mergeCell ref="A2:I2"/>
  </mergeCells>
  <printOptions horizontalCentered="1"/>
  <pageMargins left="0.5" right="0.5" top="0.5" bottom="0.5" header="0.5" footer="0.5"/>
  <pageSetup scale="46" orientation="portrait" r:id="rId1"/>
  <headerFooter alignWithMargins="0">
    <oddHeader>&amp;R&amp;14ATTACHMENT H-13A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IJ215"/>
  <sheetViews>
    <sheetView tabSelected="1" view="pageBreakPreview" topLeftCell="A143" zoomScale="50" zoomScaleNormal="100" zoomScaleSheetLayoutView="50" workbookViewId="0">
      <selection activeCell="L51" sqref="L51"/>
    </sheetView>
  </sheetViews>
  <sheetFormatPr defaultColWidth="9.140625" defaultRowHeight="12.75"/>
  <cols>
    <col min="1" max="1" width="8.85546875" style="213" customWidth="1"/>
    <col min="2" max="2" width="4.28515625" style="213" customWidth="1"/>
    <col min="3" max="3" width="51.42578125" style="213" customWidth="1"/>
    <col min="4" max="4" width="21.42578125" style="213" customWidth="1"/>
    <col min="5" max="5" width="13.42578125" style="213" bestFit="1" customWidth="1"/>
    <col min="6" max="6" width="29" style="213" customWidth="1"/>
    <col min="7" max="7" width="20" style="213" customWidth="1"/>
    <col min="8" max="8" width="19.7109375" style="213" customWidth="1"/>
    <col min="9" max="9" width="16.140625" style="213" customWidth="1"/>
    <col min="10" max="10" width="13.7109375" style="320" customWidth="1"/>
    <col min="11" max="11" width="19.140625" style="320" customWidth="1"/>
    <col min="12" max="12" width="23.85546875" style="320" bestFit="1" customWidth="1"/>
    <col min="13" max="13" width="18" style="320" bestFit="1" customWidth="1"/>
    <col min="14" max="14" width="11.5703125" style="320" customWidth="1"/>
    <col min="15" max="15" width="14.42578125" style="320" bestFit="1" customWidth="1"/>
    <col min="16" max="16" width="9.7109375" style="320" customWidth="1"/>
    <col min="17" max="17" width="13.140625" style="320" bestFit="1" customWidth="1"/>
    <col min="18" max="18" width="4.7109375" style="213" customWidth="1"/>
    <col min="19" max="19" width="9.140625" style="883" customWidth="1"/>
    <col min="20" max="16384" width="9.140625" style="213"/>
  </cols>
  <sheetData>
    <row r="1" spans="1:19" ht="21" customHeight="1">
      <c r="A1" s="502"/>
      <c r="B1" s="503"/>
      <c r="C1" s="498"/>
      <c r="D1" s="504"/>
      <c r="E1" s="505"/>
      <c r="F1" s="506"/>
      <c r="G1" s="500" t="str">
        <f>+'Appendix A'!A3</f>
        <v>Commonwealth Edison Company</v>
      </c>
      <c r="H1" s="498"/>
      <c r="I1" s="498"/>
      <c r="J1" s="587"/>
      <c r="K1" s="587"/>
      <c r="L1" s="587"/>
      <c r="M1" s="587"/>
      <c r="N1" s="587"/>
      <c r="O1" s="587"/>
      <c r="P1" s="587"/>
      <c r="Q1" s="587"/>
      <c r="R1" s="498"/>
    </row>
    <row r="2" spans="1:19" ht="21" customHeight="1">
      <c r="A2" s="507"/>
      <c r="B2" s="503"/>
      <c r="C2" s="507"/>
      <c r="D2" s="504"/>
      <c r="E2" s="505"/>
      <c r="F2" s="506"/>
      <c r="G2" s="498"/>
      <c r="H2" s="498"/>
      <c r="I2" s="498"/>
      <c r="J2" s="587"/>
      <c r="K2" s="587"/>
      <c r="L2" s="587"/>
      <c r="M2" s="587"/>
      <c r="N2" s="587"/>
      <c r="O2" s="587"/>
      <c r="P2" s="587"/>
      <c r="Q2" s="587"/>
      <c r="R2" s="498"/>
    </row>
    <row r="3" spans="1:19" s="265" customFormat="1" ht="21" customHeight="1">
      <c r="A3" s="507"/>
      <c r="B3" s="503"/>
      <c r="C3" s="498"/>
      <c r="D3" s="504"/>
      <c r="E3" s="505"/>
      <c r="F3" s="506"/>
      <c r="G3" s="501" t="s">
        <v>471</v>
      </c>
      <c r="H3" s="499"/>
      <c r="I3" s="499"/>
      <c r="J3" s="588"/>
      <c r="K3" s="588"/>
      <c r="L3" s="588"/>
      <c r="M3" s="588"/>
      <c r="N3" s="588"/>
      <c r="O3" s="588"/>
      <c r="P3" s="588"/>
      <c r="Q3" s="588"/>
      <c r="R3" s="499"/>
      <c r="S3" s="883"/>
    </row>
    <row r="4" spans="1:19" ht="18">
      <c r="A4" s="673" t="s">
        <v>240</v>
      </c>
      <c r="B4" s="674"/>
      <c r="C4" s="675"/>
      <c r="D4" s="676"/>
      <c r="E4" s="505"/>
      <c r="F4" s="677"/>
      <c r="G4" s="678"/>
      <c r="H4" s="678"/>
      <c r="I4" s="678"/>
      <c r="J4" s="679"/>
      <c r="K4" s="679"/>
      <c r="L4" s="679"/>
      <c r="M4" s="679"/>
      <c r="N4" s="679"/>
      <c r="O4" s="679"/>
      <c r="P4" s="679"/>
      <c r="Q4" s="679"/>
      <c r="R4" s="498"/>
    </row>
    <row r="5" spans="1:19" ht="29.25" customHeight="1">
      <c r="A5" s="1551" t="s">
        <v>558</v>
      </c>
      <c r="B5" s="1552"/>
      <c r="C5" s="1552"/>
      <c r="D5" s="1552"/>
      <c r="E5" s="1552"/>
      <c r="F5" s="1552"/>
      <c r="G5" s="681" t="s">
        <v>127</v>
      </c>
      <c r="H5" s="682" t="s">
        <v>118</v>
      </c>
      <c r="I5" s="682"/>
      <c r="J5" s="1599" t="s">
        <v>59</v>
      </c>
      <c r="K5" s="1600"/>
      <c r="L5" s="1600"/>
      <c r="M5" s="1600"/>
      <c r="N5" s="1600"/>
      <c r="O5" s="1600"/>
      <c r="P5" s="1600"/>
      <c r="Q5" s="1601"/>
      <c r="R5" s="498"/>
    </row>
    <row r="6" spans="1:19" ht="25.5" customHeight="1">
      <c r="A6" s="493"/>
      <c r="B6" s="508" t="s">
        <v>459</v>
      </c>
      <c r="C6" s="494"/>
      <c r="D6" s="473"/>
      <c r="E6" s="413"/>
      <c r="F6" s="473"/>
      <c r="G6" s="474"/>
      <c r="H6" s="473"/>
      <c r="I6" s="473"/>
      <c r="J6" s="1602"/>
      <c r="K6" s="1557"/>
      <c r="L6" s="1557"/>
      <c r="M6" s="1557"/>
      <c r="N6" s="1557"/>
      <c r="O6" s="1557"/>
      <c r="P6" s="1557"/>
      <c r="Q6" s="1558"/>
      <c r="R6" s="498"/>
    </row>
    <row r="7" spans="1:19" s="265" customFormat="1">
      <c r="A7" s="509">
        <f>+'Appendix A'!A21</f>
        <v>8</v>
      </c>
      <c r="B7" s="473"/>
      <c r="C7" s="155" t="str">
        <f>+'Appendix A'!C21</f>
        <v>Accumulated Amortization</v>
      </c>
      <c r="D7" s="494"/>
      <c r="E7" s="517" t="str">
        <f>+'Appendix A'!E21</f>
        <v>(Note A)</v>
      </c>
      <c r="F7" s="601" t="str">
        <f>+'Appendix A'!F21</f>
        <v>p200.21.c</v>
      </c>
      <c r="G7" s="511">
        <v>900380549</v>
      </c>
      <c r="H7" s="854">
        <v>1</v>
      </c>
      <c r="I7" s="610"/>
      <c r="J7" s="1563"/>
      <c r="K7" s="1564"/>
      <c r="L7" s="1564"/>
      <c r="M7" s="1564"/>
      <c r="N7" s="1564"/>
      <c r="O7" s="1564"/>
      <c r="P7" s="1564"/>
      <c r="Q7" s="1565"/>
      <c r="R7" s="499"/>
      <c r="S7" s="883"/>
    </row>
    <row r="8" spans="1:19" s="265" customFormat="1">
      <c r="A8" s="512"/>
      <c r="B8" s="513"/>
      <c r="C8" s="496"/>
      <c r="D8" s="514"/>
      <c r="E8" s="510"/>
      <c r="F8" s="601"/>
      <c r="G8" s="515"/>
      <c r="H8" s="443"/>
      <c r="I8" s="443"/>
      <c r="J8" s="1563"/>
      <c r="K8" s="1564"/>
      <c r="L8" s="1564"/>
      <c r="M8" s="1564"/>
      <c r="N8" s="1564"/>
      <c r="O8" s="1564"/>
      <c r="P8" s="1564"/>
      <c r="Q8" s="1565"/>
      <c r="R8" s="499"/>
      <c r="S8" s="883"/>
    </row>
    <row r="9" spans="1:19">
      <c r="A9" s="512"/>
      <c r="B9" s="516" t="s">
        <v>2</v>
      </c>
      <c r="C9" s="155"/>
      <c r="D9" s="494"/>
      <c r="E9" s="510"/>
      <c r="F9" s="554"/>
      <c r="G9" s="515"/>
      <c r="H9" s="683" t="s">
        <v>3</v>
      </c>
      <c r="I9" s="450"/>
      <c r="J9" s="1598"/>
      <c r="K9" s="1557"/>
      <c r="L9" s="1557"/>
      <c r="M9" s="1557"/>
      <c r="N9" s="1557"/>
      <c r="O9" s="1557"/>
      <c r="P9" s="1557"/>
      <c r="Q9" s="1558"/>
      <c r="R9" s="498"/>
    </row>
    <row r="10" spans="1:19" s="265" customFormat="1" ht="24.95" customHeight="1">
      <c r="A10" s="509">
        <f>'Appendix A'!A47</f>
        <v>26</v>
      </c>
      <c r="B10" s="517"/>
      <c r="C10" s="155" t="str">
        <f>'Appendix A'!C47</f>
        <v>Account No. 397 Directly Assigned to Transmission</v>
      </c>
      <c r="D10" s="494"/>
      <c r="E10" s="510"/>
      <c r="F10" s="554" t="s">
        <v>474</v>
      </c>
      <c r="G10" s="518">
        <f>'Appendix A'!H43</f>
        <v>1271557585</v>
      </c>
      <c r="H10" s="851">
        <f>G10*28.56%</f>
        <v>363156846.27599996</v>
      </c>
      <c r="I10" s="427"/>
      <c r="J10" s="1598" t="s">
        <v>683</v>
      </c>
      <c r="K10" s="1557"/>
      <c r="L10" s="1557"/>
      <c r="M10" s="1557"/>
      <c r="N10" s="1557"/>
      <c r="O10" s="1557"/>
      <c r="P10" s="1557"/>
      <c r="Q10" s="1558"/>
      <c r="R10" s="499"/>
      <c r="S10" s="883"/>
    </row>
    <row r="11" spans="1:19" s="265" customFormat="1" ht="12.75" customHeight="1">
      <c r="A11" s="512"/>
      <c r="B11" s="447"/>
      <c r="C11" s="496"/>
      <c r="D11" s="514"/>
      <c r="E11" s="510"/>
      <c r="F11" s="554"/>
      <c r="G11" s="518"/>
      <c r="H11" s="854"/>
      <c r="I11" s="427"/>
      <c r="J11" s="1603"/>
      <c r="K11" s="1557"/>
      <c r="L11" s="1557"/>
      <c r="M11" s="1557"/>
      <c r="N11" s="1557"/>
      <c r="O11" s="1557"/>
      <c r="P11" s="1557"/>
      <c r="Q11" s="1558"/>
      <c r="R11" s="499"/>
      <c r="S11" s="883"/>
    </row>
    <row r="12" spans="1:19" s="265" customFormat="1">
      <c r="A12" s="512"/>
      <c r="B12" s="516" t="s">
        <v>146</v>
      </c>
      <c r="C12" s="516"/>
      <c r="D12" s="494"/>
      <c r="E12" s="510"/>
      <c r="F12" s="554"/>
      <c r="G12" s="511"/>
      <c r="H12" s="427"/>
      <c r="I12" s="427"/>
      <c r="J12" s="1598"/>
      <c r="K12" s="1557"/>
      <c r="L12" s="1557"/>
      <c r="M12" s="1557"/>
      <c r="N12" s="1557"/>
      <c r="O12" s="1557"/>
      <c r="P12" s="1557"/>
      <c r="Q12" s="1558"/>
      <c r="R12" s="499"/>
      <c r="S12" s="883"/>
    </row>
    <row r="13" spans="1:19" s="265" customFormat="1">
      <c r="A13" s="512"/>
      <c r="B13" s="447"/>
      <c r="C13" s="496"/>
      <c r="D13" s="514"/>
      <c r="E13" s="447"/>
      <c r="F13" s="554"/>
      <c r="G13" s="511"/>
      <c r="H13" s="519"/>
      <c r="I13" s="427"/>
      <c r="J13" s="1563"/>
      <c r="K13" s="1564"/>
      <c r="L13" s="1564"/>
      <c r="M13" s="1564"/>
      <c r="N13" s="1564"/>
      <c r="O13" s="1564"/>
      <c r="P13" s="1564"/>
      <c r="Q13" s="1565"/>
      <c r="R13" s="499"/>
      <c r="S13" s="883"/>
    </row>
    <row r="14" spans="1:19" s="265" customFormat="1">
      <c r="A14" s="512">
        <f>'Appendix A'!A59</f>
        <v>32</v>
      </c>
      <c r="B14" s="447"/>
      <c r="C14" s="496" t="str">
        <f>'Appendix A'!C59</f>
        <v>Less: Amount of General Depreciation Associated with Acct. 397</v>
      </c>
      <c r="D14" s="514"/>
      <c r="E14" s="447"/>
      <c r="F14" s="554" t="s">
        <v>51</v>
      </c>
      <c r="G14" s="1252">
        <v>862664375.07000005</v>
      </c>
      <c r="H14" s="851">
        <f>G14</f>
        <v>862664375.07000005</v>
      </c>
      <c r="I14" s="427"/>
      <c r="J14" s="1563"/>
      <c r="K14" s="1564"/>
      <c r="L14" s="1564"/>
      <c r="M14" s="1564"/>
      <c r="N14" s="1564"/>
      <c r="O14" s="1564"/>
      <c r="P14" s="1564"/>
      <c r="Q14" s="1565"/>
      <c r="R14" s="499"/>
      <c r="S14" s="883"/>
    </row>
    <row r="15" spans="1:19" s="265" customFormat="1">
      <c r="A15" s="512"/>
      <c r="B15" s="513"/>
      <c r="C15" s="496"/>
      <c r="D15" s="514"/>
      <c r="E15" s="510"/>
      <c r="F15" s="601"/>
      <c r="G15" s="515"/>
      <c r="H15" s="450"/>
      <c r="I15" s="443"/>
      <c r="J15" s="1563"/>
      <c r="K15" s="1564"/>
      <c r="L15" s="1564"/>
      <c r="M15" s="1564"/>
      <c r="N15" s="1564"/>
      <c r="O15" s="1564"/>
      <c r="P15" s="1564"/>
      <c r="Q15" s="1565"/>
      <c r="R15" s="499"/>
      <c r="S15" s="883"/>
    </row>
    <row r="16" spans="1:19" s="265" customFormat="1">
      <c r="A16" s="512"/>
      <c r="B16" s="516" t="s">
        <v>395</v>
      </c>
      <c r="C16" s="481"/>
      <c r="D16" s="237"/>
      <c r="E16" s="417"/>
      <c r="F16" s="602"/>
      <c r="G16" s="520"/>
      <c r="H16" s="237"/>
      <c r="I16" s="522"/>
      <c r="J16" s="1563"/>
      <c r="K16" s="1564"/>
      <c r="L16" s="1564"/>
      <c r="M16" s="1564"/>
      <c r="N16" s="1564"/>
      <c r="O16" s="1564"/>
      <c r="P16" s="1564"/>
      <c r="Q16" s="1565"/>
      <c r="R16" s="499"/>
      <c r="S16" s="883"/>
    </row>
    <row r="17" spans="1:19" s="265" customFormat="1" ht="15.75" customHeight="1">
      <c r="A17" s="523">
        <f>+'Appendix A'!A96</f>
        <v>45</v>
      </c>
      <c r="B17" s="521"/>
      <c r="C17" s="431" t="str">
        <f>+'Appendix A'!C96</f>
        <v>Undistributed Stores Expense</v>
      </c>
      <c r="D17" s="524"/>
      <c r="E17" s="430" t="str">
        <f>+'Appendix A'!E96</f>
        <v>(Note A)</v>
      </c>
      <c r="F17" s="524" t="str">
        <f>+'Appendix A'!F96</f>
        <v>p227.6.c &amp; 16.c</v>
      </c>
      <c r="G17" s="511"/>
      <c r="H17" s="854">
        <v>1</v>
      </c>
      <c r="I17" s="443"/>
      <c r="J17" s="1563"/>
      <c r="K17" s="1564"/>
      <c r="L17" s="1564"/>
      <c r="M17" s="1564"/>
      <c r="N17" s="1564"/>
      <c r="O17" s="1564"/>
      <c r="P17" s="1564"/>
      <c r="Q17" s="1565"/>
      <c r="R17" s="499"/>
      <c r="S17" s="883"/>
    </row>
    <row r="18" spans="1:19" s="265" customFormat="1" ht="15.75" customHeight="1">
      <c r="A18" s="523"/>
      <c r="B18" s="521"/>
      <c r="C18" s="431"/>
      <c r="D18" s="524"/>
      <c r="E18" s="417"/>
      <c r="F18" s="524"/>
      <c r="G18" s="511"/>
      <c r="H18" s="729"/>
      <c r="I18" s="443"/>
      <c r="J18" s="1563"/>
      <c r="K18" s="1564"/>
      <c r="L18" s="1564"/>
      <c r="M18" s="1564"/>
      <c r="N18" s="1564"/>
      <c r="O18" s="1564"/>
      <c r="P18" s="1564"/>
      <c r="Q18" s="1565"/>
      <c r="R18" s="499"/>
      <c r="S18" s="883"/>
    </row>
    <row r="19" spans="1:19" s="265" customFormat="1">
      <c r="A19" s="512"/>
      <c r="B19" s="508" t="s">
        <v>380</v>
      </c>
      <c r="C19" s="481"/>
      <c r="D19" s="525"/>
      <c r="E19" s="476"/>
      <c r="F19" s="524"/>
      <c r="G19" s="520"/>
      <c r="H19" s="237"/>
      <c r="I19" s="522"/>
      <c r="J19" s="1563"/>
      <c r="K19" s="1564"/>
      <c r="L19" s="1564"/>
      <c r="M19" s="1564"/>
      <c r="N19" s="1564"/>
      <c r="O19" s="1564"/>
      <c r="P19" s="1564"/>
      <c r="Q19" s="1565"/>
      <c r="R19" s="499"/>
      <c r="S19" s="883"/>
    </row>
    <row r="20" spans="1:19" s="265" customFormat="1">
      <c r="A20" s="512">
        <f>+'Appendix A'!A121</f>
        <v>60</v>
      </c>
      <c r="B20" s="508"/>
      <c r="C20" s="155" t="str">
        <f>+'Appendix A'!C121</f>
        <v xml:space="preserve">     Plus Transmission Lease Payments</v>
      </c>
      <c r="D20" s="525"/>
      <c r="E20" s="517" t="str">
        <f>+'Appendix A'!E121</f>
        <v>(Note A)</v>
      </c>
      <c r="F20" s="601" t="str">
        <f>+'Appendix A'!F121</f>
        <v>p200.4.c</v>
      </c>
      <c r="G20" s="873">
        <v>0</v>
      </c>
      <c r="H20" s="854">
        <v>1</v>
      </c>
      <c r="I20" s="522"/>
      <c r="J20" s="1563"/>
      <c r="K20" s="1564"/>
      <c r="L20" s="1564"/>
      <c r="M20" s="1564"/>
      <c r="N20" s="1564"/>
      <c r="O20" s="1564"/>
      <c r="P20" s="1564"/>
      <c r="Q20" s="1565"/>
      <c r="R20" s="499"/>
      <c r="S20" s="883"/>
    </row>
    <row r="21" spans="1:19" s="265" customFormat="1">
      <c r="A21" s="512"/>
      <c r="B21" s="447"/>
      <c r="C21" s="496"/>
      <c r="D21" s="524"/>
      <c r="E21" s="510"/>
      <c r="F21" s="601"/>
      <c r="G21" s="511"/>
      <c r="H21" s="729"/>
      <c r="I21" s="443"/>
      <c r="J21" s="1563"/>
      <c r="K21" s="1564"/>
      <c r="L21" s="1564"/>
      <c r="M21" s="1564"/>
      <c r="N21" s="1564"/>
      <c r="O21" s="1564"/>
      <c r="P21" s="1564"/>
      <c r="Q21" s="1565"/>
      <c r="R21" s="499"/>
      <c r="S21" s="883"/>
    </row>
    <row r="22" spans="1:19">
      <c r="A22" s="527"/>
      <c r="B22" s="528" t="s">
        <v>361</v>
      </c>
      <c r="C22" s="488"/>
      <c r="D22" s="494"/>
      <c r="E22" s="529"/>
      <c r="F22" s="514"/>
      <c r="G22" s="530"/>
      <c r="H22" s="473"/>
      <c r="I22" s="522"/>
      <c r="J22" s="1568"/>
      <c r="K22" s="1568"/>
      <c r="L22" s="1568"/>
      <c r="M22" s="1568"/>
      <c r="N22" s="1568"/>
      <c r="O22" s="1568"/>
      <c r="P22" s="1568"/>
      <c r="Q22" s="1569"/>
      <c r="R22" s="498"/>
    </row>
    <row r="23" spans="1:19" s="230" customFormat="1" ht="15.75" customHeight="1">
      <c r="A23" s="509">
        <f>+'Appendix A'!A162</f>
        <v>88</v>
      </c>
      <c r="B23" s="531"/>
      <c r="C23" s="155" t="str">
        <f>+'Appendix A'!C162</f>
        <v>Amount of General Depreciation Expense Associated with Acct. 397</v>
      </c>
      <c r="D23" s="525"/>
      <c r="E23" s="510"/>
      <c r="F23" s="857" t="s">
        <v>728</v>
      </c>
      <c r="G23" s="1252">
        <v>57606472.210000001</v>
      </c>
      <c r="H23" s="851">
        <f>G23</f>
        <v>57606472.210000001</v>
      </c>
      <c r="I23" s="427"/>
      <c r="J23" s="1598" t="s">
        <v>1061</v>
      </c>
      <c r="K23" s="1557"/>
      <c r="L23" s="1557"/>
      <c r="M23" s="1557"/>
      <c r="N23" s="1557"/>
      <c r="O23" s="1557"/>
      <c r="P23" s="1557"/>
      <c r="Q23" s="1558"/>
      <c r="R23" s="499"/>
      <c r="S23" s="883"/>
    </row>
    <row r="24" spans="1:19" s="265" customFormat="1">
      <c r="A24" s="532"/>
      <c r="B24" s="533"/>
      <c r="C24" s="534"/>
      <c r="D24" s="524"/>
      <c r="E24" s="535"/>
      <c r="F24" s="603"/>
      <c r="G24" s="515"/>
      <c r="H24" s="427"/>
      <c r="I24" s="443"/>
      <c r="J24" s="1563"/>
      <c r="K24" s="1564"/>
      <c r="L24" s="1564"/>
      <c r="M24" s="1564"/>
      <c r="N24" s="1564"/>
      <c r="O24" s="1564"/>
      <c r="P24" s="1564"/>
      <c r="Q24" s="1565"/>
      <c r="R24" s="499"/>
      <c r="S24" s="883"/>
    </row>
    <row r="25" spans="1:19" s="265" customFormat="1">
      <c r="A25" s="532"/>
      <c r="B25" s="533"/>
      <c r="C25" s="534"/>
      <c r="D25" s="524"/>
      <c r="E25" s="535"/>
      <c r="F25" s="603"/>
      <c r="G25" s="515"/>
      <c r="H25" s="427"/>
      <c r="I25" s="443"/>
      <c r="J25" s="1563"/>
      <c r="K25" s="1564"/>
      <c r="L25" s="1564"/>
      <c r="M25" s="1564"/>
      <c r="N25" s="1564"/>
      <c r="O25" s="1564"/>
      <c r="P25" s="1564"/>
      <c r="Q25" s="1565"/>
      <c r="R25" s="499"/>
      <c r="S25" s="883"/>
    </row>
    <row r="26" spans="1:19" s="265" customFormat="1">
      <c r="A26" s="532"/>
      <c r="B26" s="533"/>
      <c r="C26" s="534"/>
      <c r="D26" s="524"/>
      <c r="E26" s="535"/>
      <c r="F26" s="603"/>
      <c r="G26" s="515"/>
      <c r="H26" s="427"/>
      <c r="I26" s="443"/>
      <c r="J26" s="1563"/>
      <c r="K26" s="1564"/>
      <c r="L26" s="1564"/>
      <c r="M26" s="1564"/>
      <c r="N26" s="1564"/>
      <c r="O26" s="1564"/>
      <c r="P26" s="1564"/>
      <c r="Q26" s="1565"/>
      <c r="R26" s="499"/>
      <c r="S26" s="883"/>
    </row>
    <row r="27" spans="1:19" s="265" customFormat="1">
      <c r="A27" s="536"/>
      <c r="B27" s="537"/>
      <c r="C27" s="482"/>
      <c r="D27" s="538"/>
      <c r="E27" s="539"/>
      <c r="F27" s="604"/>
      <c r="G27" s="540"/>
      <c r="H27" s="541"/>
      <c r="I27" s="542"/>
      <c r="J27" s="1561"/>
      <c r="K27" s="1561"/>
      <c r="L27" s="1561"/>
      <c r="M27" s="1561"/>
      <c r="N27" s="1561"/>
      <c r="O27" s="1561"/>
      <c r="P27" s="1561"/>
      <c r="Q27" s="1562"/>
      <c r="R27" s="499"/>
      <c r="S27" s="883"/>
    </row>
    <row r="28" spans="1:19">
      <c r="A28" s="498"/>
      <c r="B28" s="498"/>
      <c r="C28" s="498"/>
      <c r="D28" s="498"/>
      <c r="E28" s="498"/>
      <c r="F28" s="498"/>
      <c r="G28" s="498"/>
      <c r="H28" s="498"/>
      <c r="I28" s="498"/>
      <c r="J28" s="587"/>
      <c r="K28" s="587"/>
      <c r="L28" s="587"/>
      <c r="M28" s="587"/>
      <c r="N28" s="587"/>
      <c r="O28" s="587"/>
      <c r="P28" s="587"/>
      <c r="Q28" s="587"/>
      <c r="R28" s="498"/>
    </row>
    <row r="29" spans="1:19">
      <c r="A29" s="498"/>
      <c r="B29" s="498"/>
      <c r="C29" s="498"/>
      <c r="D29" s="498"/>
      <c r="E29" s="498"/>
      <c r="F29" s="498"/>
      <c r="G29" s="498"/>
      <c r="H29" s="498"/>
      <c r="I29" s="498"/>
      <c r="J29" s="587"/>
      <c r="K29" s="587"/>
      <c r="L29" s="587"/>
      <c r="M29" s="587"/>
      <c r="N29" s="587"/>
      <c r="O29" s="587"/>
      <c r="P29" s="587"/>
      <c r="Q29" s="587"/>
      <c r="R29" s="498"/>
    </row>
    <row r="30" spans="1:19" s="265" customFormat="1" ht="18">
      <c r="A30" s="673" t="s">
        <v>255</v>
      </c>
      <c r="B30" s="675"/>
      <c r="C30" s="675"/>
      <c r="D30" s="675"/>
      <c r="E30" s="675"/>
      <c r="F30" s="675"/>
      <c r="G30" s="675"/>
      <c r="H30" s="675"/>
      <c r="I30" s="675"/>
      <c r="J30" s="684"/>
      <c r="K30" s="684"/>
      <c r="L30" s="684"/>
      <c r="M30" s="684"/>
      <c r="N30" s="684"/>
      <c r="O30" s="684"/>
      <c r="P30" s="684"/>
      <c r="Q30" s="684"/>
      <c r="R30" s="499"/>
      <c r="S30" s="883"/>
    </row>
    <row r="31" spans="1:19" ht="40.5" customHeight="1">
      <c r="A31" s="1551" t="s">
        <v>558</v>
      </c>
      <c r="B31" s="1552"/>
      <c r="C31" s="1552"/>
      <c r="D31" s="1552"/>
      <c r="E31" s="1552"/>
      <c r="F31" s="1552"/>
      <c r="G31" s="681" t="s">
        <v>127</v>
      </c>
      <c r="H31" s="682" t="s">
        <v>128</v>
      </c>
      <c r="I31" s="682" t="s">
        <v>237</v>
      </c>
      <c r="J31" s="1599" t="s">
        <v>59</v>
      </c>
      <c r="K31" s="1600"/>
      <c r="L31" s="1600"/>
      <c r="M31" s="1600"/>
      <c r="N31" s="1600"/>
      <c r="O31" s="1600"/>
      <c r="P31" s="1600"/>
      <c r="Q31" s="1601"/>
      <c r="R31" s="498"/>
    </row>
    <row r="32" spans="1:19" s="265" customFormat="1" ht="24.75" customHeight="1">
      <c r="A32" s="509">
        <f>+'Appendix A'!A50</f>
        <v>28</v>
      </c>
      <c r="B32" s="517"/>
      <c r="C32" s="516" t="str">
        <f>+'Appendix A'!C50</f>
        <v>Plant Held for Future Use (Including Land)</v>
      </c>
      <c r="D32" s="543"/>
      <c r="E32" s="517" t="str">
        <f>+'Appendix A'!E50</f>
        <v>(Note C)</v>
      </c>
      <c r="F32" s="155" t="s">
        <v>596</v>
      </c>
      <c r="G32" s="1323">
        <v>89342102</v>
      </c>
      <c r="H32" s="849">
        <v>21194554</v>
      </c>
      <c r="I32" s="849">
        <f>G32-H32</f>
        <v>68147548</v>
      </c>
      <c r="J32" s="1557" t="s">
        <v>1071</v>
      </c>
      <c r="K32" s="1557"/>
      <c r="L32" s="1557"/>
      <c r="M32" s="1557"/>
      <c r="N32" s="1557"/>
      <c r="O32" s="1557"/>
      <c r="P32" s="1557"/>
      <c r="Q32" s="1558"/>
      <c r="R32" s="499"/>
      <c r="S32" s="883"/>
    </row>
    <row r="33" spans="1:19" ht="12.75" customHeight="1">
      <c r="A33" s="512"/>
      <c r="B33" s="533"/>
      <c r="C33" s="496"/>
      <c r="D33" s="524"/>
      <c r="E33" s="510"/>
      <c r="F33" s="496"/>
      <c r="G33" s="530"/>
      <c r="H33" s="460">
        <f>H32</f>
        <v>21194554</v>
      </c>
      <c r="I33" s="473"/>
      <c r="J33" s="1563"/>
      <c r="K33" s="1564"/>
      <c r="L33" s="1564"/>
      <c r="M33" s="1564"/>
      <c r="N33" s="1564"/>
      <c r="O33" s="1564"/>
      <c r="P33" s="1564"/>
      <c r="Q33" s="1565"/>
      <c r="R33" s="498"/>
    </row>
    <row r="34" spans="1:19">
      <c r="A34" s="509"/>
      <c r="B34" s="531"/>
      <c r="C34" s="155"/>
      <c r="D34" s="525"/>
      <c r="E34" s="510"/>
      <c r="F34" s="496"/>
      <c r="G34" s="530"/>
      <c r="H34" s="460"/>
      <c r="I34" s="473"/>
      <c r="J34" s="1563"/>
      <c r="K34" s="1564"/>
      <c r="L34" s="1564"/>
      <c r="M34" s="1564"/>
      <c r="N34" s="1564"/>
      <c r="O34" s="1564"/>
      <c r="P34" s="1564"/>
      <c r="Q34" s="1565"/>
      <c r="R34" s="498"/>
    </row>
    <row r="35" spans="1:19" ht="25.5" customHeight="1">
      <c r="A35" s="509"/>
      <c r="B35" s="531"/>
      <c r="C35" s="155"/>
      <c r="D35" s="525"/>
      <c r="E35" s="510"/>
      <c r="F35" s="496"/>
      <c r="G35" s="530"/>
      <c r="H35" s="460"/>
      <c r="I35" s="473"/>
      <c r="J35" s="1563" t="s">
        <v>543</v>
      </c>
      <c r="K35" s="1564"/>
      <c r="L35" s="1564"/>
      <c r="M35" s="1564"/>
      <c r="N35" s="1564"/>
      <c r="O35" s="1564"/>
      <c r="P35" s="1564"/>
      <c r="Q35" s="1565"/>
      <c r="R35" s="498"/>
    </row>
    <row r="36" spans="1:19">
      <c r="A36" s="509"/>
      <c r="B36" s="531"/>
      <c r="C36" s="155"/>
      <c r="D36" s="525"/>
      <c r="E36" s="510"/>
      <c r="F36" s="496"/>
      <c r="G36" s="530"/>
      <c r="H36" s="460"/>
      <c r="I36" s="473"/>
      <c r="J36" s="1563"/>
      <c r="K36" s="1564"/>
      <c r="L36" s="1564"/>
      <c r="M36" s="1564"/>
      <c r="N36" s="1564"/>
      <c r="O36" s="1564"/>
      <c r="P36" s="1564"/>
      <c r="Q36" s="1565"/>
      <c r="R36" s="498"/>
    </row>
    <row r="37" spans="1:19">
      <c r="A37" s="478"/>
      <c r="B37" s="479"/>
      <c r="C37" s="479"/>
      <c r="D37" s="480"/>
      <c r="E37" s="479"/>
      <c r="F37" s="479"/>
      <c r="G37" s="478"/>
      <c r="H37" s="480"/>
      <c r="I37" s="479"/>
      <c r="J37" s="1595"/>
      <c r="K37" s="1596"/>
      <c r="L37" s="1596"/>
      <c r="M37" s="1596"/>
      <c r="N37" s="1596"/>
      <c r="O37" s="1596"/>
      <c r="P37" s="1596"/>
      <c r="Q37" s="1597"/>
      <c r="R37" s="498"/>
    </row>
    <row r="38" spans="1:19">
      <c r="A38" s="498"/>
      <c r="B38" s="498"/>
      <c r="C38" s="498"/>
      <c r="D38" s="498"/>
      <c r="E38" s="498"/>
      <c r="F38" s="498"/>
      <c r="G38" s="498"/>
      <c r="H38" s="498"/>
      <c r="I38" s="498"/>
      <c r="J38" s="587"/>
      <c r="K38" s="587"/>
      <c r="L38" s="587"/>
      <c r="M38" s="587"/>
      <c r="N38" s="587"/>
      <c r="O38" s="587"/>
      <c r="P38" s="587"/>
      <c r="Q38" s="587"/>
      <c r="R38" s="498"/>
    </row>
    <row r="39" spans="1:19">
      <c r="A39" s="498"/>
      <c r="B39" s="498"/>
      <c r="C39" s="498"/>
      <c r="D39" s="498"/>
      <c r="E39" s="498"/>
      <c r="F39" s="498"/>
      <c r="G39" s="498"/>
      <c r="H39" s="498"/>
      <c r="I39" s="498"/>
      <c r="J39" s="587"/>
      <c r="K39" s="587"/>
      <c r="L39" s="587"/>
      <c r="M39" s="587"/>
      <c r="N39" s="587"/>
      <c r="O39" s="587"/>
      <c r="P39" s="587"/>
      <c r="Q39" s="587"/>
      <c r="R39" s="498"/>
    </row>
    <row r="40" spans="1:19" s="265" customFormat="1" ht="18">
      <c r="A40" s="673" t="s">
        <v>265</v>
      </c>
      <c r="B40" s="675"/>
      <c r="C40" s="675"/>
      <c r="D40" s="675"/>
      <c r="E40" s="675"/>
      <c r="F40" s="675"/>
      <c r="G40" s="675"/>
      <c r="H40" s="675"/>
      <c r="I40" s="675"/>
      <c r="J40" s="684"/>
      <c r="K40" s="684"/>
      <c r="L40" s="684"/>
      <c r="M40" s="684"/>
      <c r="N40" s="684"/>
      <c r="O40" s="684"/>
      <c r="P40" s="684"/>
      <c r="Q40" s="684"/>
      <c r="R40" s="499"/>
      <c r="S40" s="883"/>
    </row>
    <row r="41" spans="1:19" ht="45.75" customHeight="1">
      <c r="A41" s="1551" t="s">
        <v>558</v>
      </c>
      <c r="B41" s="1552"/>
      <c r="C41" s="1552"/>
      <c r="D41" s="1552"/>
      <c r="E41" s="1552"/>
      <c r="F41" s="1552"/>
      <c r="G41" s="681" t="str">
        <f>+G31</f>
        <v>Form 1 Amount</v>
      </c>
      <c r="H41" s="682" t="s">
        <v>238</v>
      </c>
      <c r="I41" s="682" t="s">
        <v>129</v>
      </c>
      <c r="J41" s="1599" t="s">
        <v>59</v>
      </c>
      <c r="K41" s="1600"/>
      <c r="L41" s="1600"/>
      <c r="M41" s="1600"/>
      <c r="N41" s="1600"/>
      <c r="O41" s="1600"/>
      <c r="P41" s="1600"/>
      <c r="Q41" s="1601"/>
      <c r="R41" s="498"/>
    </row>
    <row r="42" spans="1:19" ht="27.75" customHeight="1">
      <c r="A42" s="493"/>
      <c r="B42" s="508" t="s">
        <v>459</v>
      </c>
      <c r="C42" s="488"/>
      <c r="D42" s="473"/>
      <c r="E42" s="413"/>
      <c r="F42" s="473"/>
      <c r="G42" s="474"/>
      <c r="H42" s="473"/>
      <c r="I42" s="473"/>
      <c r="J42" s="1568"/>
      <c r="K42" s="1557"/>
      <c r="L42" s="1557"/>
      <c r="M42" s="1557"/>
      <c r="N42" s="1557"/>
      <c r="O42" s="1557"/>
      <c r="P42" s="1557"/>
      <c r="Q42" s="1558"/>
      <c r="R42" s="498"/>
    </row>
    <row r="43" spans="1:19" s="265" customFormat="1">
      <c r="A43" s="509">
        <f>+'Appendix A'!A18</f>
        <v>6</v>
      </c>
      <c r="B43" s="473"/>
      <c r="C43" s="155" t="str">
        <f>+'Appendix A'!C18</f>
        <v>Electric Plant in Service</v>
      </c>
      <c r="D43" s="494"/>
      <c r="E43" s="517" t="str">
        <f>+'Appendix A'!E18</f>
        <v>(Note B)</v>
      </c>
      <c r="F43" s="496" t="str">
        <f>+'Appendix A'!F18</f>
        <v>p207.104.g</v>
      </c>
      <c r="G43" s="606">
        <v>37443496455</v>
      </c>
      <c r="H43" s="865">
        <v>0</v>
      </c>
      <c r="I43" s="443"/>
      <c r="J43" s="1557"/>
      <c r="K43" s="1557"/>
      <c r="L43" s="1557"/>
      <c r="M43" s="1557"/>
      <c r="N43" s="1557"/>
      <c r="O43" s="1557"/>
      <c r="P43" s="1557"/>
      <c r="Q43" s="1558"/>
      <c r="R43" s="499"/>
      <c r="S43" s="883"/>
    </row>
    <row r="44" spans="1:19" s="265" customFormat="1">
      <c r="A44" s="527"/>
      <c r="B44" s="508" t="s">
        <v>407</v>
      </c>
      <c r="C44" s="488"/>
      <c r="D44" s="494"/>
      <c r="E44" s="526"/>
      <c r="F44" s="583"/>
      <c r="G44" s="607"/>
      <c r="H44" s="237"/>
      <c r="I44" s="522"/>
      <c r="J44" s="1557"/>
      <c r="K44" s="1557"/>
      <c r="L44" s="1557"/>
      <c r="M44" s="1557"/>
      <c r="N44" s="1557"/>
      <c r="O44" s="1557"/>
      <c r="P44" s="1557"/>
      <c r="Q44" s="1558"/>
      <c r="R44" s="499"/>
      <c r="S44" s="883"/>
    </row>
    <row r="45" spans="1:19" s="265" customFormat="1">
      <c r="A45" s="512">
        <f>+'Appendix A'!A35</f>
        <v>15</v>
      </c>
      <c r="B45" s="513"/>
      <c r="C45" s="496" t="str">
        <f>+'Appendix A'!C35</f>
        <v>Transmission Plant In Service</v>
      </c>
      <c r="D45" s="514"/>
      <c r="E45" s="517" t="str">
        <f>+'Appendix A'!E35</f>
        <v>(Note B)</v>
      </c>
      <c r="F45" s="496" t="str">
        <f>+'Appendix A'!F35</f>
        <v>p207.58.g</v>
      </c>
      <c r="G45" s="606">
        <v>6902244473</v>
      </c>
      <c r="H45" s="865">
        <v>0</v>
      </c>
      <c r="I45" s="451"/>
      <c r="J45" s="1557"/>
      <c r="K45" s="1557"/>
      <c r="L45" s="1557"/>
      <c r="M45" s="1557"/>
      <c r="N45" s="1557"/>
      <c r="O45" s="1557"/>
      <c r="P45" s="1557"/>
      <c r="Q45" s="1558"/>
      <c r="R45" s="499"/>
      <c r="S45" s="883"/>
    </row>
    <row r="46" spans="1:19" s="265" customFormat="1">
      <c r="A46" s="527"/>
      <c r="B46" s="522"/>
      <c r="C46" s="544"/>
      <c r="D46" s="522"/>
      <c r="E46" s="529"/>
      <c r="F46" s="544"/>
      <c r="G46" s="606"/>
      <c r="H46" s="831"/>
      <c r="I46" s="451"/>
      <c r="J46" s="1557"/>
      <c r="K46" s="1557"/>
      <c r="L46" s="1557"/>
      <c r="M46" s="1557"/>
      <c r="N46" s="1557"/>
      <c r="O46" s="1557"/>
      <c r="P46" s="1557"/>
      <c r="Q46" s="1558"/>
      <c r="R46" s="499"/>
      <c r="S46" s="883"/>
    </row>
    <row r="47" spans="1:19" s="265" customFormat="1">
      <c r="A47" s="512"/>
      <c r="B47" s="508" t="s">
        <v>397</v>
      </c>
      <c r="C47" s="516"/>
      <c r="D47" s="545"/>
      <c r="E47" s="546"/>
      <c r="F47" s="605"/>
      <c r="G47" s="530"/>
      <c r="H47" s="237"/>
      <c r="I47" s="522"/>
      <c r="J47" s="1557"/>
      <c r="K47" s="1557"/>
      <c r="L47" s="1557"/>
      <c r="M47" s="1557"/>
      <c r="N47" s="1557"/>
      <c r="O47" s="1557"/>
      <c r="P47" s="1557"/>
      <c r="Q47" s="591"/>
      <c r="R47" s="499"/>
      <c r="S47" s="883"/>
    </row>
    <row r="48" spans="1:19" s="265" customFormat="1">
      <c r="A48" s="536">
        <f>+'Appendix A'!A56</f>
        <v>30</v>
      </c>
      <c r="B48" s="547"/>
      <c r="C48" s="482" t="str">
        <f>+'Appendix A'!C56</f>
        <v>Transmission Accumulated Depreciation</v>
      </c>
      <c r="D48" s="548"/>
      <c r="E48" s="551" t="str">
        <f>+'Appendix A'!E56</f>
        <v>(Note J)</v>
      </c>
      <c r="F48" s="482" t="str">
        <f>+'Appendix A'!F56</f>
        <v>p219.25.c</v>
      </c>
      <c r="G48" s="608">
        <v>1737175257</v>
      </c>
      <c r="H48" s="866">
        <v>0</v>
      </c>
      <c r="I48" s="549"/>
      <c r="J48" s="1561"/>
      <c r="K48" s="1561"/>
      <c r="L48" s="1561"/>
      <c r="M48" s="1561"/>
      <c r="N48" s="1561"/>
      <c r="O48" s="1561"/>
      <c r="P48" s="1561"/>
      <c r="Q48" s="1562"/>
      <c r="R48" s="499"/>
      <c r="S48" s="883"/>
    </row>
    <row r="49" spans="1:19">
      <c r="A49" s="498"/>
      <c r="B49" s="498"/>
      <c r="C49" s="498"/>
      <c r="D49" s="498"/>
      <c r="E49" s="498"/>
      <c r="F49" s="498"/>
      <c r="G49" s="498"/>
      <c r="H49" s="498"/>
      <c r="I49" s="498"/>
      <c r="J49" s="587"/>
      <c r="K49" s="587"/>
      <c r="L49" s="587"/>
      <c r="M49" s="587"/>
      <c r="N49" s="587"/>
      <c r="O49" s="587"/>
      <c r="P49" s="587"/>
      <c r="Q49" s="587"/>
      <c r="R49" s="498"/>
    </row>
    <row r="50" spans="1:19">
      <c r="A50" s="498"/>
      <c r="B50" s="498"/>
      <c r="C50" s="498"/>
      <c r="D50" s="498"/>
      <c r="E50" s="498"/>
      <c r="F50" s="498"/>
      <c r="G50" s="498"/>
      <c r="H50" s="498"/>
      <c r="I50" s="498"/>
      <c r="J50" s="587"/>
      <c r="K50" s="587"/>
      <c r="L50" s="587"/>
      <c r="M50" s="587"/>
      <c r="N50" s="587"/>
      <c r="O50" s="587"/>
      <c r="P50" s="587"/>
      <c r="Q50" s="587"/>
      <c r="R50" s="498"/>
    </row>
    <row r="51" spans="1:19" s="265" customFormat="1" ht="18">
      <c r="A51" s="673" t="s">
        <v>256</v>
      </c>
      <c r="B51" s="675"/>
      <c r="C51" s="675"/>
      <c r="D51" s="675"/>
      <c r="E51" s="675"/>
      <c r="F51" s="675"/>
      <c r="G51" s="675"/>
      <c r="H51" s="675"/>
      <c r="I51" s="675"/>
      <c r="J51" s="684"/>
      <c r="K51" s="684"/>
      <c r="L51" s="684"/>
      <c r="M51" s="684"/>
      <c r="N51" s="684"/>
      <c r="O51" s="684"/>
      <c r="P51" s="684"/>
      <c r="Q51" s="684"/>
      <c r="R51" s="499"/>
      <c r="S51" s="883"/>
    </row>
    <row r="52" spans="1:19" ht="36.75" customHeight="1">
      <c r="A52" s="1551" t="s">
        <v>344</v>
      </c>
      <c r="B52" s="1552"/>
      <c r="C52" s="1552"/>
      <c r="D52" s="1552"/>
      <c r="E52" s="1552"/>
      <c r="F52" s="1552"/>
      <c r="G52" s="681" t="str">
        <f>+G41</f>
        <v>Form 1 Amount</v>
      </c>
      <c r="H52" s="682" t="s">
        <v>119</v>
      </c>
      <c r="I52" s="682"/>
      <c r="J52" s="1599" t="s">
        <v>59</v>
      </c>
      <c r="K52" s="1600"/>
      <c r="L52" s="1600"/>
      <c r="M52" s="1600"/>
      <c r="N52" s="1600"/>
      <c r="O52" s="1600"/>
      <c r="P52" s="1600"/>
      <c r="Q52" s="1601"/>
      <c r="R52" s="498"/>
    </row>
    <row r="53" spans="1:19">
      <c r="A53" s="509"/>
      <c r="B53" s="508" t="s">
        <v>380</v>
      </c>
      <c r="C53" s="525"/>
      <c r="D53" s="525"/>
      <c r="E53" s="476"/>
      <c r="F53" s="525"/>
      <c r="G53" s="474"/>
      <c r="H53" s="473"/>
      <c r="I53" s="473"/>
      <c r="J53" s="1568"/>
      <c r="K53" s="1557"/>
      <c r="L53" s="1557"/>
      <c r="M53" s="1557"/>
      <c r="N53" s="1557"/>
      <c r="O53" s="1557"/>
      <c r="P53" s="1557"/>
      <c r="Q53" s="1558"/>
      <c r="R53" s="498"/>
    </row>
    <row r="54" spans="1:19" s="265" customFormat="1" ht="13.5" customHeight="1">
      <c r="A54" s="550">
        <f>+'Appendix A'!A133</f>
        <v>70</v>
      </c>
      <c r="B54" s="551"/>
      <c r="C54" s="552" t="str">
        <f>+'Appendix A'!C133</f>
        <v xml:space="preserve">    Less EPRI Dues</v>
      </c>
      <c r="D54" s="479"/>
      <c r="E54" s="551" t="str">
        <f>+'Appendix A'!E133</f>
        <v>(Note D)</v>
      </c>
      <c r="F54" s="482" t="str">
        <f>+'Appendix A'!F133</f>
        <v>p352 &amp; 353</v>
      </c>
      <c r="G54" s="858">
        <f>598582+567084</f>
        <v>1165666</v>
      </c>
      <c r="H54" s="549"/>
      <c r="I54" s="549"/>
      <c r="J54" s="1559" t="s">
        <v>1085</v>
      </c>
      <c r="K54" s="1559"/>
      <c r="L54" s="1559"/>
      <c r="M54" s="1559"/>
      <c r="N54" s="1559"/>
      <c r="O54" s="1559"/>
      <c r="P54" s="1559"/>
      <c r="Q54" s="1560"/>
      <c r="R54" s="499"/>
      <c r="S54" s="883"/>
    </row>
    <row r="55" spans="1:19">
      <c r="A55" s="498"/>
      <c r="B55" s="498"/>
      <c r="C55" s="498"/>
      <c r="D55" s="498"/>
      <c r="E55" s="498"/>
      <c r="F55" s="498"/>
      <c r="G55" s="498"/>
      <c r="H55" s="498"/>
      <c r="I55" s="498"/>
      <c r="J55" s="587"/>
      <c r="K55" s="587"/>
      <c r="L55" s="587"/>
      <c r="M55" s="587"/>
      <c r="N55" s="587"/>
      <c r="O55" s="587"/>
      <c r="P55" s="587"/>
      <c r="Q55" s="587"/>
      <c r="R55" s="498"/>
    </row>
    <row r="56" spans="1:19">
      <c r="A56" s="675"/>
      <c r="B56" s="675"/>
      <c r="C56" s="675"/>
      <c r="D56" s="675"/>
      <c r="E56" s="675"/>
      <c r="F56" s="675"/>
      <c r="G56" s="675"/>
      <c r="H56" s="675"/>
      <c r="I56" s="675"/>
      <c r="J56" s="684"/>
      <c r="K56" s="684"/>
      <c r="L56" s="684"/>
      <c r="M56" s="684"/>
      <c r="N56" s="684"/>
      <c r="O56" s="684"/>
      <c r="P56" s="684"/>
      <c r="Q56" s="684"/>
      <c r="R56" s="498"/>
    </row>
    <row r="57" spans="1:19" s="265" customFormat="1" ht="18">
      <c r="A57" s="673" t="s">
        <v>309</v>
      </c>
      <c r="B57" s="675"/>
      <c r="C57" s="675"/>
      <c r="D57" s="675"/>
      <c r="E57" s="675"/>
      <c r="F57" s="675"/>
      <c r="G57" s="675"/>
      <c r="H57" s="675"/>
      <c r="I57" s="675"/>
      <c r="J57" s="684"/>
      <c r="K57" s="684"/>
      <c r="L57" s="684"/>
      <c r="M57" s="684"/>
      <c r="N57" s="684"/>
      <c r="O57" s="684"/>
      <c r="P57" s="684"/>
      <c r="Q57" s="684"/>
      <c r="R57" s="499"/>
      <c r="S57" s="883"/>
    </row>
    <row r="58" spans="1:19" ht="39.75" customHeight="1">
      <c r="A58" s="1551" t="s">
        <v>344</v>
      </c>
      <c r="B58" s="1552"/>
      <c r="C58" s="1552"/>
      <c r="D58" s="1552"/>
      <c r="E58" s="1552"/>
      <c r="F58" s="1552"/>
      <c r="G58" s="681" t="s">
        <v>461</v>
      </c>
      <c r="H58" s="682" t="s">
        <v>306</v>
      </c>
      <c r="I58" s="682" t="s">
        <v>307</v>
      </c>
      <c r="J58" s="1599" t="s">
        <v>59</v>
      </c>
      <c r="K58" s="1600"/>
      <c r="L58" s="1600"/>
      <c r="M58" s="1600"/>
      <c r="N58" s="1600"/>
      <c r="O58" s="1600"/>
      <c r="P58" s="1600"/>
      <c r="Q58" s="1601"/>
      <c r="R58" s="498"/>
    </row>
    <row r="59" spans="1:19">
      <c r="A59" s="509"/>
      <c r="B59" s="508" t="s">
        <v>380</v>
      </c>
      <c r="C59" s="525"/>
      <c r="D59" s="525"/>
      <c r="E59" s="476"/>
      <c r="F59" s="525"/>
      <c r="G59" s="474"/>
      <c r="H59" s="413"/>
      <c r="I59" s="473"/>
      <c r="J59" s="1563"/>
      <c r="K59" s="1564"/>
      <c r="L59" s="1564"/>
      <c r="M59" s="1564"/>
      <c r="N59" s="1564"/>
      <c r="O59" s="1564"/>
      <c r="P59" s="1564"/>
      <c r="Q59" s="1565"/>
      <c r="R59" s="498"/>
    </row>
    <row r="60" spans="1:19">
      <c r="A60" s="509"/>
      <c r="B60" s="508"/>
      <c r="C60" s="525"/>
      <c r="D60" s="525"/>
      <c r="E60" s="476"/>
      <c r="F60" s="525"/>
      <c r="G60" s="474"/>
      <c r="H60" s="413"/>
      <c r="I60" s="473"/>
      <c r="J60" s="1563"/>
      <c r="K60" s="1564"/>
      <c r="L60" s="1564"/>
      <c r="M60" s="1564"/>
      <c r="N60" s="1564"/>
      <c r="O60" s="1564"/>
      <c r="P60" s="1564"/>
      <c r="Q60" s="1565"/>
      <c r="R60" s="498"/>
    </row>
    <row r="61" spans="1:19" ht="12.75" customHeight="1">
      <c r="A61" s="509">
        <f>'Appendix A'!A125</f>
        <v>62</v>
      </c>
      <c r="B61" s="508"/>
      <c r="C61" s="155" t="str">
        <f>'Appendix A'!C125</f>
        <v>Total A&amp;G</v>
      </c>
      <c r="D61" s="525"/>
      <c r="E61" s="476"/>
      <c r="F61" s="481" t="s">
        <v>52</v>
      </c>
      <c r="G61" s="879">
        <v>441204922</v>
      </c>
      <c r="H61" s="879">
        <f>-693434</f>
        <v>-693434</v>
      </c>
      <c r="I61" s="849">
        <f>H61+G61</f>
        <v>440511488</v>
      </c>
      <c r="J61" s="1293" t="s">
        <v>1086</v>
      </c>
      <c r="K61" s="1293"/>
      <c r="L61" s="1293"/>
      <c r="M61" s="1293"/>
      <c r="N61" s="1293"/>
      <c r="O61" s="1293"/>
      <c r="P61" s="1293"/>
      <c r="Q61" s="1294"/>
      <c r="R61" s="498"/>
    </row>
    <row r="62" spans="1:19">
      <c r="A62" s="509"/>
      <c r="B62" s="508"/>
      <c r="C62" s="155"/>
      <c r="D62" s="525"/>
      <c r="E62" s="476"/>
      <c r="F62" s="481"/>
      <c r="G62" s="873"/>
      <c r="H62" s="849"/>
      <c r="I62" s="475"/>
      <c r="J62" s="1293"/>
      <c r="K62" s="1293"/>
      <c r="L62" s="1293"/>
      <c r="M62" s="1293"/>
      <c r="N62" s="1293"/>
      <c r="O62" s="1293"/>
      <c r="P62" s="1293"/>
      <c r="Q62" s="1294"/>
      <c r="R62" s="498"/>
    </row>
    <row r="63" spans="1:19">
      <c r="A63" s="553">
        <f>+'Appendix A'!A126</f>
        <v>63</v>
      </c>
      <c r="B63" s="508"/>
      <c r="C63" s="155" t="s">
        <v>546</v>
      </c>
      <c r="D63" s="525"/>
      <c r="E63" s="476"/>
      <c r="F63" s="155" t="s">
        <v>430</v>
      </c>
      <c r="G63" s="850">
        <v>7818071</v>
      </c>
      <c r="H63" s="874"/>
      <c r="I63" s="475"/>
      <c r="J63" s="1563"/>
      <c r="K63" s="1564"/>
      <c r="L63" s="1564"/>
      <c r="M63" s="1564"/>
      <c r="N63" s="1564"/>
      <c r="O63" s="1564"/>
      <c r="P63" s="1564"/>
      <c r="Q63" s="1565"/>
      <c r="R63" s="498"/>
    </row>
    <row r="64" spans="1:19" ht="12.75" customHeight="1">
      <c r="A64" s="553">
        <f>+'Appendix A'!A127</f>
        <v>64</v>
      </c>
      <c r="B64" s="473"/>
      <c r="C64" s="554" t="s">
        <v>548</v>
      </c>
      <c r="D64" s="473"/>
      <c r="E64" s="473"/>
      <c r="F64" s="155" t="s">
        <v>53</v>
      </c>
      <c r="G64" s="850">
        <v>5587089.2492997181</v>
      </c>
      <c r="H64" s="875"/>
      <c r="I64" s="473"/>
      <c r="J64" s="1563" t="s">
        <v>232</v>
      </c>
      <c r="K64" s="1564"/>
      <c r="L64" s="1564"/>
      <c r="M64" s="1564"/>
      <c r="N64" s="1564"/>
      <c r="O64" s="1564"/>
      <c r="P64" s="1564"/>
      <c r="Q64" s="1565"/>
      <c r="R64" s="498"/>
    </row>
    <row r="65" spans="1:19" ht="27" customHeight="1">
      <c r="A65" s="553">
        <f>+'Appendix A'!A128</f>
        <v>65</v>
      </c>
      <c r="B65" s="508"/>
      <c r="C65" s="155" t="s">
        <v>547</v>
      </c>
      <c r="D65" s="525"/>
      <c r="E65" s="476"/>
      <c r="F65" s="155" t="s">
        <v>430</v>
      </c>
      <c r="G65" s="850">
        <v>7179780</v>
      </c>
      <c r="H65" s="875"/>
      <c r="I65" s="475"/>
      <c r="J65" s="1594" t="s">
        <v>696</v>
      </c>
      <c r="K65" s="1564"/>
      <c r="L65" s="1564"/>
      <c r="M65" s="1564"/>
      <c r="N65" s="1564"/>
      <c r="O65" s="1564"/>
      <c r="P65" s="1564"/>
      <c r="Q65" s="1565"/>
      <c r="R65" s="498"/>
    </row>
    <row r="66" spans="1:19" ht="12.75" customHeight="1">
      <c r="A66" s="553">
        <f>+'Appendix A'!A129</f>
        <v>66</v>
      </c>
      <c r="B66" s="473"/>
      <c r="C66" s="554" t="s">
        <v>530</v>
      </c>
      <c r="D66" s="237"/>
      <c r="E66" s="237"/>
      <c r="F66" s="155" t="s">
        <v>53</v>
      </c>
      <c r="G66" s="850">
        <v>295182</v>
      </c>
      <c r="H66" s="875"/>
      <c r="I66" s="237"/>
      <c r="J66" s="1563"/>
      <c r="K66" s="1564"/>
      <c r="L66" s="1564"/>
      <c r="M66" s="1564"/>
      <c r="N66" s="1564"/>
      <c r="O66" s="1564"/>
      <c r="P66" s="1564"/>
      <c r="Q66" s="1565"/>
      <c r="R66" s="498"/>
    </row>
    <row r="67" spans="1:19">
      <c r="A67" s="550"/>
      <c r="B67" s="551"/>
      <c r="C67" s="552"/>
      <c r="D67" s="480"/>
      <c r="E67" s="539"/>
      <c r="F67" s="482"/>
      <c r="G67" s="555"/>
      <c r="H67" s="483"/>
      <c r="I67" s="556"/>
      <c r="J67" s="1595"/>
      <c r="K67" s="1596"/>
      <c r="L67" s="1596"/>
      <c r="M67" s="1596"/>
      <c r="N67" s="1596"/>
      <c r="O67" s="1596"/>
      <c r="P67" s="1596"/>
      <c r="Q67" s="1597"/>
      <c r="R67" s="498"/>
    </row>
    <row r="68" spans="1:19">
      <c r="A68" s="498"/>
      <c r="B68" s="498"/>
      <c r="C68" s="498"/>
      <c r="D68" s="498"/>
      <c r="E68" s="498"/>
      <c r="F68" s="498"/>
      <c r="G68" s="498"/>
      <c r="H68" s="498"/>
      <c r="I68" s="498"/>
      <c r="J68" s="587"/>
      <c r="K68" s="587"/>
      <c r="L68" s="587"/>
      <c r="M68" s="587"/>
      <c r="N68" s="587"/>
      <c r="O68" s="587"/>
      <c r="P68" s="587"/>
      <c r="Q68" s="587"/>
      <c r="R68" s="498"/>
    </row>
    <row r="69" spans="1:19">
      <c r="A69" s="498"/>
      <c r="B69" s="498"/>
      <c r="C69" s="498"/>
      <c r="D69" s="498"/>
      <c r="E69" s="498"/>
      <c r="F69" s="498"/>
      <c r="G69" s="498"/>
      <c r="H69" s="498"/>
      <c r="I69" s="498"/>
      <c r="J69" s="587"/>
      <c r="K69" s="587"/>
      <c r="L69" s="587"/>
      <c r="M69" s="587"/>
      <c r="N69" s="587"/>
      <c r="O69" s="587"/>
      <c r="P69" s="587"/>
      <c r="Q69" s="587"/>
      <c r="R69" s="498"/>
    </row>
    <row r="70" spans="1:19" s="265" customFormat="1" ht="18.75" thickBot="1">
      <c r="A70" s="673" t="s">
        <v>258</v>
      </c>
      <c r="B70" s="675"/>
      <c r="C70" s="675"/>
      <c r="D70" s="675"/>
      <c r="E70" s="675"/>
      <c r="F70" s="675"/>
      <c r="G70" s="675"/>
      <c r="H70" s="675"/>
      <c r="I70" s="675"/>
      <c r="J70" s="684"/>
      <c r="K70" s="684"/>
      <c r="L70" s="684"/>
      <c r="M70" s="684"/>
      <c r="N70" s="684"/>
      <c r="O70" s="684"/>
      <c r="P70" s="684"/>
      <c r="Q70" s="684"/>
      <c r="R70" s="499"/>
      <c r="S70" s="883"/>
    </row>
    <row r="71" spans="1:19" ht="48" customHeight="1">
      <c r="A71" s="1551" t="s">
        <v>558</v>
      </c>
      <c r="B71" s="1552"/>
      <c r="C71" s="1552"/>
      <c r="D71" s="1552"/>
      <c r="E71" s="1552"/>
      <c r="F71" s="1552"/>
      <c r="G71" s="681" t="s">
        <v>127</v>
      </c>
      <c r="H71" s="682" t="s">
        <v>128</v>
      </c>
      <c r="I71" s="682" t="s">
        <v>237</v>
      </c>
      <c r="J71" s="1298" t="s">
        <v>59</v>
      </c>
      <c r="K71" s="1297"/>
      <c r="L71" s="1297"/>
      <c r="M71" s="1297"/>
      <c r="N71" s="1297"/>
      <c r="O71" s="1297"/>
      <c r="P71" s="1297"/>
      <c r="Q71" s="686"/>
      <c r="R71" s="498"/>
    </row>
    <row r="72" spans="1:19">
      <c r="A72" s="509"/>
      <c r="B72" s="508" t="s">
        <v>379</v>
      </c>
      <c r="C72" s="481"/>
      <c r="D72" s="525"/>
      <c r="E72" s="546"/>
      <c r="F72" s="544"/>
      <c r="G72" s="485"/>
      <c r="H72" s="450"/>
      <c r="I72" s="439"/>
      <c r="J72" s="605"/>
      <c r="K72" s="544"/>
      <c r="L72" s="544"/>
      <c r="M72" s="544"/>
      <c r="N72" s="544"/>
      <c r="O72" s="544"/>
      <c r="P72" s="544"/>
      <c r="Q72" s="489"/>
      <c r="R72" s="498"/>
    </row>
    <row r="73" spans="1:19" s="265" customFormat="1" ht="29.25" customHeight="1" thickBot="1">
      <c r="A73" s="550">
        <f>+'Appendix A'!A139</f>
        <v>74</v>
      </c>
      <c r="B73" s="557"/>
      <c r="C73" s="552" t="str">
        <f>+'Appendix A'!C139</f>
        <v>Regulatory Commission Exp Account 928</v>
      </c>
      <c r="D73" s="558"/>
      <c r="E73" s="551" t="str">
        <f>+'Appendix A'!E139</f>
        <v>(Note G)</v>
      </c>
      <c r="F73" s="847" t="s">
        <v>386</v>
      </c>
      <c r="G73" s="863">
        <v>9224259</v>
      </c>
      <c r="H73" s="1256">
        <v>714777</v>
      </c>
      <c r="I73" s="541">
        <f>G73-H73</f>
        <v>8509482</v>
      </c>
      <c r="J73" s="1299" t="s">
        <v>515</v>
      </c>
      <c r="K73" s="592"/>
      <c r="L73" s="592"/>
      <c r="M73" s="592"/>
      <c r="N73" s="592"/>
      <c r="O73" s="592"/>
      <c r="P73" s="592"/>
      <c r="Q73" s="590"/>
      <c r="R73" s="499"/>
      <c r="S73" s="883"/>
    </row>
    <row r="74" spans="1:19">
      <c r="A74" s="498"/>
      <c r="B74" s="498"/>
      <c r="C74" s="498"/>
      <c r="D74" s="498"/>
      <c r="E74" s="498"/>
      <c r="F74" s="498"/>
      <c r="G74" s="498"/>
      <c r="H74" s="498"/>
      <c r="I74" s="498"/>
      <c r="J74" s="588"/>
      <c r="K74" s="588"/>
      <c r="L74" s="588"/>
      <c r="M74" s="588"/>
      <c r="N74" s="588"/>
      <c r="O74" s="588"/>
      <c r="P74" s="588"/>
      <c r="Q74" s="588"/>
      <c r="R74" s="498"/>
    </row>
    <row r="75" spans="1:19">
      <c r="A75" s="498"/>
      <c r="B75" s="498"/>
      <c r="C75" s="498"/>
      <c r="D75" s="498"/>
      <c r="E75" s="498"/>
      <c r="F75" s="498"/>
      <c r="G75" s="498"/>
      <c r="H75" s="587"/>
      <c r="I75" s="498"/>
      <c r="J75" s="612"/>
      <c r="K75" s="588"/>
      <c r="L75" s="588"/>
      <c r="M75" s="588"/>
      <c r="N75" s="588"/>
      <c r="O75" s="588"/>
      <c r="P75" s="588"/>
      <c r="Q75" s="588"/>
      <c r="R75" s="498"/>
    </row>
    <row r="76" spans="1:19" s="265" customFormat="1" ht="18.75" thickBot="1">
      <c r="A76" s="673" t="s">
        <v>259</v>
      </c>
      <c r="B76" s="675"/>
      <c r="C76" s="675"/>
      <c r="D76" s="675"/>
      <c r="E76" s="675"/>
      <c r="F76" s="675"/>
      <c r="G76" s="675"/>
      <c r="H76" s="675"/>
      <c r="I76" s="675"/>
      <c r="J76" s="684"/>
      <c r="K76" s="684"/>
      <c r="L76" s="684"/>
      <c r="M76" s="684"/>
      <c r="N76" s="684"/>
      <c r="O76" s="684"/>
      <c r="P76" s="684"/>
      <c r="Q76" s="684"/>
      <c r="R76" s="499"/>
      <c r="S76" s="883"/>
    </row>
    <row r="77" spans="1:19" ht="31.5" customHeight="1">
      <c r="A77" s="1551" t="s">
        <v>558</v>
      </c>
      <c r="B77" s="1552"/>
      <c r="C77" s="1552"/>
      <c r="D77" s="1552"/>
      <c r="E77" s="1552"/>
      <c r="F77" s="1552"/>
      <c r="G77" s="681" t="s">
        <v>127</v>
      </c>
      <c r="H77" s="682" t="s">
        <v>130</v>
      </c>
      <c r="I77" s="682" t="s">
        <v>239</v>
      </c>
      <c r="J77" s="1298" t="s">
        <v>59</v>
      </c>
      <c r="K77" s="1297"/>
      <c r="L77" s="1297"/>
      <c r="M77" s="1297"/>
      <c r="N77" s="1297"/>
      <c r="O77" s="1297"/>
      <c r="P77" s="1297"/>
      <c r="Q77" s="686"/>
      <c r="R77" s="498"/>
    </row>
    <row r="78" spans="1:19">
      <c r="A78" s="509"/>
      <c r="B78" s="508" t="s">
        <v>379</v>
      </c>
      <c r="C78" s="237"/>
      <c r="D78" s="525"/>
      <c r="E78" s="450"/>
      <c r="F78" s="494"/>
      <c r="G78" s="474"/>
      <c r="H78" s="473"/>
      <c r="I78" s="473"/>
      <c r="J78" s="605"/>
      <c r="K78" s="544"/>
      <c r="L78" s="544"/>
      <c r="M78" s="544"/>
      <c r="N78" s="544"/>
      <c r="O78" s="544"/>
      <c r="P78" s="544"/>
      <c r="Q78" s="489"/>
      <c r="R78" s="498"/>
    </row>
    <row r="79" spans="1:19" s="265" customFormat="1" ht="13.5" thickBot="1">
      <c r="A79" s="559">
        <f>+'Appendix A'!A144</f>
        <v>78</v>
      </c>
      <c r="B79" s="557"/>
      <c r="C79" s="560" t="str">
        <f>+'Appendix A'!C144</f>
        <v>General Advertising Exp Account 930.1</v>
      </c>
      <c r="D79" s="561"/>
      <c r="E79" s="551" t="str">
        <f>+'Appendix A'!E144</f>
        <v>(Note F)</v>
      </c>
      <c r="F79" s="552" t="str">
        <f>'Appendix A'!F132</f>
        <v>p323.191.b</v>
      </c>
      <c r="G79" s="595">
        <v>8455675</v>
      </c>
      <c r="H79" s="909">
        <v>0</v>
      </c>
      <c r="I79" s="562">
        <f>G79</f>
        <v>8455675</v>
      </c>
      <c r="J79" s="1300"/>
      <c r="K79" s="1300"/>
      <c r="L79" s="1300"/>
      <c r="M79" s="1300"/>
      <c r="N79" s="1300"/>
      <c r="O79" s="1300"/>
      <c r="P79" s="1300"/>
      <c r="Q79" s="1301"/>
      <c r="R79" s="499"/>
      <c r="S79" s="883"/>
    </row>
    <row r="80" spans="1:19">
      <c r="A80" s="498"/>
      <c r="B80" s="498"/>
      <c r="C80" s="498"/>
      <c r="D80" s="498"/>
      <c r="E80" s="498"/>
      <c r="F80" s="498"/>
      <c r="G80" s="498"/>
      <c r="H80" s="498"/>
      <c r="I80" s="498"/>
      <c r="J80" s="588"/>
      <c r="K80" s="588"/>
      <c r="L80" s="588"/>
      <c r="M80" s="588"/>
      <c r="N80" s="588"/>
      <c r="O80" s="588"/>
      <c r="P80" s="588"/>
      <c r="Q80" s="588"/>
      <c r="R80" s="498"/>
    </row>
    <row r="81" spans="1:19">
      <c r="A81" s="498"/>
      <c r="B81" s="498"/>
      <c r="C81" s="498"/>
      <c r="D81" s="498"/>
      <c r="E81" s="498"/>
      <c r="F81" s="498"/>
      <c r="G81" s="498"/>
      <c r="H81" s="498"/>
      <c r="I81" s="498"/>
      <c r="J81" s="588"/>
      <c r="K81" s="588"/>
      <c r="L81" s="588"/>
      <c r="M81" s="588"/>
      <c r="N81" s="588"/>
      <c r="O81" s="588"/>
      <c r="P81" s="588"/>
      <c r="Q81" s="588"/>
      <c r="R81" s="498"/>
    </row>
    <row r="82" spans="1:19" s="265" customFormat="1" ht="18.75" thickBot="1">
      <c r="A82" s="673" t="s">
        <v>967</v>
      </c>
      <c r="B82" s="675"/>
      <c r="C82" s="675"/>
      <c r="D82" s="675"/>
      <c r="E82" s="675"/>
      <c r="F82" s="675"/>
      <c r="G82" s="675"/>
      <c r="H82" s="675"/>
      <c r="I82" s="675"/>
      <c r="J82" s="684"/>
      <c r="K82" s="684"/>
      <c r="L82" s="684"/>
      <c r="M82" s="684"/>
      <c r="N82" s="684"/>
      <c r="O82" s="684"/>
      <c r="P82" s="684"/>
      <c r="Q82" s="684"/>
      <c r="R82" s="499"/>
      <c r="S82" s="883"/>
    </row>
    <row r="83" spans="1:19">
      <c r="A83" s="1551" t="s">
        <v>558</v>
      </c>
      <c r="B83" s="1552"/>
      <c r="C83" s="1552"/>
      <c r="D83" s="1552"/>
      <c r="E83" s="1552"/>
      <c r="F83" s="1552"/>
      <c r="G83" s="681" t="s">
        <v>131</v>
      </c>
      <c r="H83" s="682" t="s">
        <v>132</v>
      </c>
      <c r="I83" s="682" t="s">
        <v>133</v>
      </c>
      <c r="J83" s="1302" t="s">
        <v>134</v>
      </c>
      <c r="K83" s="1302" t="s">
        <v>135</v>
      </c>
      <c r="L83" s="1298" t="s">
        <v>59</v>
      </c>
      <c r="M83" s="1297"/>
      <c r="N83" s="1297"/>
      <c r="O83" s="1297"/>
      <c r="P83" s="1297"/>
      <c r="Q83" s="686"/>
      <c r="R83" s="498"/>
    </row>
    <row r="84" spans="1:19">
      <c r="A84" s="564" t="s">
        <v>366</v>
      </c>
      <c r="B84" s="565" t="s">
        <v>438</v>
      </c>
      <c r="C84" s="494"/>
      <c r="D84" s="494"/>
      <c r="E84" s="450"/>
      <c r="F84" s="596"/>
      <c r="G84" s="474"/>
      <c r="H84" s="473"/>
      <c r="I84" s="473"/>
      <c r="J84" s="544"/>
      <c r="K84" s="544"/>
      <c r="L84" s="1303"/>
      <c r="M84" s="1303"/>
      <c r="N84" s="1303"/>
      <c r="O84" s="1303"/>
      <c r="P84" s="1303"/>
      <c r="Q84" s="1304"/>
      <c r="R84" s="498"/>
    </row>
    <row r="85" spans="1:19">
      <c r="A85" s="564"/>
      <c r="B85" s="565"/>
      <c r="C85" s="494"/>
      <c r="D85" s="494"/>
      <c r="E85" s="450"/>
      <c r="F85" s="596"/>
      <c r="G85" s="485" t="s">
        <v>602</v>
      </c>
      <c r="H85" s="439"/>
      <c r="I85" s="439"/>
      <c r="J85" s="575"/>
      <c r="K85" s="575"/>
      <c r="L85" s="594"/>
      <c r="M85" s="594"/>
      <c r="N85" s="594"/>
      <c r="O85" s="594"/>
      <c r="P85" s="594"/>
      <c r="Q85" s="1305"/>
      <c r="R85" s="498"/>
    </row>
    <row r="86" spans="1:19" s="265" customFormat="1" ht="13.5" thickBot="1">
      <c r="A86" s="559">
        <f>+'Appendix A'!A226</f>
        <v>129</v>
      </c>
      <c r="B86" s="566"/>
      <c r="C86" s="560" t="str">
        <f>+'Appendix A'!C226</f>
        <v>SIT=State Income Tax Rate or Composite</v>
      </c>
      <c r="D86" s="567"/>
      <c r="E86" s="551" t="str">
        <f>'Appendix A'!E225</f>
        <v>(Note I)</v>
      </c>
      <c r="F86" s="597"/>
      <c r="G86" s="638">
        <f>'Appendix A'!H226</f>
        <v>9.5000000000000001E-2</v>
      </c>
      <c r="H86" s="568"/>
      <c r="I86" s="549"/>
      <c r="J86" s="592"/>
      <c r="K86" s="592"/>
      <c r="L86" s="1306"/>
      <c r="M86" s="1306"/>
      <c r="N86" s="1306"/>
      <c r="O86" s="1306"/>
      <c r="P86" s="1306"/>
      <c r="Q86" s="1307"/>
      <c r="R86" s="499"/>
      <c r="S86" s="883"/>
    </row>
    <row r="87" spans="1:19">
      <c r="A87" s="498"/>
      <c r="B87" s="498"/>
      <c r="C87" s="498"/>
      <c r="D87" s="498"/>
      <c r="E87" s="498"/>
      <c r="F87" s="498"/>
      <c r="G87" s="498"/>
      <c r="H87" s="498"/>
      <c r="I87" s="498"/>
      <c r="J87" s="588"/>
      <c r="K87" s="588"/>
      <c r="L87" s="588"/>
      <c r="M87" s="588"/>
      <c r="N87" s="588"/>
      <c r="O87" s="588"/>
      <c r="P87" s="588"/>
      <c r="Q87" s="588"/>
      <c r="R87" s="498"/>
    </row>
    <row r="88" spans="1:19">
      <c r="A88" s="498"/>
      <c r="B88" s="498"/>
      <c r="C88" s="498"/>
      <c r="D88" s="498"/>
      <c r="E88" s="498"/>
      <c r="F88" s="498"/>
      <c r="G88" s="498"/>
      <c r="H88" s="498"/>
      <c r="I88" s="498"/>
      <c r="J88" s="588"/>
      <c r="K88" s="588"/>
      <c r="L88" s="588"/>
      <c r="M88" s="588"/>
      <c r="N88" s="588"/>
      <c r="O88" s="588"/>
      <c r="P88" s="588"/>
      <c r="Q88" s="588"/>
      <c r="R88" s="498"/>
    </row>
    <row r="89" spans="1:19" s="265" customFormat="1" ht="18.75" thickBot="1">
      <c r="A89" s="673" t="s">
        <v>260</v>
      </c>
      <c r="B89" s="675"/>
      <c r="C89" s="675"/>
      <c r="D89" s="675"/>
      <c r="E89" s="675"/>
      <c r="F89" s="675"/>
      <c r="G89" s="675"/>
      <c r="H89" s="675"/>
      <c r="I89" s="675"/>
      <c r="J89" s="684"/>
      <c r="K89" s="684"/>
      <c r="L89" s="684"/>
      <c r="M89" s="684"/>
      <c r="N89" s="684"/>
      <c r="O89" s="684"/>
      <c r="P89" s="684"/>
      <c r="Q89" s="684"/>
      <c r="R89" s="499"/>
      <c r="S89" s="883"/>
    </row>
    <row r="90" spans="1:19" ht="33.75" customHeight="1">
      <c r="A90" s="1551" t="s">
        <v>558</v>
      </c>
      <c r="B90" s="1552"/>
      <c r="C90" s="1552"/>
      <c r="D90" s="1552"/>
      <c r="E90" s="1552"/>
      <c r="F90" s="1552"/>
      <c r="G90" s="681" t="s">
        <v>127</v>
      </c>
      <c r="H90" s="682" t="s">
        <v>136</v>
      </c>
      <c r="I90" s="682" t="s">
        <v>137</v>
      </c>
      <c r="J90" s="1298" t="s">
        <v>59</v>
      </c>
      <c r="K90" s="1297"/>
      <c r="L90" s="1297"/>
      <c r="M90" s="1297"/>
      <c r="N90" s="1297"/>
      <c r="O90" s="1297"/>
      <c r="P90" s="1297"/>
      <c r="Q90" s="686"/>
      <c r="R90" s="498"/>
    </row>
    <row r="91" spans="1:19">
      <c r="A91" s="509"/>
      <c r="B91" s="508" t="s">
        <v>379</v>
      </c>
      <c r="C91" s="237"/>
      <c r="D91" s="525"/>
      <c r="E91" s="450"/>
      <c r="F91" s="494"/>
      <c r="G91" s="474"/>
      <c r="H91" s="473"/>
      <c r="I91" s="473"/>
      <c r="J91" s="1295"/>
      <c r="K91" s="1295"/>
      <c r="L91" s="1295"/>
      <c r="M91" s="1295"/>
      <c r="N91" s="1295"/>
      <c r="O91" s="1295"/>
      <c r="P91" s="1295"/>
      <c r="Q91" s="1296"/>
      <c r="R91" s="498"/>
    </row>
    <row r="92" spans="1:19" s="265" customFormat="1" ht="13.5" thickBot="1">
      <c r="A92" s="559">
        <f>+'Appendix A'!A140</f>
        <v>75</v>
      </c>
      <c r="B92" s="557"/>
      <c r="C92" s="560" t="str">
        <f>+'Appendix A'!C140</f>
        <v>General Advertising Exp Account 930.1</v>
      </c>
      <c r="D92" s="569"/>
      <c r="E92" s="551" t="str">
        <f>+'Appendix A'!E140</f>
        <v>(Note K)</v>
      </c>
      <c r="F92" s="482" t="str">
        <f>'Appendix A'!F132</f>
        <v>p323.191.b</v>
      </c>
      <c r="G92" s="609">
        <f>+G79</f>
        <v>8455675</v>
      </c>
      <c r="H92" s="909">
        <v>0</v>
      </c>
      <c r="I92" s="570">
        <f>G92-H92</f>
        <v>8455675</v>
      </c>
      <c r="J92" s="1300"/>
      <c r="K92" s="1300"/>
      <c r="L92" s="1300"/>
      <c r="M92" s="1300"/>
      <c r="N92" s="1300"/>
      <c r="O92" s="1300"/>
      <c r="P92" s="1300"/>
      <c r="Q92" s="1301"/>
      <c r="R92" s="499"/>
      <c r="S92" s="883"/>
    </row>
    <row r="93" spans="1:19">
      <c r="A93" s="498"/>
      <c r="B93" s="498"/>
      <c r="C93" s="498"/>
      <c r="D93" s="498"/>
      <c r="E93" s="498"/>
      <c r="F93" s="498"/>
      <c r="G93" s="498"/>
      <c r="H93" s="498"/>
      <c r="I93" s="498"/>
      <c r="J93" s="587"/>
      <c r="K93" s="587"/>
      <c r="L93" s="587"/>
      <c r="M93" s="587"/>
      <c r="N93" s="587"/>
      <c r="O93" s="587"/>
      <c r="P93" s="587"/>
      <c r="Q93" s="587"/>
      <c r="R93" s="498"/>
    </row>
    <row r="94" spans="1:19">
      <c r="A94" s="498"/>
      <c r="B94" s="498"/>
      <c r="C94" s="498"/>
      <c r="D94" s="498"/>
      <c r="E94" s="498"/>
      <c r="F94" s="498"/>
      <c r="G94" s="498"/>
      <c r="H94" s="498"/>
      <c r="I94" s="498"/>
      <c r="J94" s="587"/>
      <c r="K94" s="587"/>
      <c r="L94" s="587"/>
      <c r="M94" s="587"/>
      <c r="N94" s="587"/>
      <c r="O94" s="587"/>
      <c r="P94" s="587"/>
      <c r="Q94" s="587"/>
      <c r="R94" s="498"/>
    </row>
    <row r="95" spans="1:19" s="265" customFormat="1" ht="18.75" thickBot="1">
      <c r="A95" s="673" t="s">
        <v>262</v>
      </c>
      <c r="B95" s="675"/>
      <c r="C95" s="675"/>
      <c r="D95" s="675"/>
      <c r="E95" s="675"/>
      <c r="F95" s="675"/>
      <c r="G95" s="675"/>
      <c r="H95" s="675"/>
      <c r="I95" s="675"/>
      <c r="J95" s="684"/>
      <c r="K95" s="684"/>
      <c r="L95" s="684"/>
      <c r="M95" s="684"/>
      <c r="N95" s="684"/>
      <c r="O95" s="684"/>
      <c r="P95" s="684"/>
      <c r="Q95" s="684"/>
      <c r="R95" s="499"/>
      <c r="S95" s="883"/>
    </row>
    <row r="96" spans="1:19" ht="43.5" customHeight="1">
      <c r="A96" s="1321" t="s">
        <v>558</v>
      </c>
      <c r="B96" s="1319"/>
      <c r="C96" s="1319"/>
      <c r="D96" s="1319"/>
      <c r="E96" s="1319"/>
      <c r="F96" s="1319"/>
      <c r="G96" s="681" t="str">
        <f>+C98</f>
        <v>Excluded Transmission Facilities</v>
      </c>
      <c r="H96" s="1318" t="s">
        <v>139</v>
      </c>
      <c r="I96" s="1319"/>
      <c r="J96" s="1319"/>
      <c r="K96" s="1319"/>
      <c r="L96" s="1319"/>
      <c r="M96" s="1319"/>
      <c r="N96" s="1319"/>
      <c r="O96" s="1319"/>
      <c r="P96" s="1319"/>
      <c r="Q96" s="1320"/>
      <c r="R96" s="498"/>
    </row>
    <row r="97" spans="1:19" ht="25.5" customHeight="1">
      <c r="A97" s="571"/>
      <c r="B97" s="508" t="s">
        <v>382</v>
      </c>
      <c r="C97" s="508"/>
      <c r="D97" s="572"/>
      <c r="E97" s="459"/>
      <c r="F97" s="573"/>
      <c r="G97" s="474"/>
      <c r="H97" s="1340"/>
      <c r="I97" s="1340"/>
      <c r="J97" s="1340"/>
      <c r="K97" s="1340"/>
      <c r="L97" s="1340"/>
      <c r="M97" s="1340"/>
      <c r="N97" s="1340"/>
      <c r="O97" s="1340"/>
      <c r="P97" s="1340"/>
      <c r="Q97" s="1341"/>
      <c r="R97" s="498"/>
    </row>
    <row r="98" spans="1:19" ht="12.95" customHeight="1">
      <c r="A98" s="509">
        <f>+'Appendix A'!A269</f>
        <v>149</v>
      </c>
      <c r="B98" s="517"/>
      <c r="C98" s="155" t="str">
        <f>+'Appendix A'!C269</f>
        <v>Excluded Transmission Facilities</v>
      </c>
      <c r="D98" s="572"/>
      <c r="E98" s="517" t="str">
        <f>+'Appendix A'!E269</f>
        <v>(Note M)</v>
      </c>
      <c r="F98" s="496"/>
      <c r="G98" s="484"/>
      <c r="H98" s="1342" t="s">
        <v>150</v>
      </c>
      <c r="I98" s="1342"/>
      <c r="J98" s="1342"/>
      <c r="K98" s="1342"/>
      <c r="L98" s="1342"/>
      <c r="M98" s="1342"/>
      <c r="N98" s="1342"/>
      <c r="O98" s="1342"/>
      <c r="P98" s="1342"/>
      <c r="Q98" s="1343"/>
      <c r="R98" s="498"/>
    </row>
    <row r="99" spans="1:19">
      <c r="A99" s="509"/>
      <c r="B99" s="517"/>
      <c r="C99" s="554"/>
      <c r="D99" s="572"/>
      <c r="E99" s="526"/>
      <c r="F99" s="574"/>
      <c r="G99" s="530"/>
      <c r="H99" s="1340"/>
      <c r="I99" s="1340"/>
      <c r="J99" s="1340"/>
      <c r="K99" s="1340"/>
      <c r="L99" s="1340"/>
      <c r="M99" s="1340"/>
      <c r="N99" s="1340"/>
      <c r="O99" s="1344"/>
      <c r="P99" s="1340"/>
      <c r="Q99" s="1341"/>
      <c r="R99" s="498"/>
    </row>
    <row r="100" spans="1:19">
      <c r="A100" s="509"/>
      <c r="B100" s="517"/>
      <c r="C100" s="554" t="s">
        <v>333</v>
      </c>
      <c r="D100" s="572"/>
      <c r="E100" s="526"/>
      <c r="F100" s="574"/>
      <c r="G100" s="485" t="s">
        <v>138</v>
      </c>
      <c r="H100" s="1342"/>
      <c r="I100" s="1342"/>
      <c r="J100" s="1342"/>
      <c r="K100" s="1342"/>
      <c r="L100" s="1342"/>
      <c r="M100" s="1342"/>
      <c r="N100" s="1342"/>
      <c r="O100" s="1342"/>
      <c r="P100" s="1342"/>
      <c r="Q100" s="1343"/>
      <c r="R100" s="498"/>
    </row>
    <row r="101" spans="1:19">
      <c r="A101" s="509"/>
      <c r="B101" s="517">
        <v>1</v>
      </c>
      <c r="C101" s="554" t="s">
        <v>510</v>
      </c>
      <c r="D101" s="572"/>
      <c r="E101" s="526"/>
      <c r="F101" s="574"/>
      <c r="G101" s="812">
        <v>0</v>
      </c>
      <c r="H101" s="1342"/>
      <c r="I101" s="1342"/>
      <c r="J101" s="1342"/>
      <c r="K101" s="1342"/>
      <c r="L101" s="1342"/>
      <c r="M101" s="1342"/>
      <c r="N101" s="1342"/>
      <c r="O101" s="1342"/>
      <c r="P101" s="1342"/>
      <c r="Q101" s="1343"/>
      <c r="R101" s="498"/>
    </row>
    <row r="102" spans="1:19">
      <c r="A102" s="509"/>
      <c r="B102" s="517"/>
      <c r="C102" s="554" t="s">
        <v>511</v>
      </c>
      <c r="D102" s="572"/>
      <c r="E102" s="526"/>
      <c r="F102" s="574"/>
      <c r="G102" s="639"/>
      <c r="H102" s="1342"/>
      <c r="I102" s="1345"/>
      <c r="J102" s="1345"/>
      <c r="K102" s="1345"/>
      <c r="L102" s="1345"/>
      <c r="M102" s="1345"/>
      <c r="N102" s="1345"/>
      <c r="O102" s="1345"/>
      <c r="P102" s="1345"/>
      <c r="Q102" s="1346"/>
      <c r="R102" s="498"/>
    </row>
    <row r="103" spans="1:19">
      <c r="A103" s="509"/>
      <c r="B103" s="517">
        <v>2</v>
      </c>
      <c r="C103" s="554" t="s">
        <v>334</v>
      </c>
      <c r="D103" s="572"/>
      <c r="E103" s="526"/>
      <c r="F103" s="574"/>
      <c r="G103" s="485" t="s">
        <v>335</v>
      </c>
      <c r="H103" s="1342"/>
      <c r="I103" s="1342"/>
      <c r="J103" s="1342"/>
      <c r="K103" s="1342"/>
      <c r="L103" s="1342"/>
      <c r="M103" s="1342"/>
      <c r="N103" s="1342"/>
      <c r="O103" s="1342"/>
      <c r="P103" s="1342"/>
      <c r="Q103" s="1343"/>
      <c r="R103" s="498"/>
    </row>
    <row r="104" spans="1:19">
      <c r="A104" s="509"/>
      <c r="B104" s="517"/>
      <c r="C104" s="554" t="s">
        <v>336</v>
      </c>
      <c r="D104" s="330" t="s">
        <v>337</v>
      </c>
      <c r="E104" s="526"/>
      <c r="F104" s="574"/>
      <c r="G104" s="485" t="str">
        <f>+G100</f>
        <v>Enter $</v>
      </c>
      <c r="H104" s="1342"/>
      <c r="I104" s="1342"/>
      <c r="J104" s="1342"/>
      <c r="K104" s="1342"/>
      <c r="L104" s="1342"/>
      <c r="M104" s="1342"/>
      <c r="N104" s="1342"/>
      <c r="O104" s="1342"/>
      <c r="P104" s="1342"/>
      <c r="Q104" s="1343"/>
      <c r="R104" s="498"/>
    </row>
    <row r="105" spans="1:19">
      <c r="A105" s="477"/>
      <c r="B105" s="486" t="s">
        <v>368</v>
      </c>
      <c r="C105" s="554" t="s">
        <v>338</v>
      </c>
      <c r="D105" s="487">
        <v>1000000</v>
      </c>
      <c r="E105" s="237"/>
      <c r="F105" s="237"/>
      <c r="G105" s="813"/>
      <c r="H105" s="1342"/>
      <c r="I105" s="1342"/>
      <c r="J105" s="1342"/>
      <c r="K105" s="1342"/>
      <c r="L105" s="1342"/>
      <c r="M105" s="1342"/>
      <c r="N105" s="1342"/>
      <c r="O105" s="1342"/>
      <c r="P105" s="1342"/>
      <c r="Q105" s="1343"/>
      <c r="R105" s="498"/>
    </row>
    <row r="106" spans="1:19">
      <c r="A106" s="477"/>
      <c r="B106" s="486" t="s">
        <v>462</v>
      </c>
      <c r="C106" s="554" t="s">
        <v>339</v>
      </c>
      <c r="D106" s="487">
        <v>500000</v>
      </c>
      <c r="E106" s="237"/>
      <c r="F106" s="237"/>
      <c r="G106" s="813"/>
      <c r="H106" s="1342"/>
      <c r="I106" s="1342"/>
      <c r="J106" s="1342"/>
      <c r="K106" s="1342"/>
      <c r="L106" s="1342"/>
      <c r="M106" s="1342"/>
      <c r="N106" s="1342"/>
      <c r="O106" s="1342"/>
      <c r="P106" s="1342"/>
      <c r="Q106" s="1343"/>
      <c r="R106" s="498"/>
    </row>
    <row r="107" spans="1:19">
      <c r="A107" s="477"/>
      <c r="B107" s="486" t="s">
        <v>352</v>
      </c>
      <c r="C107" s="554" t="s">
        <v>340</v>
      </c>
      <c r="D107" s="487">
        <v>400000</v>
      </c>
      <c r="E107" s="237"/>
      <c r="F107" s="237"/>
      <c r="G107" s="813"/>
      <c r="H107" s="1342"/>
      <c r="I107" s="1342"/>
      <c r="J107" s="1342"/>
      <c r="K107" s="1342"/>
      <c r="L107" s="1342"/>
      <c r="M107" s="1342"/>
      <c r="N107" s="1342"/>
      <c r="O107" s="1342"/>
      <c r="P107" s="1342"/>
      <c r="Q107" s="1343"/>
      <c r="R107" s="498"/>
    </row>
    <row r="108" spans="1:19">
      <c r="A108" s="477"/>
      <c r="B108" s="486" t="s">
        <v>369</v>
      </c>
      <c r="C108" s="554" t="s">
        <v>341</v>
      </c>
      <c r="D108" s="487">
        <f>+D105*(D107/(D106+D107))</f>
        <v>444444.44444444444</v>
      </c>
      <c r="E108" s="237"/>
      <c r="F108" s="237"/>
      <c r="G108" s="813"/>
      <c r="H108" s="1342"/>
      <c r="I108" s="1342"/>
      <c r="J108" s="1342"/>
      <c r="K108" s="1342"/>
      <c r="L108" s="1342"/>
      <c r="M108" s="1342"/>
      <c r="N108" s="1342"/>
      <c r="O108" s="1342"/>
      <c r="P108" s="1342"/>
      <c r="Q108" s="1343"/>
      <c r="R108" s="498"/>
    </row>
    <row r="109" spans="1:19" ht="13.5" thickBot="1">
      <c r="A109" s="478"/>
      <c r="B109" s="479"/>
      <c r="C109" s="479"/>
      <c r="D109" s="479"/>
      <c r="E109" s="479"/>
      <c r="F109" s="479"/>
      <c r="G109" s="1348" t="s">
        <v>149</v>
      </c>
      <c r="H109" s="1347"/>
      <c r="I109" s="1347"/>
      <c r="J109" s="1347"/>
      <c r="K109" s="1348"/>
      <c r="L109" s="1347"/>
      <c r="M109" s="1347"/>
      <c r="N109" s="1347"/>
      <c r="O109" s="1347"/>
      <c r="P109" s="1347"/>
      <c r="Q109" s="1349"/>
      <c r="R109" s="498"/>
    </row>
    <row r="110" spans="1:19">
      <c r="A110" s="498"/>
      <c r="B110" s="498"/>
      <c r="C110" s="498"/>
      <c r="D110" s="498"/>
      <c r="E110" s="498"/>
      <c r="F110" s="498"/>
      <c r="G110" s="498"/>
      <c r="H110" s="498"/>
      <c r="I110" s="498"/>
      <c r="J110" s="587"/>
      <c r="K110" s="587"/>
      <c r="L110" s="587"/>
      <c r="M110" s="587"/>
      <c r="N110" s="587"/>
      <c r="O110" s="587"/>
      <c r="P110" s="587"/>
      <c r="Q110" s="587"/>
      <c r="R110" s="498"/>
    </row>
    <row r="111" spans="1:19">
      <c r="A111" s="498"/>
      <c r="B111" s="498"/>
      <c r="C111" s="498"/>
      <c r="D111" s="498"/>
      <c r="E111" s="498"/>
      <c r="F111" s="498"/>
      <c r="G111" s="498"/>
      <c r="H111" s="498"/>
      <c r="I111" s="498"/>
      <c r="J111" s="587"/>
      <c r="K111" s="587"/>
      <c r="L111" s="587"/>
      <c r="M111" s="587"/>
      <c r="N111" s="587"/>
      <c r="O111" s="587"/>
      <c r="P111" s="587"/>
      <c r="Q111" s="587"/>
      <c r="R111" s="498"/>
    </row>
    <row r="112" spans="1:19" s="265" customFormat="1" ht="18.75" thickBot="1">
      <c r="A112" s="673" t="s">
        <v>300</v>
      </c>
      <c r="B112" s="675"/>
      <c r="C112" s="675"/>
      <c r="D112" s="675"/>
      <c r="E112" s="675"/>
      <c r="F112" s="675"/>
      <c r="G112" s="675"/>
      <c r="H112" s="675"/>
      <c r="I112" s="675"/>
      <c r="J112" s="684"/>
      <c r="K112" s="684"/>
      <c r="L112" s="684"/>
      <c r="M112" s="684"/>
      <c r="N112" s="684"/>
      <c r="O112" s="684"/>
      <c r="P112" s="684"/>
      <c r="Q112" s="684"/>
      <c r="R112" s="499"/>
      <c r="S112" s="883"/>
    </row>
    <row r="113" spans="1:19" ht="12.75" customHeight="1">
      <c r="A113" s="1321" t="s">
        <v>558</v>
      </c>
      <c r="B113" s="1319"/>
      <c r="C113" s="1319"/>
      <c r="D113" s="1319"/>
      <c r="E113" s="1319"/>
      <c r="F113" s="1320"/>
      <c r="G113" s="1321" t="s">
        <v>342</v>
      </c>
      <c r="H113" s="1319"/>
      <c r="I113" s="1319"/>
      <c r="J113" s="1319"/>
      <c r="K113" s="1319"/>
      <c r="L113" s="1319"/>
      <c r="M113" s="1319"/>
      <c r="N113" s="1319"/>
      <c r="O113" s="1319"/>
      <c r="P113" s="1319"/>
      <c r="Q113" s="1320"/>
      <c r="R113" s="498"/>
    </row>
    <row r="114" spans="1:19">
      <c r="A114" s="477">
        <f>+'Appendix A'!A93</f>
        <v>44</v>
      </c>
      <c r="B114" s="516" t="s">
        <v>398</v>
      </c>
      <c r="C114" s="491"/>
      <c r="D114" s="575"/>
      <c r="E114" s="450" t="s">
        <v>302</v>
      </c>
      <c r="F114" s="576"/>
      <c r="G114" s="1331"/>
      <c r="H114" s="1332"/>
      <c r="I114" s="1332"/>
      <c r="J114" s="1332"/>
      <c r="K114" s="1332"/>
      <c r="L114" s="1332"/>
      <c r="M114" s="1332"/>
      <c r="N114" s="1332"/>
      <c r="O114" s="1332"/>
      <c r="P114" s="1332"/>
      <c r="Q114" s="1333"/>
      <c r="R114" s="498"/>
    </row>
    <row r="115" spans="1:19" ht="12.6" customHeight="1">
      <c r="A115" s="509"/>
      <c r="B115" s="517"/>
      <c r="C115" s="237" t="s">
        <v>326</v>
      </c>
      <c r="D115" s="1330">
        <v>102590569</v>
      </c>
      <c r="E115" s="821">
        <f>+'Appendix A'!H15</f>
        <v>0.15784878490374143</v>
      </c>
      <c r="F115" s="577">
        <f>+D115*E115</f>
        <v>16193796.659233443</v>
      </c>
      <c r="G115" s="1334" t="s">
        <v>612</v>
      </c>
      <c r="H115" s="1335"/>
      <c r="I115" s="1335"/>
      <c r="J115" s="1335"/>
      <c r="K115" s="1335"/>
      <c r="L115" s="1335"/>
      <c r="M115" s="1335"/>
      <c r="N115" s="1335"/>
      <c r="O115" s="1335"/>
      <c r="P115" s="1335"/>
      <c r="Q115" s="1336"/>
      <c r="R115" s="498"/>
    </row>
    <row r="116" spans="1:19">
      <c r="A116" s="509"/>
      <c r="B116" s="517"/>
      <c r="C116" s="237"/>
      <c r="D116" s="487"/>
      <c r="E116" s="578"/>
      <c r="F116" s="577"/>
      <c r="G116" s="1334"/>
      <c r="H116" s="1335"/>
      <c r="I116" s="1335"/>
      <c r="J116" s="1335"/>
      <c r="K116" s="1335"/>
      <c r="L116" s="1335"/>
      <c r="M116" s="1335"/>
      <c r="N116" s="1335"/>
      <c r="O116" s="1335"/>
      <c r="P116" s="1335"/>
      <c r="Q116" s="1336"/>
      <c r="R116" s="498"/>
    </row>
    <row r="117" spans="1:19">
      <c r="A117" s="477">
        <f>+'Appendix A'!A150</f>
        <v>82</v>
      </c>
      <c r="B117" s="516" t="s">
        <v>301</v>
      </c>
      <c r="C117" s="237"/>
      <c r="D117" s="487"/>
      <c r="E117" s="578"/>
      <c r="F117" s="577"/>
      <c r="G117" s="1334"/>
      <c r="H117" s="1335"/>
      <c r="I117" s="1335"/>
      <c r="J117" s="1335"/>
      <c r="K117" s="1335"/>
      <c r="L117" s="1335"/>
      <c r="M117" s="1335"/>
      <c r="N117" s="1335"/>
      <c r="O117" s="1335"/>
      <c r="P117" s="1335"/>
      <c r="Q117" s="1336"/>
      <c r="R117" s="498"/>
    </row>
    <row r="118" spans="1:19">
      <c r="A118" s="509"/>
      <c r="B118" s="517"/>
      <c r="C118" s="579" t="s">
        <v>186</v>
      </c>
      <c r="D118" s="856">
        <v>1217181252.29</v>
      </c>
      <c r="E118" s="578"/>
      <c r="F118" s="821"/>
      <c r="G118" s="1334" t="s">
        <v>1055</v>
      </c>
      <c r="H118" s="1335"/>
      <c r="I118" s="1335"/>
      <c r="J118" s="1335"/>
      <c r="K118" s="1335"/>
      <c r="L118" s="1335"/>
      <c r="M118" s="1335"/>
      <c r="N118" s="1335"/>
      <c r="O118" s="1335"/>
      <c r="P118" s="1335"/>
      <c r="Q118" s="1336"/>
      <c r="R118" s="498"/>
    </row>
    <row r="119" spans="1:19" ht="13.5" thickBot="1">
      <c r="A119" s="509"/>
      <c r="B119" s="517"/>
      <c r="C119" s="237" t="s">
        <v>187</v>
      </c>
      <c r="D119" s="758">
        <f>'1A - ADIT'!E137</f>
        <v>-297849597.5140425</v>
      </c>
      <c r="E119" s="822"/>
      <c r="F119" s="580"/>
      <c r="G119" s="1334"/>
      <c r="H119" s="1335"/>
      <c r="I119" s="1335"/>
      <c r="J119" s="1335"/>
      <c r="K119" s="1335"/>
      <c r="L119" s="1335"/>
      <c r="M119" s="1335"/>
      <c r="N119" s="1335"/>
      <c r="O119" s="1335"/>
      <c r="P119" s="1335"/>
      <c r="Q119" s="1336"/>
      <c r="R119" s="498"/>
    </row>
    <row r="120" spans="1:19" ht="14.25" thickTop="1" thickBot="1">
      <c r="A120" s="550"/>
      <c r="B120" s="551"/>
      <c r="C120" s="552" t="s">
        <v>188</v>
      </c>
      <c r="D120" s="1253">
        <f>D118+D119</f>
        <v>919331654.77595747</v>
      </c>
      <c r="E120" s="822">
        <f>E115</f>
        <v>0.15784878490374143</v>
      </c>
      <c r="F120" s="581">
        <f>D120*E120</f>
        <v>145115384.62993079</v>
      </c>
      <c r="G120" s="1337"/>
      <c r="H120" s="1338"/>
      <c r="I120" s="1338"/>
      <c r="J120" s="1338"/>
      <c r="K120" s="1338"/>
      <c r="L120" s="1338"/>
      <c r="M120" s="1338"/>
      <c r="N120" s="1338"/>
      <c r="O120" s="1338"/>
      <c r="P120" s="1338"/>
      <c r="Q120" s="1339"/>
      <c r="R120" s="498"/>
    </row>
    <row r="121" spans="1:19">
      <c r="A121" s="498"/>
      <c r="B121" s="498"/>
      <c r="C121" s="498"/>
      <c r="D121" s="498"/>
      <c r="E121" s="498"/>
      <c r="F121" s="498"/>
      <c r="G121" s="498"/>
      <c r="H121" s="498"/>
      <c r="I121" s="498"/>
      <c r="J121" s="587"/>
      <c r="K121" s="587"/>
      <c r="L121" s="587"/>
      <c r="M121" s="587"/>
      <c r="N121" s="587"/>
      <c r="O121" s="587"/>
      <c r="P121" s="587"/>
      <c r="Q121" s="587"/>
      <c r="R121" s="498"/>
    </row>
    <row r="122" spans="1:19">
      <c r="A122" s="498"/>
      <c r="B122" s="498"/>
      <c r="C122" s="498"/>
      <c r="D122" s="498"/>
      <c r="E122" s="498"/>
      <c r="F122" s="498"/>
      <c r="G122" s="498"/>
      <c r="H122" s="498"/>
      <c r="I122" s="498"/>
      <c r="J122" s="587"/>
      <c r="K122" s="587"/>
      <c r="L122" s="587"/>
      <c r="M122" s="587"/>
      <c r="N122" s="587"/>
      <c r="O122" s="587"/>
      <c r="P122" s="587"/>
      <c r="Q122" s="587"/>
      <c r="R122" s="498"/>
    </row>
    <row r="123" spans="1:19" s="265" customFormat="1" ht="18.75" thickBot="1">
      <c r="A123" s="673" t="s">
        <v>263</v>
      </c>
      <c r="B123" s="675"/>
      <c r="C123" s="675"/>
      <c r="D123" s="675"/>
      <c r="E123" s="675"/>
      <c r="F123" s="675"/>
      <c r="G123" s="675"/>
      <c r="H123" s="675"/>
      <c r="I123" s="675"/>
      <c r="J123" s="684"/>
      <c r="K123" s="684"/>
      <c r="L123" s="684"/>
      <c r="M123" s="684"/>
      <c r="N123" s="684"/>
      <c r="O123" s="684"/>
      <c r="P123" s="684"/>
      <c r="Q123" s="684"/>
      <c r="R123" s="499"/>
      <c r="S123" s="883"/>
    </row>
    <row r="124" spans="1:19" ht="25.5">
      <c r="A124" s="1321" t="s">
        <v>558</v>
      </c>
      <c r="B124" s="1319"/>
      <c r="C124" s="1319"/>
      <c r="D124" s="1319"/>
      <c r="E124" s="1319"/>
      <c r="F124" s="1319"/>
      <c r="G124" s="681" t="str">
        <f>+C126</f>
        <v>Outstanding Network Credits</v>
      </c>
      <c r="H124" s="1318" t="s">
        <v>151</v>
      </c>
      <c r="I124" s="1319"/>
      <c r="J124" s="1319"/>
      <c r="K124" s="1319"/>
      <c r="L124" s="1319"/>
      <c r="M124" s="1319"/>
      <c r="N124" s="1319"/>
      <c r="O124" s="1319"/>
      <c r="P124" s="1319"/>
      <c r="Q124" s="1320"/>
      <c r="R124" s="498"/>
    </row>
    <row r="125" spans="1:19">
      <c r="A125" s="484"/>
      <c r="B125" s="516" t="s">
        <v>107</v>
      </c>
      <c r="C125" s="491"/>
      <c r="D125" s="575"/>
      <c r="E125" s="546"/>
      <c r="F125" s="598"/>
      <c r="G125" s="485" t="s">
        <v>138</v>
      </c>
      <c r="H125" s="473"/>
      <c r="I125" s="473"/>
      <c r="J125" s="488"/>
      <c r="K125" s="488"/>
      <c r="L125" s="488"/>
      <c r="M125" s="488"/>
      <c r="N125" s="488"/>
      <c r="O125" s="488"/>
      <c r="P125" s="488"/>
      <c r="Q125" s="489"/>
      <c r="R125" s="498"/>
    </row>
    <row r="126" spans="1:19" ht="12.75" customHeight="1">
      <c r="A126" s="509">
        <f>+'Appendix A'!A108</f>
        <v>53</v>
      </c>
      <c r="B126" s="517"/>
      <c r="C126" s="155" t="str">
        <f>+'Appendix A'!C108</f>
        <v>Outstanding Network Credits</v>
      </c>
      <c r="D126" s="517"/>
      <c r="E126" s="473"/>
      <c r="F126" s="517" t="str">
        <f>+'Appendix A'!E108</f>
        <v>(Note N)</v>
      </c>
      <c r="G126" s="868">
        <v>0</v>
      </c>
      <c r="H126" s="1354"/>
      <c r="I126" s="1354"/>
      <c r="J126" s="1354"/>
      <c r="K126" s="1354"/>
      <c r="L126" s="1354"/>
      <c r="M126" s="1354"/>
      <c r="N126" s="1354"/>
      <c r="O126" s="1354"/>
      <c r="P126" s="1354"/>
      <c r="Q126" s="591"/>
      <c r="R126" s="498"/>
    </row>
    <row r="127" spans="1:19">
      <c r="A127" s="509"/>
      <c r="B127" s="517"/>
      <c r="C127" s="155"/>
      <c r="D127" s="517"/>
      <c r="E127" s="473"/>
      <c r="F127" s="510"/>
      <c r="G127" s="869"/>
      <c r="H127" s="525"/>
      <c r="I127" s="525"/>
      <c r="J127" s="1354"/>
      <c r="K127" s="1354"/>
      <c r="L127" s="1354"/>
      <c r="M127" s="1354"/>
      <c r="N127" s="1354"/>
      <c r="O127" s="1354"/>
      <c r="P127" s="1354"/>
      <c r="Q127" s="591"/>
      <c r="R127" s="498"/>
    </row>
    <row r="128" spans="1:19">
      <c r="A128" s="509"/>
      <c r="B128" s="517"/>
      <c r="C128" s="155"/>
      <c r="D128" s="517"/>
      <c r="E128" s="473"/>
      <c r="F128" s="510"/>
      <c r="G128" s="870">
        <f>SUM(G126:G127)</f>
        <v>0</v>
      </c>
      <c r="H128" s="1354" t="s">
        <v>461</v>
      </c>
      <c r="I128" s="1354"/>
      <c r="J128" s="1354"/>
      <c r="K128" s="1354"/>
      <c r="L128" s="1354"/>
      <c r="M128" s="1354"/>
      <c r="N128" s="1354"/>
      <c r="O128" s="1354"/>
      <c r="P128" s="1354"/>
      <c r="Q128" s="591"/>
      <c r="R128" s="498"/>
    </row>
    <row r="129" spans="1:244" ht="13.5" thickBot="1">
      <c r="A129" s="550"/>
      <c r="B129" s="551"/>
      <c r="C129" s="551"/>
      <c r="D129" s="551"/>
      <c r="E129" s="539"/>
      <c r="F129" s="584"/>
      <c r="G129" s="582"/>
      <c r="H129" s="492"/>
      <c r="I129" s="492"/>
      <c r="J129" s="592"/>
      <c r="K129" s="593" t="s">
        <v>149</v>
      </c>
      <c r="L129" s="589"/>
      <c r="M129" s="589"/>
      <c r="N129" s="589"/>
      <c r="O129" s="589"/>
      <c r="P129" s="589"/>
      <c r="Q129" s="590"/>
      <c r="R129" s="498"/>
    </row>
    <row r="130" spans="1:244">
      <c r="A130" s="498"/>
      <c r="B130" s="498"/>
      <c r="C130" s="498"/>
      <c r="D130" s="498"/>
      <c r="E130" s="498"/>
      <c r="F130" s="498"/>
      <c r="G130" s="498"/>
      <c r="H130" s="498"/>
      <c r="I130" s="498"/>
      <c r="J130" s="587"/>
      <c r="K130" s="587"/>
      <c r="L130" s="587"/>
      <c r="M130" s="587"/>
      <c r="N130" s="587"/>
      <c r="O130" s="587"/>
      <c r="P130" s="587"/>
      <c r="Q130" s="587"/>
      <c r="R130" s="498"/>
    </row>
    <row r="131" spans="1:244">
      <c r="A131" s="498"/>
      <c r="B131" s="498"/>
      <c r="C131" s="498"/>
      <c r="D131" s="498"/>
      <c r="E131" s="498"/>
      <c r="F131" s="498"/>
      <c r="G131" s="498"/>
      <c r="H131" s="498"/>
      <c r="I131" s="498"/>
      <c r="J131" s="587"/>
      <c r="K131" s="587"/>
      <c r="L131" s="587"/>
      <c r="M131" s="587"/>
      <c r="N131" s="587"/>
      <c r="O131" s="587"/>
      <c r="P131" s="587"/>
      <c r="Q131" s="587"/>
      <c r="R131" s="498"/>
    </row>
    <row r="132" spans="1:244" s="265" customFormat="1" ht="18.75" thickBot="1">
      <c r="A132" s="673" t="s">
        <v>557</v>
      </c>
      <c r="B132" s="675"/>
      <c r="C132" s="675"/>
      <c r="D132" s="675"/>
      <c r="E132" s="675"/>
      <c r="F132" s="675"/>
      <c r="G132" s="675"/>
      <c r="H132" s="675"/>
      <c r="I132" s="675"/>
      <c r="J132" s="684"/>
      <c r="K132" s="684"/>
      <c r="L132" s="684"/>
      <c r="M132" s="684"/>
      <c r="N132" s="684"/>
      <c r="O132" s="684"/>
      <c r="P132" s="684"/>
      <c r="Q132" s="684"/>
      <c r="R132" s="499"/>
      <c r="S132" s="883"/>
    </row>
    <row r="133" spans="1:244" ht="27" customHeight="1">
      <c r="A133" s="1321" t="s">
        <v>558</v>
      </c>
      <c r="B133" s="1319"/>
      <c r="C133" s="1319"/>
      <c r="D133" s="1319"/>
      <c r="E133" s="1319"/>
      <c r="F133" s="1319"/>
      <c r="G133" s="681" t="s">
        <v>461</v>
      </c>
      <c r="H133" s="682" t="s">
        <v>311</v>
      </c>
      <c r="I133" s="682" t="s">
        <v>128</v>
      </c>
      <c r="J133" s="1298" t="s">
        <v>59</v>
      </c>
      <c r="K133" s="1355"/>
      <c r="L133" s="1355"/>
      <c r="M133" s="1355"/>
      <c r="N133" s="1355"/>
      <c r="O133" s="1355"/>
      <c r="P133" s="1355"/>
      <c r="Q133" s="686"/>
      <c r="R133" s="498"/>
      <c r="S133" s="910"/>
      <c r="T133" s="517"/>
      <c r="U133" s="155"/>
      <c r="V133" s="517"/>
      <c r="W133" s="517"/>
      <c r="X133" s="517"/>
      <c r="Y133" s="517"/>
      <c r="Z133" s="517"/>
      <c r="AA133" s="155"/>
      <c r="AB133" s="517"/>
      <c r="AC133" s="517"/>
      <c r="AD133" s="517"/>
      <c r="AE133" s="517"/>
      <c r="AF133" s="517"/>
      <c r="AG133" s="155"/>
      <c r="AH133" s="517"/>
      <c r="AI133" s="517"/>
      <c r="AJ133" s="517"/>
      <c r="AK133" s="517"/>
      <c r="AL133" s="517"/>
      <c r="AM133" s="155"/>
      <c r="AN133" s="517"/>
      <c r="AO133" s="517"/>
      <c r="AP133" s="517"/>
      <c r="AQ133" s="517"/>
      <c r="AR133" s="517"/>
      <c r="AS133" s="155"/>
      <c r="AT133" s="517"/>
      <c r="AU133" s="517"/>
      <c r="AV133" s="517"/>
      <c r="AW133" s="517"/>
      <c r="AX133" s="517"/>
      <c r="AY133" s="155"/>
      <c r="AZ133" s="517"/>
      <c r="BA133" s="517"/>
      <c r="BB133" s="517"/>
      <c r="BC133" s="517"/>
      <c r="BD133" s="517"/>
      <c r="BE133" s="155"/>
      <c r="BF133" s="517"/>
      <c r="BG133" s="517"/>
      <c r="BH133" s="517"/>
      <c r="BI133" s="517"/>
      <c r="BJ133" s="517"/>
      <c r="BK133" s="155"/>
      <c r="BL133" s="517"/>
      <c r="BM133" s="517"/>
      <c r="BN133" s="517"/>
      <c r="BO133" s="517"/>
      <c r="BP133" s="517"/>
      <c r="BQ133" s="155"/>
      <c r="BR133" s="517"/>
      <c r="BS133" s="517"/>
      <c r="BT133" s="517"/>
      <c r="BU133" s="517"/>
      <c r="BV133" s="517"/>
      <c r="BW133" s="155"/>
      <c r="BX133" s="517"/>
      <c r="BY133" s="517"/>
      <c r="BZ133" s="517"/>
      <c r="CA133" s="517"/>
      <c r="CB133" s="517"/>
      <c r="CC133" s="155"/>
      <c r="CD133" s="517"/>
      <c r="CE133" s="517"/>
      <c r="CF133" s="517"/>
      <c r="CG133" s="517"/>
      <c r="CH133" s="517"/>
      <c r="CI133" s="155"/>
      <c r="CJ133" s="517"/>
      <c r="CK133" s="517"/>
      <c r="CL133" s="517"/>
      <c r="CM133" s="517"/>
      <c r="CN133" s="517"/>
      <c r="CO133" s="155"/>
      <c r="CP133" s="517"/>
      <c r="CQ133" s="517"/>
      <c r="CR133" s="517"/>
      <c r="CS133" s="517"/>
      <c r="CT133" s="517"/>
      <c r="CU133" s="155"/>
      <c r="CV133" s="517"/>
      <c r="CW133" s="517"/>
      <c r="CX133" s="517"/>
      <c r="CY133" s="517"/>
      <c r="CZ133" s="517"/>
      <c r="DA133" s="155"/>
      <c r="DB133" s="517"/>
      <c r="DC133" s="517"/>
      <c r="DD133" s="517"/>
      <c r="DE133" s="517"/>
      <c r="DF133" s="517"/>
      <c r="DG133" s="155"/>
      <c r="DH133" s="517"/>
      <c r="DI133" s="517"/>
      <c r="DJ133" s="517"/>
      <c r="DK133" s="517"/>
      <c r="DL133" s="517"/>
      <c r="DM133" s="155"/>
      <c r="DN133" s="517"/>
      <c r="DO133" s="517"/>
      <c r="DP133" s="517"/>
      <c r="DQ133" s="517"/>
      <c r="DR133" s="517"/>
      <c r="DS133" s="155"/>
      <c r="DT133" s="517"/>
      <c r="DU133" s="517"/>
      <c r="DV133" s="517"/>
      <c r="DW133" s="517"/>
      <c r="DX133" s="517"/>
      <c r="DY133" s="155"/>
      <c r="DZ133" s="517"/>
      <c r="EA133" s="517"/>
      <c r="EB133" s="517"/>
      <c r="EC133" s="517"/>
      <c r="ED133" s="517"/>
      <c r="EE133" s="155"/>
      <c r="EF133" s="517"/>
      <c r="EG133" s="517"/>
      <c r="EH133" s="517"/>
      <c r="EI133" s="517"/>
      <c r="EJ133" s="517"/>
      <c r="EK133" s="155"/>
      <c r="EL133" s="517"/>
      <c r="EM133" s="517"/>
      <c r="EN133" s="517"/>
      <c r="EO133" s="517"/>
      <c r="EP133" s="517"/>
      <c r="EQ133" s="155"/>
      <c r="ER133" s="517"/>
      <c r="ES133" s="517"/>
      <c r="ET133" s="517"/>
      <c r="EU133" s="517"/>
      <c r="EV133" s="517"/>
      <c r="EW133" s="155"/>
      <c r="EX133" s="517"/>
      <c r="EY133" s="517"/>
      <c r="EZ133" s="517"/>
      <c r="FA133" s="517"/>
      <c r="FB133" s="517"/>
      <c r="FC133" s="155"/>
      <c r="FD133" s="517"/>
      <c r="FE133" s="517"/>
      <c r="FF133" s="517"/>
      <c r="FG133" s="517"/>
      <c r="FH133" s="517"/>
      <c r="FI133" s="155"/>
      <c r="FJ133" s="517"/>
      <c r="FK133" s="517"/>
      <c r="FL133" s="517"/>
      <c r="FM133" s="517"/>
      <c r="FN133" s="517"/>
      <c r="FO133" s="155"/>
      <c r="FP133" s="517"/>
      <c r="FQ133" s="517"/>
      <c r="FR133" s="517"/>
      <c r="FS133" s="517"/>
      <c r="FT133" s="517"/>
      <c r="FU133" s="155"/>
      <c r="FV133" s="517"/>
      <c r="FW133" s="517"/>
      <c r="FX133" s="517"/>
      <c r="FY133" s="517"/>
      <c r="FZ133" s="517"/>
      <c r="GA133" s="155"/>
      <c r="GB133" s="517"/>
      <c r="GC133" s="517"/>
      <c r="GD133" s="517"/>
      <c r="GE133" s="517"/>
      <c r="GF133" s="517"/>
      <c r="GG133" s="155"/>
      <c r="GH133" s="517"/>
      <c r="GI133" s="517"/>
      <c r="GJ133" s="517"/>
      <c r="GK133" s="517"/>
      <c r="GL133" s="517"/>
      <c r="GM133" s="155"/>
      <c r="GN133" s="517"/>
      <c r="GO133" s="517"/>
      <c r="GP133" s="517"/>
      <c r="GQ133" s="517"/>
      <c r="GR133" s="517"/>
      <c r="GS133" s="155"/>
      <c r="GT133" s="517"/>
      <c r="GU133" s="517"/>
      <c r="GV133" s="517"/>
      <c r="GW133" s="517"/>
      <c r="GX133" s="517"/>
      <c r="GY133" s="155"/>
      <c r="GZ133" s="517"/>
      <c r="HA133" s="517"/>
      <c r="HB133" s="517"/>
      <c r="HC133" s="517"/>
      <c r="HD133" s="517"/>
      <c r="HE133" s="155"/>
      <c r="HF133" s="517"/>
      <c r="HG133" s="517"/>
      <c r="HH133" s="517"/>
      <c r="HI133" s="517"/>
      <c r="HJ133" s="517"/>
      <c r="HK133" s="155"/>
      <c r="HL133" s="517"/>
      <c r="HM133" s="517"/>
      <c r="HN133" s="517"/>
      <c r="HO133" s="517"/>
      <c r="HP133" s="517"/>
      <c r="HQ133" s="155"/>
      <c r="HR133" s="517"/>
      <c r="HS133" s="517"/>
      <c r="HT133" s="517"/>
      <c r="HU133" s="517"/>
      <c r="HV133" s="517"/>
      <c r="HW133" s="155"/>
      <c r="HX133" s="517"/>
      <c r="HY133" s="517"/>
      <c r="HZ133" s="517"/>
      <c r="IA133" s="517"/>
      <c r="IB133" s="517"/>
      <c r="IC133" s="155"/>
      <c r="ID133" s="517"/>
      <c r="IE133" s="517"/>
      <c r="IF133" s="517"/>
      <c r="IG133" s="517"/>
      <c r="IH133" s="517"/>
      <c r="II133" s="155"/>
      <c r="IJ133" s="517"/>
    </row>
    <row r="134" spans="1:244">
      <c r="A134" s="509"/>
      <c r="B134" s="517"/>
      <c r="C134" s="155"/>
      <c r="D134" s="517"/>
      <c r="E134" s="517"/>
      <c r="F134" s="517"/>
      <c r="G134" s="509"/>
      <c r="H134" s="517"/>
      <c r="I134" s="155"/>
      <c r="J134" s="1356"/>
      <c r="K134" s="1356"/>
      <c r="L134" s="1356"/>
      <c r="M134" s="1356"/>
      <c r="N134" s="1356"/>
      <c r="O134" s="1356"/>
      <c r="P134" s="1356"/>
      <c r="Q134" s="1357"/>
      <c r="R134" s="503"/>
      <c r="S134" s="910"/>
      <c r="T134" s="517"/>
      <c r="U134" s="155"/>
      <c r="V134" s="517"/>
      <c r="W134" s="517"/>
      <c r="X134" s="517"/>
      <c r="Y134" s="517"/>
      <c r="Z134" s="517"/>
      <c r="AA134" s="155"/>
      <c r="AB134" s="517"/>
      <c r="AC134" s="517"/>
      <c r="AD134" s="517"/>
      <c r="AE134" s="517"/>
      <c r="AF134" s="517"/>
      <c r="AG134" s="155"/>
      <c r="AH134" s="517"/>
      <c r="AI134" s="517"/>
      <c r="AJ134" s="517"/>
      <c r="AK134" s="517"/>
      <c r="AL134" s="517"/>
      <c r="AM134" s="155"/>
      <c r="AN134" s="517"/>
      <c r="AO134" s="517"/>
      <c r="AP134" s="517"/>
      <c r="AQ134" s="517"/>
      <c r="AR134" s="517"/>
      <c r="AS134" s="155"/>
      <c r="AT134" s="517"/>
      <c r="AU134" s="517"/>
      <c r="AV134" s="517"/>
      <c r="AW134" s="517"/>
      <c r="AX134" s="517"/>
      <c r="AY134" s="155"/>
      <c r="AZ134" s="517"/>
      <c r="BA134" s="517"/>
      <c r="BB134" s="517"/>
      <c r="BC134" s="517"/>
      <c r="BD134" s="517"/>
      <c r="BE134" s="155"/>
      <c r="BF134" s="517"/>
      <c r="BG134" s="517"/>
      <c r="BH134" s="517"/>
      <c r="BI134" s="517"/>
      <c r="BJ134" s="517"/>
      <c r="BK134" s="155"/>
      <c r="BL134" s="517"/>
      <c r="BM134" s="517"/>
      <c r="BN134" s="517"/>
      <c r="BO134" s="517"/>
      <c r="BP134" s="517"/>
      <c r="BQ134" s="155"/>
      <c r="BR134" s="517"/>
      <c r="BS134" s="517"/>
      <c r="BT134" s="517"/>
      <c r="BU134" s="517"/>
      <c r="BV134" s="517"/>
      <c r="BW134" s="155"/>
      <c r="BX134" s="517"/>
      <c r="BY134" s="517"/>
      <c r="BZ134" s="517"/>
      <c r="CA134" s="517"/>
      <c r="CB134" s="517"/>
      <c r="CC134" s="155"/>
      <c r="CD134" s="517"/>
      <c r="CE134" s="517"/>
      <c r="CF134" s="517"/>
      <c r="CG134" s="517"/>
      <c r="CH134" s="517"/>
      <c r="CI134" s="155"/>
      <c r="CJ134" s="517"/>
      <c r="CK134" s="517"/>
      <c r="CL134" s="517"/>
      <c r="CM134" s="517"/>
      <c r="CN134" s="517"/>
      <c r="CO134" s="155"/>
      <c r="CP134" s="517"/>
      <c r="CQ134" s="517"/>
      <c r="CR134" s="517"/>
      <c r="CS134" s="517"/>
      <c r="CT134" s="517"/>
      <c r="CU134" s="155"/>
      <c r="CV134" s="517"/>
      <c r="CW134" s="517"/>
      <c r="CX134" s="517"/>
      <c r="CY134" s="517"/>
      <c r="CZ134" s="517"/>
      <c r="DA134" s="155"/>
      <c r="DB134" s="517"/>
      <c r="DC134" s="517"/>
      <c r="DD134" s="517"/>
      <c r="DE134" s="517"/>
      <c r="DF134" s="517"/>
      <c r="DG134" s="155"/>
      <c r="DH134" s="517"/>
      <c r="DI134" s="517"/>
      <c r="DJ134" s="517"/>
      <c r="DK134" s="517"/>
      <c r="DL134" s="517"/>
      <c r="DM134" s="155"/>
      <c r="DN134" s="517"/>
      <c r="DO134" s="517"/>
      <c r="DP134" s="517"/>
      <c r="DQ134" s="517"/>
      <c r="DR134" s="517"/>
      <c r="DS134" s="155"/>
      <c r="DT134" s="517"/>
      <c r="DU134" s="517"/>
      <c r="DV134" s="517"/>
      <c r="DW134" s="517"/>
      <c r="DX134" s="517"/>
      <c r="DY134" s="155"/>
      <c r="DZ134" s="517"/>
      <c r="EA134" s="517"/>
      <c r="EB134" s="517"/>
      <c r="EC134" s="517"/>
      <c r="ED134" s="517"/>
      <c r="EE134" s="155"/>
      <c r="EF134" s="517"/>
      <c r="EG134" s="517"/>
      <c r="EH134" s="517"/>
      <c r="EI134" s="517"/>
      <c r="EJ134" s="517"/>
      <c r="EK134" s="155"/>
      <c r="EL134" s="517"/>
      <c r="EM134" s="517"/>
      <c r="EN134" s="517"/>
      <c r="EO134" s="517"/>
      <c r="EP134" s="517"/>
      <c r="EQ134" s="155"/>
      <c r="ER134" s="517"/>
      <c r="ES134" s="517"/>
      <c r="ET134" s="517"/>
      <c r="EU134" s="517"/>
      <c r="EV134" s="517"/>
      <c r="EW134" s="155"/>
      <c r="EX134" s="517"/>
      <c r="EY134" s="517"/>
      <c r="EZ134" s="517"/>
      <c r="FA134" s="517"/>
      <c r="FB134" s="517"/>
      <c r="FC134" s="155"/>
      <c r="FD134" s="517"/>
      <c r="FE134" s="517"/>
      <c r="FF134" s="517"/>
      <c r="FG134" s="517"/>
      <c r="FH134" s="517"/>
      <c r="FI134" s="155"/>
      <c r="FJ134" s="517"/>
      <c r="FK134" s="517"/>
      <c r="FL134" s="517"/>
      <c r="FM134" s="517"/>
      <c r="FN134" s="517"/>
      <c r="FO134" s="155"/>
      <c r="FP134" s="517"/>
      <c r="FQ134" s="517"/>
      <c r="FR134" s="517"/>
      <c r="FS134" s="517"/>
      <c r="FT134" s="517"/>
      <c r="FU134" s="155"/>
      <c r="FV134" s="517"/>
      <c r="FW134" s="517"/>
      <c r="FX134" s="517"/>
      <c r="FY134" s="517"/>
      <c r="FZ134" s="517"/>
      <c r="GA134" s="155"/>
      <c r="GB134" s="517"/>
      <c r="GC134" s="517"/>
      <c r="GD134" s="517"/>
      <c r="GE134" s="517"/>
      <c r="GF134" s="517"/>
      <c r="GG134" s="155"/>
      <c r="GH134" s="517"/>
      <c r="GI134" s="517"/>
      <c r="GJ134" s="517"/>
      <c r="GK134" s="517"/>
      <c r="GL134" s="517"/>
      <c r="GM134" s="155"/>
      <c r="GN134" s="517"/>
      <c r="GO134" s="517"/>
      <c r="GP134" s="517"/>
      <c r="GQ134" s="517"/>
      <c r="GR134" s="517"/>
      <c r="GS134" s="155"/>
      <c r="GT134" s="517"/>
      <c r="GU134" s="517"/>
      <c r="GV134" s="517"/>
      <c r="GW134" s="517"/>
      <c r="GX134" s="517"/>
      <c r="GY134" s="155"/>
      <c r="GZ134" s="517"/>
      <c r="HA134" s="517"/>
      <c r="HB134" s="517"/>
      <c r="HC134" s="517"/>
      <c r="HD134" s="517"/>
      <c r="HE134" s="155"/>
      <c r="HF134" s="517"/>
      <c r="HG134" s="517"/>
      <c r="HH134" s="517"/>
      <c r="HI134" s="517"/>
      <c r="HJ134" s="517"/>
      <c r="HK134" s="155"/>
      <c r="HL134" s="517"/>
      <c r="HM134" s="517"/>
      <c r="HN134" s="517"/>
      <c r="HO134" s="517"/>
      <c r="HP134" s="517"/>
      <c r="HQ134" s="155"/>
      <c r="HR134" s="517"/>
      <c r="HS134" s="517"/>
      <c r="HT134" s="517"/>
      <c r="HU134" s="517"/>
      <c r="HV134" s="517"/>
      <c r="HW134" s="155"/>
      <c r="HX134" s="517"/>
      <c r="HY134" s="517"/>
      <c r="HZ134" s="517"/>
      <c r="IA134" s="517"/>
      <c r="IB134" s="517"/>
      <c r="IC134" s="155"/>
      <c r="ID134" s="517"/>
      <c r="IE134" s="517"/>
      <c r="IF134" s="517"/>
      <c r="IG134" s="517"/>
      <c r="IH134" s="517"/>
      <c r="II134" s="155"/>
      <c r="IJ134" s="517"/>
    </row>
    <row r="135" spans="1:244" s="265" customFormat="1">
      <c r="A135" s="509">
        <f>'Appendix A'!A117</f>
        <v>56</v>
      </c>
      <c r="B135" s="517"/>
      <c r="C135" s="155" t="str">
        <f>'Appendix A'!C117</f>
        <v>Transmission O&amp;M</v>
      </c>
      <c r="D135" s="517"/>
      <c r="E135" s="510"/>
      <c r="F135" s="730" t="s">
        <v>82</v>
      </c>
      <c r="G135" s="1254">
        <v>546622893</v>
      </c>
      <c r="H135" s="1255">
        <v>-411364766.69999999</v>
      </c>
      <c r="I135" s="519">
        <f>G135+H135</f>
        <v>135258126.30000001</v>
      </c>
      <c r="J135" s="1356" t="s">
        <v>312</v>
      </c>
      <c r="K135" s="1356"/>
      <c r="L135" s="1356"/>
      <c r="M135" s="1356"/>
      <c r="N135" s="1356"/>
      <c r="O135" s="1356"/>
      <c r="P135" s="1356"/>
      <c r="Q135" s="1357"/>
      <c r="R135" s="563"/>
      <c r="S135" s="910"/>
      <c r="T135" s="447"/>
      <c r="U135" s="496"/>
      <c r="V135" s="447"/>
      <c r="W135" s="447"/>
      <c r="X135" s="447"/>
      <c r="Y135" s="447"/>
      <c r="Z135" s="447"/>
      <c r="AA135" s="496"/>
      <c r="AB135" s="447"/>
      <c r="AC135" s="447"/>
      <c r="AD135" s="447"/>
      <c r="AE135" s="447"/>
      <c r="AF135" s="447"/>
      <c r="AG135" s="496"/>
      <c r="AH135" s="447"/>
      <c r="AI135" s="447"/>
      <c r="AJ135" s="447"/>
      <c r="AK135" s="447"/>
      <c r="AL135" s="447"/>
      <c r="AM135" s="496"/>
      <c r="AN135" s="447"/>
      <c r="AO135" s="447"/>
      <c r="AP135" s="447"/>
      <c r="AQ135" s="447"/>
      <c r="AR135" s="447"/>
      <c r="AS135" s="496"/>
      <c r="AT135" s="447"/>
      <c r="AU135" s="447"/>
      <c r="AV135" s="447"/>
      <c r="AW135" s="447"/>
      <c r="AX135" s="447"/>
      <c r="AY135" s="496"/>
      <c r="AZ135" s="447"/>
      <c r="BA135" s="447"/>
      <c r="BB135" s="447"/>
      <c r="BC135" s="447"/>
      <c r="BD135" s="447"/>
      <c r="BE135" s="496"/>
      <c r="BF135" s="447"/>
      <c r="BG135" s="447"/>
      <c r="BH135" s="447"/>
      <c r="BI135" s="447"/>
      <c r="BJ135" s="447"/>
      <c r="BK135" s="496"/>
      <c r="BL135" s="447"/>
      <c r="BM135" s="447"/>
      <c r="BN135" s="447"/>
      <c r="BO135" s="447"/>
      <c r="BP135" s="447"/>
      <c r="BQ135" s="496"/>
      <c r="BR135" s="447"/>
      <c r="BS135" s="447"/>
      <c r="BT135" s="447"/>
      <c r="BU135" s="447"/>
      <c r="BV135" s="447"/>
      <c r="BW135" s="496"/>
      <c r="BX135" s="447"/>
      <c r="BY135" s="447"/>
      <c r="BZ135" s="447"/>
      <c r="CA135" s="447"/>
      <c r="CB135" s="447"/>
      <c r="CC135" s="496"/>
      <c r="CD135" s="447"/>
      <c r="CE135" s="447"/>
      <c r="CF135" s="447"/>
      <c r="CG135" s="447"/>
      <c r="CH135" s="447"/>
      <c r="CI135" s="496"/>
      <c r="CJ135" s="447"/>
      <c r="CK135" s="447"/>
      <c r="CL135" s="447"/>
      <c r="CM135" s="447"/>
      <c r="CN135" s="447"/>
      <c r="CO135" s="496"/>
      <c r="CP135" s="447"/>
      <c r="CQ135" s="447"/>
      <c r="CR135" s="447"/>
      <c r="CS135" s="447"/>
      <c r="CT135" s="447"/>
      <c r="CU135" s="496"/>
      <c r="CV135" s="447"/>
      <c r="CW135" s="447"/>
      <c r="CX135" s="447"/>
      <c r="CY135" s="447"/>
      <c r="CZ135" s="447"/>
      <c r="DA135" s="496"/>
      <c r="DB135" s="447"/>
      <c r="DC135" s="447"/>
      <c r="DD135" s="447"/>
      <c r="DE135" s="447"/>
      <c r="DF135" s="447"/>
      <c r="DG135" s="496"/>
      <c r="DH135" s="447"/>
      <c r="DI135" s="447"/>
      <c r="DJ135" s="447"/>
      <c r="DK135" s="447"/>
      <c r="DL135" s="447"/>
      <c r="DM135" s="496"/>
      <c r="DN135" s="447"/>
      <c r="DO135" s="447"/>
      <c r="DP135" s="447"/>
      <c r="DQ135" s="447"/>
      <c r="DR135" s="447"/>
      <c r="DS135" s="496"/>
      <c r="DT135" s="447"/>
      <c r="DU135" s="447"/>
      <c r="DV135" s="447"/>
      <c r="DW135" s="447"/>
      <c r="DX135" s="447"/>
      <c r="DY135" s="496"/>
      <c r="DZ135" s="447"/>
      <c r="EA135" s="447"/>
      <c r="EB135" s="447"/>
      <c r="EC135" s="447"/>
      <c r="ED135" s="447"/>
      <c r="EE135" s="496"/>
      <c r="EF135" s="447"/>
      <c r="EG135" s="447"/>
      <c r="EH135" s="447"/>
      <c r="EI135" s="447"/>
      <c r="EJ135" s="447"/>
      <c r="EK135" s="496"/>
      <c r="EL135" s="447"/>
      <c r="EM135" s="447"/>
      <c r="EN135" s="447"/>
      <c r="EO135" s="447"/>
      <c r="EP135" s="447"/>
      <c r="EQ135" s="496"/>
      <c r="ER135" s="447"/>
      <c r="ES135" s="447"/>
      <c r="ET135" s="447"/>
      <c r="EU135" s="447"/>
      <c r="EV135" s="447"/>
      <c r="EW135" s="496"/>
      <c r="EX135" s="447"/>
      <c r="EY135" s="447"/>
      <c r="EZ135" s="447"/>
      <c r="FA135" s="447"/>
      <c r="FB135" s="447"/>
      <c r="FC135" s="496"/>
      <c r="FD135" s="447"/>
      <c r="FE135" s="447"/>
      <c r="FF135" s="447"/>
      <c r="FG135" s="447"/>
      <c r="FH135" s="447"/>
      <c r="FI135" s="496"/>
      <c r="FJ135" s="447"/>
      <c r="FK135" s="447"/>
      <c r="FL135" s="447"/>
      <c r="FM135" s="447"/>
      <c r="FN135" s="447"/>
      <c r="FO135" s="496"/>
      <c r="FP135" s="447"/>
      <c r="FQ135" s="447"/>
      <c r="FR135" s="447"/>
      <c r="FS135" s="447"/>
      <c r="FT135" s="447"/>
      <c r="FU135" s="496"/>
      <c r="FV135" s="447"/>
      <c r="FW135" s="447"/>
      <c r="FX135" s="447"/>
      <c r="FY135" s="447"/>
      <c r="FZ135" s="447"/>
      <c r="GA135" s="496"/>
      <c r="GB135" s="447"/>
      <c r="GC135" s="447"/>
      <c r="GD135" s="447"/>
      <c r="GE135" s="447"/>
      <c r="GF135" s="447"/>
      <c r="GG135" s="496"/>
      <c r="GH135" s="447"/>
      <c r="GI135" s="447"/>
      <c r="GJ135" s="447"/>
      <c r="GK135" s="447"/>
      <c r="GL135" s="447"/>
      <c r="GM135" s="496"/>
      <c r="GN135" s="447"/>
      <c r="GO135" s="447"/>
      <c r="GP135" s="447"/>
      <c r="GQ135" s="447"/>
      <c r="GR135" s="447"/>
      <c r="GS135" s="496"/>
      <c r="GT135" s="447"/>
      <c r="GU135" s="447"/>
      <c r="GV135" s="447"/>
      <c r="GW135" s="447"/>
      <c r="GX135" s="447"/>
      <c r="GY135" s="496"/>
      <c r="GZ135" s="447"/>
      <c r="HA135" s="447"/>
      <c r="HB135" s="447"/>
      <c r="HC135" s="447"/>
      <c r="HD135" s="447"/>
      <c r="HE135" s="496"/>
      <c r="HF135" s="447"/>
      <c r="HG135" s="447"/>
      <c r="HH135" s="447"/>
      <c r="HI135" s="447"/>
      <c r="HJ135" s="447"/>
      <c r="HK135" s="496"/>
      <c r="HL135" s="447"/>
      <c r="HM135" s="447"/>
      <c r="HN135" s="447"/>
      <c r="HO135" s="447"/>
      <c r="HP135" s="447"/>
      <c r="HQ135" s="496"/>
      <c r="HR135" s="447"/>
      <c r="HS135" s="447"/>
      <c r="HT135" s="447"/>
      <c r="HU135" s="447"/>
      <c r="HV135" s="447"/>
      <c r="HW135" s="496"/>
      <c r="HX135" s="447"/>
      <c r="HY135" s="447"/>
      <c r="HZ135" s="447"/>
      <c r="IA135" s="447"/>
      <c r="IB135" s="447"/>
      <c r="IC135" s="496"/>
      <c r="ID135" s="447"/>
      <c r="IE135" s="447"/>
      <c r="IF135" s="447"/>
      <c r="IG135" s="447"/>
      <c r="IH135" s="447"/>
      <c r="II135" s="496"/>
      <c r="IJ135" s="447"/>
    </row>
    <row r="136" spans="1:244" s="265" customFormat="1">
      <c r="A136" s="512"/>
      <c r="B136" s="447"/>
      <c r="C136" s="496"/>
      <c r="D136" s="447"/>
      <c r="E136" s="510"/>
      <c r="F136" s="730"/>
      <c r="G136" s="669"/>
      <c r="H136" s="476"/>
      <c r="I136" s="519"/>
      <c r="J136" s="1356" t="s">
        <v>313</v>
      </c>
      <c r="K136" s="1356"/>
      <c r="L136" s="1356"/>
      <c r="M136" s="1356"/>
      <c r="N136" s="1356"/>
      <c r="O136" s="1356"/>
      <c r="P136" s="1356"/>
      <c r="Q136" s="1357"/>
      <c r="R136" s="563"/>
      <c r="S136" s="910"/>
      <c r="T136" s="447"/>
      <c r="U136" s="496"/>
      <c r="V136" s="447"/>
      <c r="W136" s="447"/>
      <c r="X136" s="447"/>
      <c r="Y136" s="447"/>
      <c r="Z136" s="447"/>
      <c r="AA136" s="496"/>
      <c r="AB136" s="447"/>
      <c r="AC136" s="447"/>
      <c r="AD136" s="447"/>
      <c r="AE136" s="447"/>
      <c r="AF136" s="447"/>
      <c r="AG136" s="496"/>
      <c r="AH136" s="447"/>
      <c r="AI136" s="447"/>
      <c r="AJ136" s="447"/>
      <c r="AK136" s="447"/>
      <c r="AL136" s="447"/>
      <c r="AM136" s="496"/>
      <c r="AN136" s="447"/>
      <c r="AO136" s="447"/>
      <c r="AP136" s="447"/>
      <c r="AQ136" s="447"/>
      <c r="AR136" s="447"/>
      <c r="AS136" s="496"/>
      <c r="AT136" s="447"/>
      <c r="AU136" s="447"/>
      <c r="AV136" s="447"/>
      <c r="AW136" s="447"/>
      <c r="AX136" s="447"/>
      <c r="AY136" s="496"/>
      <c r="AZ136" s="447"/>
      <c r="BA136" s="447"/>
      <c r="BB136" s="447"/>
      <c r="BC136" s="447"/>
      <c r="BD136" s="447"/>
      <c r="BE136" s="496"/>
      <c r="BF136" s="447"/>
      <c r="BG136" s="447"/>
      <c r="BH136" s="447"/>
      <c r="BI136" s="447"/>
      <c r="BJ136" s="447"/>
      <c r="BK136" s="496"/>
      <c r="BL136" s="447"/>
      <c r="BM136" s="447"/>
      <c r="BN136" s="447"/>
      <c r="BO136" s="447"/>
      <c r="BP136" s="447"/>
      <c r="BQ136" s="496"/>
      <c r="BR136" s="447"/>
      <c r="BS136" s="447"/>
      <c r="BT136" s="447"/>
      <c r="BU136" s="447"/>
      <c r="BV136" s="447"/>
      <c r="BW136" s="496"/>
      <c r="BX136" s="447"/>
      <c r="BY136" s="447"/>
      <c r="BZ136" s="447"/>
      <c r="CA136" s="447"/>
      <c r="CB136" s="447"/>
      <c r="CC136" s="496"/>
      <c r="CD136" s="447"/>
      <c r="CE136" s="447"/>
      <c r="CF136" s="447"/>
      <c r="CG136" s="447"/>
      <c r="CH136" s="447"/>
      <c r="CI136" s="496"/>
      <c r="CJ136" s="447"/>
      <c r="CK136" s="447"/>
      <c r="CL136" s="447"/>
      <c r="CM136" s="447"/>
      <c r="CN136" s="447"/>
      <c r="CO136" s="496"/>
      <c r="CP136" s="447"/>
      <c r="CQ136" s="447"/>
      <c r="CR136" s="447"/>
      <c r="CS136" s="447"/>
      <c r="CT136" s="447"/>
      <c r="CU136" s="496"/>
      <c r="CV136" s="447"/>
      <c r="CW136" s="447"/>
      <c r="CX136" s="447"/>
      <c r="CY136" s="447"/>
      <c r="CZ136" s="447"/>
      <c r="DA136" s="496"/>
      <c r="DB136" s="447"/>
      <c r="DC136" s="447"/>
      <c r="DD136" s="447"/>
      <c r="DE136" s="447"/>
      <c r="DF136" s="447"/>
      <c r="DG136" s="496"/>
      <c r="DH136" s="447"/>
      <c r="DI136" s="447"/>
      <c r="DJ136" s="447"/>
      <c r="DK136" s="447"/>
      <c r="DL136" s="447"/>
      <c r="DM136" s="496"/>
      <c r="DN136" s="447"/>
      <c r="DO136" s="447"/>
      <c r="DP136" s="447"/>
      <c r="DQ136" s="447"/>
      <c r="DR136" s="447"/>
      <c r="DS136" s="496"/>
      <c r="DT136" s="447"/>
      <c r="DU136" s="447"/>
      <c r="DV136" s="447"/>
      <c r="DW136" s="447"/>
      <c r="DX136" s="447"/>
      <c r="DY136" s="496"/>
      <c r="DZ136" s="447"/>
      <c r="EA136" s="447"/>
      <c r="EB136" s="447"/>
      <c r="EC136" s="447"/>
      <c r="ED136" s="447"/>
      <c r="EE136" s="496"/>
      <c r="EF136" s="447"/>
      <c r="EG136" s="447"/>
      <c r="EH136" s="447"/>
      <c r="EI136" s="447"/>
      <c r="EJ136" s="447"/>
      <c r="EK136" s="496"/>
      <c r="EL136" s="447"/>
      <c r="EM136" s="447"/>
      <c r="EN136" s="447"/>
      <c r="EO136" s="447"/>
      <c r="EP136" s="447"/>
      <c r="EQ136" s="496"/>
      <c r="ER136" s="447"/>
      <c r="ES136" s="447"/>
      <c r="ET136" s="447"/>
      <c r="EU136" s="447"/>
      <c r="EV136" s="447"/>
      <c r="EW136" s="496"/>
      <c r="EX136" s="447"/>
      <c r="EY136" s="447"/>
      <c r="EZ136" s="447"/>
      <c r="FA136" s="447"/>
      <c r="FB136" s="447"/>
      <c r="FC136" s="496"/>
      <c r="FD136" s="447"/>
      <c r="FE136" s="447"/>
      <c r="FF136" s="447"/>
      <c r="FG136" s="447"/>
      <c r="FH136" s="447"/>
      <c r="FI136" s="496"/>
      <c r="FJ136" s="447"/>
      <c r="FK136" s="447"/>
      <c r="FL136" s="447"/>
      <c r="FM136" s="447"/>
      <c r="FN136" s="447"/>
      <c r="FO136" s="496"/>
      <c r="FP136" s="447"/>
      <c r="FQ136" s="447"/>
      <c r="FR136" s="447"/>
      <c r="FS136" s="447"/>
      <c r="FT136" s="447"/>
      <c r="FU136" s="496"/>
      <c r="FV136" s="447"/>
      <c r="FW136" s="447"/>
      <c r="FX136" s="447"/>
      <c r="FY136" s="447"/>
      <c r="FZ136" s="447"/>
      <c r="GA136" s="496"/>
      <c r="GB136" s="447"/>
      <c r="GC136" s="447"/>
      <c r="GD136" s="447"/>
      <c r="GE136" s="447"/>
      <c r="GF136" s="447"/>
      <c r="GG136" s="496"/>
      <c r="GH136" s="447"/>
      <c r="GI136" s="447"/>
      <c r="GJ136" s="447"/>
      <c r="GK136" s="447"/>
      <c r="GL136" s="447"/>
      <c r="GM136" s="496"/>
      <c r="GN136" s="447"/>
      <c r="GO136" s="447"/>
      <c r="GP136" s="447"/>
      <c r="GQ136" s="447"/>
      <c r="GR136" s="447"/>
      <c r="GS136" s="496"/>
      <c r="GT136" s="447"/>
      <c r="GU136" s="447"/>
      <c r="GV136" s="447"/>
      <c r="GW136" s="447"/>
      <c r="GX136" s="447"/>
      <c r="GY136" s="496"/>
      <c r="GZ136" s="447"/>
      <c r="HA136" s="447"/>
      <c r="HB136" s="447"/>
      <c r="HC136" s="447"/>
      <c r="HD136" s="447"/>
      <c r="HE136" s="496"/>
      <c r="HF136" s="447"/>
      <c r="HG136" s="447"/>
      <c r="HH136" s="447"/>
      <c r="HI136" s="447"/>
      <c r="HJ136" s="447"/>
      <c r="HK136" s="496"/>
      <c r="HL136" s="447"/>
      <c r="HM136" s="447"/>
      <c r="HN136" s="447"/>
      <c r="HO136" s="447"/>
      <c r="HP136" s="447"/>
      <c r="HQ136" s="496"/>
      <c r="HR136" s="447"/>
      <c r="HS136" s="447"/>
      <c r="HT136" s="447"/>
      <c r="HU136" s="447"/>
      <c r="HV136" s="447"/>
      <c r="HW136" s="496"/>
      <c r="HX136" s="447"/>
      <c r="HY136" s="447"/>
      <c r="HZ136" s="447"/>
      <c r="IA136" s="447"/>
      <c r="IB136" s="447"/>
      <c r="IC136" s="496"/>
      <c r="ID136" s="447"/>
      <c r="IE136" s="447"/>
      <c r="IF136" s="447"/>
      <c r="IG136" s="447"/>
      <c r="IH136" s="447"/>
      <c r="II136" s="496"/>
      <c r="IJ136" s="447"/>
    </row>
    <row r="137" spans="1:244" s="265" customFormat="1" ht="13.5" customHeight="1">
      <c r="A137" s="512"/>
      <c r="B137" s="447"/>
      <c r="C137" s="496"/>
      <c r="D137" s="447"/>
      <c r="E137" s="510"/>
      <c r="F137" s="476"/>
      <c r="G137" s="669"/>
      <c r="H137" s="476"/>
      <c r="I137" s="583"/>
      <c r="J137" s="1356" t="s">
        <v>80</v>
      </c>
      <c r="K137" s="1356"/>
      <c r="L137" s="1356"/>
      <c r="M137" s="1356"/>
      <c r="N137" s="1356"/>
      <c r="O137" s="1356"/>
      <c r="P137" s="1356"/>
      <c r="Q137" s="1357"/>
      <c r="R137" s="563"/>
      <c r="S137" s="910"/>
      <c r="T137" s="447"/>
      <c r="U137" s="496"/>
      <c r="V137" s="447"/>
      <c r="W137" s="447"/>
      <c r="X137" s="447"/>
      <c r="Y137" s="447"/>
      <c r="Z137" s="447"/>
      <c r="AA137" s="496"/>
      <c r="AB137" s="447"/>
      <c r="AC137" s="447"/>
      <c r="AD137" s="447"/>
      <c r="AE137" s="447"/>
      <c r="AF137" s="447"/>
      <c r="AG137" s="496"/>
      <c r="AH137" s="447"/>
      <c r="AI137" s="447"/>
      <c r="AJ137" s="447"/>
      <c r="AK137" s="447"/>
      <c r="AL137" s="447"/>
      <c r="AM137" s="496"/>
      <c r="AN137" s="447"/>
      <c r="AO137" s="447"/>
      <c r="AP137" s="447"/>
      <c r="AQ137" s="447"/>
      <c r="AR137" s="447"/>
      <c r="AS137" s="496"/>
      <c r="AT137" s="447"/>
      <c r="AU137" s="447"/>
      <c r="AV137" s="447"/>
      <c r="AW137" s="447"/>
      <c r="AX137" s="447"/>
      <c r="AY137" s="496"/>
      <c r="AZ137" s="447"/>
      <c r="BA137" s="447"/>
      <c r="BB137" s="447"/>
      <c r="BC137" s="447"/>
      <c r="BD137" s="447"/>
      <c r="BE137" s="496"/>
      <c r="BF137" s="447"/>
      <c r="BG137" s="447"/>
      <c r="BH137" s="447"/>
      <c r="BI137" s="447"/>
      <c r="BJ137" s="447"/>
      <c r="BK137" s="496"/>
      <c r="BL137" s="447"/>
      <c r="BM137" s="447"/>
      <c r="BN137" s="447"/>
      <c r="BO137" s="447"/>
      <c r="BP137" s="447"/>
      <c r="BQ137" s="496"/>
      <c r="BR137" s="447"/>
      <c r="BS137" s="447"/>
      <c r="BT137" s="447"/>
      <c r="BU137" s="447"/>
      <c r="BV137" s="447"/>
      <c r="BW137" s="496"/>
      <c r="BX137" s="447"/>
      <c r="BY137" s="447"/>
      <c r="BZ137" s="447"/>
      <c r="CA137" s="447"/>
      <c r="CB137" s="447"/>
      <c r="CC137" s="496"/>
      <c r="CD137" s="447"/>
      <c r="CE137" s="447"/>
      <c r="CF137" s="447"/>
      <c r="CG137" s="447"/>
      <c r="CH137" s="447"/>
      <c r="CI137" s="496"/>
      <c r="CJ137" s="447"/>
      <c r="CK137" s="447"/>
      <c r="CL137" s="447"/>
      <c r="CM137" s="447"/>
      <c r="CN137" s="447"/>
      <c r="CO137" s="496"/>
      <c r="CP137" s="447"/>
      <c r="CQ137" s="447"/>
      <c r="CR137" s="447"/>
      <c r="CS137" s="447"/>
      <c r="CT137" s="447"/>
      <c r="CU137" s="496"/>
      <c r="CV137" s="447"/>
      <c r="CW137" s="447"/>
      <c r="CX137" s="447"/>
      <c r="CY137" s="447"/>
      <c r="CZ137" s="447"/>
      <c r="DA137" s="496"/>
      <c r="DB137" s="447"/>
      <c r="DC137" s="447"/>
      <c r="DD137" s="447"/>
      <c r="DE137" s="447"/>
      <c r="DF137" s="447"/>
      <c r="DG137" s="496"/>
      <c r="DH137" s="447"/>
      <c r="DI137" s="447"/>
      <c r="DJ137" s="447"/>
      <c r="DK137" s="447"/>
      <c r="DL137" s="447"/>
      <c r="DM137" s="496"/>
      <c r="DN137" s="447"/>
      <c r="DO137" s="447"/>
      <c r="DP137" s="447"/>
      <c r="DQ137" s="447"/>
      <c r="DR137" s="447"/>
      <c r="DS137" s="496"/>
      <c r="DT137" s="447"/>
      <c r="DU137" s="447"/>
      <c r="DV137" s="447"/>
      <c r="DW137" s="447"/>
      <c r="DX137" s="447"/>
      <c r="DY137" s="496"/>
      <c r="DZ137" s="447"/>
      <c r="EA137" s="447"/>
      <c r="EB137" s="447"/>
      <c r="EC137" s="447"/>
      <c r="ED137" s="447"/>
      <c r="EE137" s="496"/>
      <c r="EF137" s="447"/>
      <c r="EG137" s="447"/>
      <c r="EH137" s="447"/>
      <c r="EI137" s="447"/>
      <c r="EJ137" s="447"/>
      <c r="EK137" s="496"/>
      <c r="EL137" s="447"/>
      <c r="EM137" s="447"/>
      <c r="EN137" s="447"/>
      <c r="EO137" s="447"/>
      <c r="EP137" s="447"/>
      <c r="EQ137" s="496"/>
      <c r="ER137" s="447"/>
      <c r="ES137" s="447"/>
      <c r="ET137" s="447"/>
      <c r="EU137" s="447"/>
      <c r="EV137" s="447"/>
      <c r="EW137" s="496"/>
      <c r="EX137" s="447"/>
      <c r="EY137" s="447"/>
      <c r="EZ137" s="447"/>
      <c r="FA137" s="447"/>
      <c r="FB137" s="447"/>
      <c r="FC137" s="496"/>
      <c r="FD137" s="447"/>
      <c r="FE137" s="447"/>
      <c r="FF137" s="447"/>
      <c r="FG137" s="447"/>
      <c r="FH137" s="447"/>
      <c r="FI137" s="496"/>
      <c r="FJ137" s="447"/>
      <c r="FK137" s="447"/>
      <c r="FL137" s="447"/>
      <c r="FM137" s="447"/>
      <c r="FN137" s="447"/>
      <c r="FO137" s="496"/>
      <c r="FP137" s="447"/>
      <c r="FQ137" s="447"/>
      <c r="FR137" s="447"/>
      <c r="FS137" s="447"/>
      <c r="FT137" s="447"/>
      <c r="FU137" s="496"/>
      <c r="FV137" s="447"/>
      <c r="FW137" s="447"/>
      <c r="FX137" s="447"/>
      <c r="FY137" s="447"/>
      <c r="FZ137" s="447"/>
      <c r="GA137" s="496"/>
      <c r="GB137" s="447"/>
      <c r="GC137" s="447"/>
      <c r="GD137" s="447"/>
      <c r="GE137" s="447"/>
      <c r="GF137" s="447"/>
      <c r="GG137" s="496"/>
      <c r="GH137" s="447"/>
      <c r="GI137" s="447"/>
      <c r="GJ137" s="447"/>
      <c r="GK137" s="447"/>
      <c r="GL137" s="447"/>
      <c r="GM137" s="496"/>
      <c r="GN137" s="447"/>
      <c r="GO137" s="447"/>
      <c r="GP137" s="447"/>
      <c r="GQ137" s="447"/>
      <c r="GR137" s="447"/>
      <c r="GS137" s="496"/>
      <c r="GT137" s="447"/>
      <c r="GU137" s="447"/>
      <c r="GV137" s="447"/>
      <c r="GW137" s="447"/>
      <c r="GX137" s="447"/>
      <c r="GY137" s="496"/>
      <c r="GZ137" s="447"/>
      <c r="HA137" s="447"/>
      <c r="HB137" s="447"/>
      <c r="HC137" s="447"/>
      <c r="HD137" s="447"/>
      <c r="HE137" s="496"/>
      <c r="HF137" s="447"/>
      <c r="HG137" s="447"/>
      <c r="HH137" s="447"/>
      <c r="HI137" s="447"/>
      <c r="HJ137" s="447"/>
      <c r="HK137" s="496"/>
      <c r="HL137" s="447"/>
      <c r="HM137" s="447"/>
      <c r="HN137" s="447"/>
      <c r="HO137" s="447"/>
      <c r="HP137" s="447"/>
      <c r="HQ137" s="496"/>
      <c r="HR137" s="447"/>
      <c r="HS137" s="447"/>
      <c r="HT137" s="447"/>
      <c r="HU137" s="447"/>
      <c r="HV137" s="447"/>
      <c r="HW137" s="496"/>
      <c r="HX137" s="447"/>
      <c r="HY137" s="447"/>
      <c r="HZ137" s="447"/>
      <c r="IA137" s="447"/>
      <c r="IB137" s="447"/>
      <c r="IC137" s="496"/>
      <c r="ID137" s="447"/>
      <c r="IE137" s="447"/>
      <c r="IF137" s="447"/>
      <c r="IG137" s="447"/>
      <c r="IH137" s="447"/>
      <c r="II137" s="496"/>
      <c r="IJ137" s="447"/>
    </row>
    <row r="138" spans="1:244" s="265" customFormat="1" ht="13.5" customHeight="1">
      <c r="A138" s="512">
        <f>'Appendix A'!A118</f>
        <v>57</v>
      </c>
      <c r="B138" s="447"/>
      <c r="C138" s="496" t="str">
        <f>'Appendix A'!C118</f>
        <v xml:space="preserve">     Less Account 565</v>
      </c>
      <c r="D138" s="447"/>
      <c r="E138" s="510"/>
      <c r="F138" s="155" t="s">
        <v>83</v>
      </c>
      <c r="G138" s="1254">
        <v>10659454</v>
      </c>
      <c r="H138" s="871">
        <v>0</v>
      </c>
      <c r="I138" s="519">
        <f>G138+H138</f>
        <v>10659454</v>
      </c>
      <c r="J138" s="1356" t="s">
        <v>84</v>
      </c>
      <c r="K138" s="1356"/>
      <c r="L138" s="1356"/>
      <c r="M138" s="1356"/>
      <c r="N138" s="1356"/>
      <c r="O138" s="1356"/>
      <c r="P138" s="1356"/>
      <c r="Q138" s="1357"/>
      <c r="R138" s="563"/>
      <c r="S138" s="910"/>
      <c r="T138" s="447"/>
      <c r="U138" s="496"/>
      <c r="V138" s="447"/>
      <c r="W138" s="447"/>
      <c r="X138" s="447"/>
      <c r="Y138" s="447"/>
      <c r="Z138" s="447"/>
      <c r="AA138" s="496"/>
      <c r="AB138" s="447"/>
      <c r="AC138" s="447"/>
      <c r="AD138" s="447"/>
      <c r="AE138" s="447"/>
      <c r="AF138" s="447"/>
      <c r="AG138" s="496"/>
      <c r="AH138" s="447"/>
      <c r="AI138" s="447"/>
      <c r="AJ138" s="447"/>
      <c r="AK138" s="447"/>
      <c r="AL138" s="447"/>
      <c r="AM138" s="496"/>
      <c r="AN138" s="447"/>
      <c r="AO138" s="447"/>
      <c r="AP138" s="447"/>
      <c r="AQ138" s="447"/>
      <c r="AR138" s="447"/>
      <c r="AS138" s="496"/>
      <c r="AT138" s="447"/>
      <c r="AU138" s="447"/>
      <c r="AV138" s="447"/>
      <c r="AW138" s="447"/>
      <c r="AX138" s="447"/>
      <c r="AY138" s="496"/>
      <c r="AZ138" s="447"/>
      <c r="BA138" s="447"/>
      <c r="BB138" s="447"/>
      <c r="BC138" s="447"/>
      <c r="BD138" s="447"/>
      <c r="BE138" s="496"/>
      <c r="BF138" s="447"/>
      <c r="BG138" s="447"/>
      <c r="BH138" s="447"/>
      <c r="BI138" s="447"/>
      <c r="BJ138" s="447"/>
      <c r="BK138" s="496"/>
      <c r="BL138" s="447"/>
      <c r="BM138" s="447"/>
      <c r="BN138" s="447"/>
      <c r="BO138" s="447"/>
      <c r="BP138" s="447"/>
      <c r="BQ138" s="496"/>
      <c r="BR138" s="447"/>
      <c r="BS138" s="447"/>
      <c r="BT138" s="447"/>
      <c r="BU138" s="447"/>
      <c r="BV138" s="447"/>
      <c r="BW138" s="496"/>
      <c r="BX138" s="447"/>
      <c r="BY138" s="447"/>
      <c r="BZ138" s="447"/>
      <c r="CA138" s="447"/>
      <c r="CB138" s="447"/>
      <c r="CC138" s="496"/>
      <c r="CD138" s="447"/>
      <c r="CE138" s="447"/>
      <c r="CF138" s="447"/>
      <c r="CG138" s="447"/>
      <c r="CH138" s="447"/>
      <c r="CI138" s="496"/>
      <c r="CJ138" s="447"/>
      <c r="CK138" s="447"/>
      <c r="CL138" s="447"/>
      <c r="CM138" s="447"/>
      <c r="CN138" s="447"/>
      <c r="CO138" s="496"/>
      <c r="CP138" s="447"/>
      <c r="CQ138" s="447"/>
      <c r="CR138" s="447"/>
      <c r="CS138" s="447"/>
      <c r="CT138" s="447"/>
      <c r="CU138" s="496"/>
      <c r="CV138" s="447"/>
      <c r="CW138" s="447"/>
      <c r="CX138" s="447"/>
      <c r="CY138" s="447"/>
      <c r="CZ138" s="447"/>
      <c r="DA138" s="496"/>
      <c r="DB138" s="447"/>
      <c r="DC138" s="447"/>
      <c r="DD138" s="447"/>
      <c r="DE138" s="447"/>
      <c r="DF138" s="447"/>
      <c r="DG138" s="496"/>
      <c r="DH138" s="447"/>
      <c r="DI138" s="447"/>
      <c r="DJ138" s="447"/>
      <c r="DK138" s="447"/>
      <c r="DL138" s="447"/>
      <c r="DM138" s="496"/>
      <c r="DN138" s="447"/>
      <c r="DO138" s="447"/>
      <c r="DP138" s="447"/>
      <c r="DQ138" s="447"/>
      <c r="DR138" s="447"/>
      <c r="DS138" s="496"/>
      <c r="DT138" s="447"/>
      <c r="DU138" s="447"/>
      <c r="DV138" s="447"/>
      <c r="DW138" s="447"/>
      <c r="DX138" s="447"/>
      <c r="DY138" s="496"/>
      <c r="DZ138" s="447"/>
      <c r="EA138" s="447"/>
      <c r="EB138" s="447"/>
      <c r="EC138" s="447"/>
      <c r="ED138" s="447"/>
      <c r="EE138" s="496"/>
      <c r="EF138" s="447"/>
      <c r="EG138" s="447"/>
      <c r="EH138" s="447"/>
      <c r="EI138" s="447"/>
      <c r="EJ138" s="447"/>
      <c r="EK138" s="496"/>
      <c r="EL138" s="447"/>
      <c r="EM138" s="447"/>
      <c r="EN138" s="447"/>
      <c r="EO138" s="447"/>
      <c r="EP138" s="447"/>
      <c r="EQ138" s="496"/>
      <c r="ER138" s="447"/>
      <c r="ES138" s="447"/>
      <c r="ET138" s="447"/>
      <c r="EU138" s="447"/>
      <c r="EV138" s="447"/>
      <c r="EW138" s="496"/>
      <c r="EX138" s="447"/>
      <c r="EY138" s="447"/>
      <c r="EZ138" s="447"/>
      <c r="FA138" s="447"/>
      <c r="FB138" s="447"/>
      <c r="FC138" s="496"/>
      <c r="FD138" s="447"/>
      <c r="FE138" s="447"/>
      <c r="FF138" s="447"/>
      <c r="FG138" s="447"/>
      <c r="FH138" s="447"/>
      <c r="FI138" s="496"/>
      <c r="FJ138" s="447"/>
      <c r="FK138" s="447"/>
      <c r="FL138" s="447"/>
      <c r="FM138" s="447"/>
      <c r="FN138" s="447"/>
      <c r="FO138" s="496"/>
      <c r="FP138" s="447"/>
      <c r="FQ138" s="447"/>
      <c r="FR138" s="447"/>
      <c r="FS138" s="447"/>
      <c r="FT138" s="447"/>
      <c r="FU138" s="496"/>
      <c r="FV138" s="447"/>
      <c r="FW138" s="447"/>
      <c r="FX138" s="447"/>
      <c r="FY138" s="447"/>
      <c r="FZ138" s="447"/>
      <c r="GA138" s="496"/>
      <c r="GB138" s="447"/>
      <c r="GC138" s="447"/>
      <c r="GD138" s="447"/>
      <c r="GE138" s="447"/>
      <c r="GF138" s="447"/>
      <c r="GG138" s="496"/>
      <c r="GH138" s="447"/>
      <c r="GI138" s="447"/>
      <c r="GJ138" s="447"/>
      <c r="GK138" s="447"/>
      <c r="GL138" s="447"/>
      <c r="GM138" s="496"/>
      <c r="GN138" s="447"/>
      <c r="GO138" s="447"/>
      <c r="GP138" s="447"/>
      <c r="GQ138" s="447"/>
      <c r="GR138" s="447"/>
      <c r="GS138" s="496"/>
      <c r="GT138" s="447"/>
      <c r="GU138" s="447"/>
      <c r="GV138" s="447"/>
      <c r="GW138" s="447"/>
      <c r="GX138" s="447"/>
      <c r="GY138" s="496"/>
      <c r="GZ138" s="447"/>
      <c r="HA138" s="447"/>
      <c r="HB138" s="447"/>
      <c r="HC138" s="447"/>
      <c r="HD138" s="447"/>
      <c r="HE138" s="496"/>
      <c r="HF138" s="447"/>
      <c r="HG138" s="447"/>
      <c r="HH138" s="447"/>
      <c r="HI138" s="447"/>
      <c r="HJ138" s="447"/>
      <c r="HK138" s="496"/>
      <c r="HL138" s="447"/>
      <c r="HM138" s="447"/>
      <c r="HN138" s="447"/>
      <c r="HO138" s="447"/>
      <c r="HP138" s="447"/>
      <c r="HQ138" s="496"/>
      <c r="HR138" s="447"/>
      <c r="HS138" s="447"/>
      <c r="HT138" s="447"/>
      <c r="HU138" s="447"/>
      <c r="HV138" s="447"/>
      <c r="HW138" s="496"/>
      <c r="HX138" s="447"/>
      <c r="HY138" s="447"/>
      <c r="HZ138" s="447"/>
      <c r="IA138" s="447"/>
      <c r="IB138" s="447"/>
      <c r="IC138" s="496"/>
      <c r="ID138" s="447"/>
      <c r="IE138" s="447"/>
      <c r="IF138" s="447"/>
      <c r="IG138" s="447"/>
      <c r="IH138" s="447"/>
      <c r="II138" s="496"/>
      <c r="IJ138" s="447"/>
    </row>
    <row r="139" spans="1:244" ht="13.5" thickBot="1">
      <c r="A139" s="536"/>
      <c r="B139" s="584"/>
      <c r="C139" s="584"/>
      <c r="D139" s="584"/>
      <c r="E139" s="539"/>
      <c r="F139" s="584"/>
      <c r="G139" s="599"/>
      <c r="H139" s="585"/>
      <c r="I139" s="585"/>
      <c r="J139" s="1358"/>
      <c r="K139" s="1358"/>
      <c r="L139" s="1358"/>
      <c r="M139" s="1358"/>
      <c r="N139" s="1358"/>
      <c r="O139" s="1358"/>
      <c r="P139" s="1358"/>
      <c r="Q139" s="1359"/>
      <c r="R139" s="503"/>
      <c r="S139" s="910"/>
      <c r="T139" s="517"/>
      <c r="U139" s="155"/>
      <c r="V139" s="517"/>
      <c r="W139" s="517"/>
      <c r="X139" s="517"/>
      <c r="Y139" s="517"/>
      <c r="Z139" s="517"/>
      <c r="AA139" s="155"/>
      <c r="AB139" s="517"/>
      <c r="AC139" s="517"/>
      <c r="AD139" s="517"/>
      <c r="AE139" s="517"/>
      <c r="AF139" s="517"/>
      <c r="AG139" s="155"/>
      <c r="AH139" s="517"/>
      <c r="AI139" s="517"/>
      <c r="AJ139" s="517"/>
      <c r="AK139" s="517"/>
      <c r="AL139" s="517"/>
      <c r="AM139" s="155"/>
      <c r="AN139" s="517"/>
      <c r="AO139" s="517"/>
      <c r="AP139" s="517"/>
      <c r="AQ139" s="517"/>
      <c r="AR139" s="517"/>
      <c r="AS139" s="155"/>
      <c r="AT139" s="517"/>
      <c r="AU139" s="517"/>
      <c r="AV139" s="517"/>
      <c r="AW139" s="517"/>
      <c r="AX139" s="517"/>
      <c r="AY139" s="155"/>
      <c r="AZ139" s="517"/>
      <c r="BA139" s="517"/>
      <c r="BB139" s="517"/>
      <c r="BC139" s="517"/>
      <c r="BD139" s="517"/>
      <c r="BE139" s="155"/>
      <c r="BF139" s="517"/>
      <c r="BG139" s="517"/>
      <c r="BH139" s="517"/>
      <c r="BI139" s="517"/>
      <c r="BJ139" s="517"/>
      <c r="BK139" s="155"/>
      <c r="BL139" s="517"/>
      <c r="BM139" s="517"/>
      <c r="BN139" s="517"/>
      <c r="BO139" s="517"/>
      <c r="BP139" s="517"/>
      <c r="BQ139" s="155"/>
      <c r="BR139" s="517"/>
      <c r="BS139" s="517"/>
      <c r="BT139" s="517"/>
      <c r="BU139" s="517"/>
      <c r="BV139" s="517"/>
      <c r="BW139" s="155"/>
      <c r="BX139" s="517"/>
      <c r="BY139" s="517"/>
      <c r="BZ139" s="517"/>
      <c r="CA139" s="517"/>
      <c r="CB139" s="517"/>
      <c r="CC139" s="155"/>
      <c r="CD139" s="517"/>
      <c r="CE139" s="517"/>
      <c r="CF139" s="517"/>
      <c r="CG139" s="517"/>
      <c r="CH139" s="517"/>
      <c r="CI139" s="155"/>
      <c r="CJ139" s="517"/>
      <c r="CK139" s="517"/>
      <c r="CL139" s="517"/>
      <c r="CM139" s="517"/>
      <c r="CN139" s="517"/>
      <c r="CO139" s="155"/>
      <c r="CP139" s="517"/>
      <c r="CQ139" s="517"/>
      <c r="CR139" s="517"/>
      <c r="CS139" s="517"/>
      <c r="CT139" s="517"/>
      <c r="CU139" s="155"/>
      <c r="CV139" s="517"/>
      <c r="CW139" s="517"/>
      <c r="CX139" s="517"/>
      <c r="CY139" s="517"/>
      <c r="CZ139" s="517"/>
      <c r="DA139" s="155"/>
      <c r="DB139" s="517"/>
      <c r="DC139" s="517"/>
      <c r="DD139" s="517"/>
      <c r="DE139" s="517"/>
      <c r="DF139" s="517"/>
      <c r="DG139" s="155"/>
      <c r="DH139" s="517"/>
      <c r="DI139" s="517"/>
      <c r="DJ139" s="517"/>
      <c r="DK139" s="517"/>
      <c r="DL139" s="517"/>
      <c r="DM139" s="155"/>
      <c r="DN139" s="517"/>
      <c r="DO139" s="517"/>
      <c r="DP139" s="517"/>
      <c r="DQ139" s="517"/>
      <c r="DR139" s="517"/>
      <c r="DS139" s="155"/>
      <c r="DT139" s="517"/>
      <c r="DU139" s="517"/>
      <c r="DV139" s="517"/>
      <c r="DW139" s="517"/>
      <c r="DX139" s="517"/>
      <c r="DY139" s="155"/>
      <c r="DZ139" s="517"/>
      <c r="EA139" s="517"/>
      <c r="EB139" s="517"/>
      <c r="EC139" s="517"/>
      <c r="ED139" s="517"/>
      <c r="EE139" s="155"/>
      <c r="EF139" s="517"/>
      <c r="EG139" s="517"/>
      <c r="EH139" s="517"/>
      <c r="EI139" s="517"/>
      <c r="EJ139" s="517"/>
      <c r="EK139" s="155"/>
      <c r="EL139" s="517"/>
      <c r="EM139" s="517"/>
      <c r="EN139" s="517"/>
      <c r="EO139" s="517"/>
      <c r="EP139" s="517"/>
      <c r="EQ139" s="155"/>
      <c r="ER139" s="517"/>
      <c r="ES139" s="517"/>
      <c r="ET139" s="517"/>
      <c r="EU139" s="517"/>
      <c r="EV139" s="517"/>
      <c r="EW139" s="155"/>
      <c r="EX139" s="517"/>
      <c r="EY139" s="517"/>
      <c r="EZ139" s="517"/>
      <c r="FA139" s="517"/>
      <c r="FB139" s="517"/>
      <c r="FC139" s="155"/>
      <c r="FD139" s="517"/>
      <c r="FE139" s="517"/>
      <c r="FF139" s="517"/>
      <c r="FG139" s="517"/>
      <c r="FH139" s="517"/>
      <c r="FI139" s="155"/>
      <c r="FJ139" s="517"/>
      <c r="FK139" s="517"/>
      <c r="FL139" s="517"/>
      <c r="FM139" s="517"/>
      <c r="FN139" s="517"/>
      <c r="FO139" s="155"/>
      <c r="FP139" s="517"/>
      <c r="FQ139" s="517"/>
      <c r="FR139" s="517"/>
      <c r="FS139" s="517"/>
      <c r="FT139" s="517"/>
      <c r="FU139" s="155"/>
      <c r="FV139" s="517"/>
      <c r="FW139" s="517"/>
      <c r="FX139" s="517"/>
      <c r="FY139" s="517"/>
      <c r="FZ139" s="517"/>
      <c r="GA139" s="155"/>
      <c r="GB139" s="517"/>
      <c r="GC139" s="517"/>
      <c r="GD139" s="517"/>
      <c r="GE139" s="517"/>
      <c r="GF139" s="517"/>
      <c r="GG139" s="155"/>
      <c r="GH139" s="517"/>
      <c r="GI139" s="517"/>
      <c r="GJ139" s="517"/>
      <c r="GK139" s="517"/>
      <c r="GL139" s="517"/>
      <c r="GM139" s="155"/>
      <c r="GN139" s="517"/>
      <c r="GO139" s="517"/>
      <c r="GP139" s="517"/>
      <c r="GQ139" s="517"/>
      <c r="GR139" s="517"/>
      <c r="GS139" s="155"/>
      <c r="GT139" s="517"/>
      <c r="GU139" s="517"/>
      <c r="GV139" s="517"/>
      <c r="GW139" s="517"/>
      <c r="GX139" s="517"/>
      <c r="GY139" s="155"/>
      <c r="GZ139" s="517"/>
      <c r="HA139" s="517"/>
      <c r="HB139" s="517"/>
      <c r="HC139" s="517"/>
      <c r="HD139" s="517"/>
      <c r="HE139" s="155"/>
      <c r="HF139" s="517"/>
      <c r="HG139" s="517"/>
      <c r="HH139" s="517"/>
      <c r="HI139" s="517"/>
      <c r="HJ139" s="517"/>
      <c r="HK139" s="155"/>
      <c r="HL139" s="517"/>
      <c r="HM139" s="517"/>
      <c r="HN139" s="517"/>
      <c r="HO139" s="517"/>
      <c r="HP139" s="517"/>
      <c r="HQ139" s="155"/>
      <c r="HR139" s="517"/>
      <c r="HS139" s="517"/>
      <c r="HT139" s="517"/>
      <c r="HU139" s="517"/>
      <c r="HV139" s="517"/>
      <c r="HW139" s="155"/>
      <c r="HX139" s="517"/>
      <c r="HY139" s="517"/>
      <c r="HZ139" s="517"/>
      <c r="IA139" s="517"/>
      <c r="IB139" s="517"/>
      <c r="IC139" s="155"/>
      <c r="ID139" s="517"/>
      <c r="IE139" s="517"/>
      <c r="IF139" s="517"/>
      <c r="IG139" s="517"/>
      <c r="IH139" s="517"/>
      <c r="II139" s="155"/>
      <c r="IJ139" s="517"/>
    </row>
    <row r="140" spans="1:244">
      <c r="A140" s="498"/>
      <c r="B140" s="498"/>
      <c r="C140" s="498"/>
      <c r="D140" s="498"/>
      <c r="E140" s="498"/>
      <c r="F140" s="498"/>
      <c r="G140" s="498"/>
      <c r="H140" s="498"/>
      <c r="I140" s="498"/>
      <c r="J140" s="587"/>
      <c r="K140" s="587"/>
      <c r="L140" s="587"/>
      <c r="M140" s="587"/>
      <c r="N140" s="587"/>
      <c r="O140" s="587"/>
      <c r="P140" s="587"/>
      <c r="Q140" s="587"/>
      <c r="R140" s="498"/>
    </row>
    <row r="141" spans="1:244">
      <c r="A141" s="498"/>
      <c r="B141" s="498"/>
      <c r="C141" s="498"/>
      <c r="D141" s="498"/>
      <c r="E141" s="498"/>
      <c r="F141" s="498"/>
      <c r="G141" s="498"/>
      <c r="H141" s="498"/>
      <c r="I141" s="498"/>
      <c r="J141" s="587"/>
      <c r="K141" s="587"/>
      <c r="L141" s="587"/>
      <c r="M141" s="587"/>
      <c r="N141" s="587"/>
      <c r="O141" s="587"/>
      <c r="P141" s="587"/>
      <c r="Q141" s="587"/>
      <c r="R141" s="498"/>
    </row>
    <row r="142" spans="1:244" s="265" customFormat="1" ht="18.75" thickBot="1">
      <c r="A142" s="673" t="s">
        <v>514</v>
      </c>
      <c r="B142" s="675"/>
      <c r="C142" s="675"/>
      <c r="D142" s="675"/>
      <c r="E142" s="675"/>
      <c r="F142" s="675"/>
      <c r="G142" s="675"/>
      <c r="H142" s="675"/>
      <c r="I142" s="675"/>
      <c r="J142" s="684"/>
      <c r="K142" s="684"/>
      <c r="L142" s="684"/>
      <c r="M142" s="684"/>
      <c r="N142" s="684"/>
      <c r="O142" s="684"/>
      <c r="P142" s="684"/>
      <c r="Q142" s="684"/>
      <c r="R142" s="499"/>
      <c r="S142" s="883"/>
    </row>
    <row r="143" spans="1:244" ht="48.75" customHeight="1">
      <c r="A143" s="1321" t="s">
        <v>558</v>
      </c>
      <c r="B143" s="1319"/>
      <c r="C143" s="1319"/>
      <c r="D143" s="1319"/>
      <c r="E143" s="1319"/>
      <c r="F143" s="1319"/>
      <c r="G143" s="681" t="s">
        <v>517</v>
      </c>
      <c r="H143" s="682" t="s">
        <v>597</v>
      </c>
      <c r="I143" s="682" t="s">
        <v>518</v>
      </c>
      <c r="J143" s="1298" t="s">
        <v>59</v>
      </c>
      <c r="K143" s="1355"/>
      <c r="L143" s="1355"/>
      <c r="M143" s="1355"/>
      <c r="N143" s="1355"/>
      <c r="O143" s="1355"/>
      <c r="P143" s="1355"/>
      <c r="Q143" s="686"/>
      <c r="R143" s="503"/>
      <c r="S143" s="910"/>
      <c r="T143" s="517"/>
      <c r="U143" s="155"/>
      <c r="V143" s="517"/>
      <c r="W143" s="517"/>
      <c r="X143" s="517"/>
      <c r="Y143" s="517"/>
      <c r="Z143" s="517"/>
      <c r="AA143" s="155"/>
      <c r="AB143" s="517"/>
      <c r="AC143" s="517"/>
      <c r="AD143" s="517"/>
      <c r="AE143" s="517"/>
      <c r="AF143" s="517"/>
      <c r="AG143" s="155"/>
      <c r="AH143" s="517"/>
      <c r="AI143" s="517"/>
      <c r="AJ143" s="517"/>
      <c r="AK143" s="517"/>
      <c r="AL143" s="517"/>
      <c r="AM143" s="155"/>
      <c r="AN143" s="517"/>
      <c r="AO143" s="517"/>
      <c r="AP143" s="517"/>
      <c r="AQ143" s="517"/>
      <c r="AR143" s="517"/>
      <c r="AS143" s="155"/>
      <c r="AT143" s="517"/>
      <c r="AU143" s="517"/>
      <c r="AV143" s="517"/>
      <c r="AW143" s="517"/>
      <c r="AX143" s="517"/>
      <c r="AY143" s="155"/>
      <c r="AZ143" s="517"/>
      <c r="BA143" s="517"/>
      <c r="BB143" s="517"/>
      <c r="BC143" s="517"/>
      <c r="BD143" s="517"/>
      <c r="BE143" s="155"/>
      <c r="BF143" s="517"/>
      <c r="BG143" s="517"/>
      <c r="BH143" s="517"/>
      <c r="BI143" s="517"/>
      <c r="BJ143" s="517"/>
      <c r="BK143" s="155"/>
      <c r="BL143" s="517"/>
      <c r="BM143" s="517"/>
      <c r="BN143" s="517"/>
      <c r="BO143" s="517"/>
      <c r="BP143" s="517"/>
      <c r="BQ143" s="155"/>
      <c r="BR143" s="517"/>
      <c r="BS143" s="517"/>
      <c r="BT143" s="517"/>
      <c r="BU143" s="517"/>
      <c r="BV143" s="517"/>
      <c r="BW143" s="155"/>
      <c r="BX143" s="517"/>
      <c r="BY143" s="517"/>
      <c r="BZ143" s="517"/>
      <c r="CA143" s="517"/>
      <c r="CB143" s="517"/>
      <c r="CC143" s="155"/>
      <c r="CD143" s="517"/>
      <c r="CE143" s="517"/>
      <c r="CF143" s="517"/>
      <c r="CG143" s="517"/>
      <c r="CH143" s="517"/>
      <c r="CI143" s="155"/>
      <c r="CJ143" s="517"/>
      <c r="CK143" s="517"/>
      <c r="CL143" s="517"/>
      <c r="CM143" s="517"/>
      <c r="CN143" s="517"/>
      <c r="CO143" s="155"/>
      <c r="CP143" s="517"/>
      <c r="CQ143" s="517"/>
      <c r="CR143" s="517"/>
      <c r="CS143" s="517"/>
      <c r="CT143" s="517"/>
      <c r="CU143" s="155"/>
      <c r="CV143" s="517"/>
      <c r="CW143" s="517"/>
      <c r="CX143" s="517"/>
      <c r="CY143" s="517"/>
      <c r="CZ143" s="517"/>
      <c r="DA143" s="155"/>
      <c r="DB143" s="517"/>
      <c r="DC143" s="517"/>
      <c r="DD143" s="517"/>
      <c r="DE143" s="517"/>
      <c r="DF143" s="517"/>
      <c r="DG143" s="155"/>
      <c r="DH143" s="517"/>
      <c r="DI143" s="517"/>
      <c r="DJ143" s="517"/>
      <c r="DK143" s="517"/>
      <c r="DL143" s="517"/>
      <c r="DM143" s="155"/>
      <c r="DN143" s="517"/>
      <c r="DO143" s="517"/>
      <c r="DP143" s="517"/>
      <c r="DQ143" s="517"/>
      <c r="DR143" s="517"/>
      <c r="DS143" s="155"/>
      <c r="DT143" s="517"/>
      <c r="DU143" s="517"/>
      <c r="DV143" s="517"/>
      <c r="DW143" s="517"/>
      <c r="DX143" s="517"/>
      <c r="DY143" s="155"/>
      <c r="DZ143" s="517"/>
      <c r="EA143" s="517"/>
      <c r="EB143" s="517"/>
      <c r="EC143" s="517"/>
      <c r="ED143" s="517"/>
      <c r="EE143" s="155"/>
      <c r="EF143" s="517"/>
      <c r="EG143" s="517"/>
      <c r="EH143" s="517"/>
      <c r="EI143" s="517"/>
      <c r="EJ143" s="517"/>
      <c r="EK143" s="155"/>
      <c r="EL143" s="517"/>
      <c r="EM143" s="517"/>
      <c r="EN143" s="517"/>
      <c r="EO143" s="517"/>
      <c r="EP143" s="517"/>
      <c r="EQ143" s="155"/>
      <c r="ER143" s="517"/>
      <c r="ES143" s="517"/>
      <c r="ET143" s="517"/>
      <c r="EU143" s="517"/>
      <c r="EV143" s="517"/>
      <c r="EW143" s="155"/>
      <c r="EX143" s="517"/>
      <c r="EY143" s="517"/>
      <c r="EZ143" s="517"/>
      <c r="FA143" s="517"/>
      <c r="FB143" s="517"/>
      <c r="FC143" s="155"/>
      <c r="FD143" s="517"/>
      <c r="FE143" s="517"/>
      <c r="FF143" s="517"/>
      <c r="FG143" s="517"/>
      <c r="FH143" s="517"/>
      <c r="FI143" s="155"/>
      <c r="FJ143" s="517"/>
      <c r="FK143" s="517"/>
      <c r="FL143" s="517"/>
      <c r="FM143" s="517"/>
      <c r="FN143" s="517"/>
      <c r="FO143" s="155"/>
      <c r="FP143" s="517"/>
      <c r="FQ143" s="517"/>
      <c r="FR143" s="517"/>
      <c r="FS143" s="517"/>
      <c r="FT143" s="517"/>
      <c r="FU143" s="155"/>
      <c r="FV143" s="517"/>
      <c r="FW143" s="517"/>
      <c r="FX143" s="517"/>
      <c r="FY143" s="517"/>
      <c r="FZ143" s="517"/>
      <c r="GA143" s="155"/>
      <c r="GB143" s="517"/>
      <c r="GC143" s="517"/>
      <c r="GD143" s="517"/>
      <c r="GE143" s="517"/>
      <c r="GF143" s="517"/>
      <c r="GG143" s="155"/>
      <c r="GH143" s="517"/>
      <c r="GI143" s="517"/>
      <c r="GJ143" s="517"/>
      <c r="GK143" s="517"/>
      <c r="GL143" s="517"/>
      <c r="GM143" s="155"/>
      <c r="GN143" s="517"/>
      <c r="GO143" s="517"/>
      <c r="GP143" s="517"/>
      <c r="GQ143" s="517"/>
      <c r="GR143" s="517"/>
      <c r="GS143" s="155"/>
      <c r="GT143" s="517"/>
      <c r="GU143" s="517"/>
      <c r="GV143" s="517"/>
      <c r="GW143" s="517"/>
      <c r="GX143" s="517"/>
      <c r="GY143" s="155"/>
      <c r="GZ143" s="517"/>
      <c r="HA143" s="517"/>
      <c r="HB143" s="517"/>
      <c r="HC143" s="517"/>
      <c r="HD143" s="517"/>
      <c r="HE143" s="155"/>
      <c r="HF143" s="517"/>
      <c r="HG143" s="517"/>
      <c r="HH143" s="517"/>
      <c r="HI143" s="517"/>
      <c r="HJ143" s="517"/>
      <c r="HK143" s="155"/>
      <c r="HL143" s="517"/>
      <c r="HM143" s="517"/>
      <c r="HN143" s="517"/>
      <c r="HO143" s="517"/>
      <c r="HP143" s="517"/>
      <c r="HQ143" s="155"/>
      <c r="HR143" s="517"/>
      <c r="HS143" s="517"/>
      <c r="HT143" s="517"/>
      <c r="HU143" s="517"/>
      <c r="HV143" s="517"/>
      <c r="HW143" s="155"/>
      <c r="HX143" s="517"/>
      <c r="HY143" s="517"/>
      <c r="HZ143" s="517"/>
      <c r="IA143" s="517"/>
      <c r="IB143" s="517"/>
      <c r="IC143" s="155"/>
      <c r="ID143" s="517"/>
      <c r="IE143" s="517"/>
      <c r="IF143" s="517"/>
      <c r="IG143" s="517"/>
      <c r="IH143" s="517"/>
      <c r="II143" s="155"/>
      <c r="IJ143" s="517"/>
    </row>
    <row r="144" spans="1:244">
      <c r="A144" s="509"/>
      <c r="B144" s="516" t="s">
        <v>516</v>
      </c>
      <c r="C144" s="517"/>
      <c r="D144" s="517"/>
      <c r="E144" s="517"/>
      <c r="F144" s="517"/>
      <c r="G144" s="474"/>
      <c r="H144" s="473"/>
      <c r="I144" s="473"/>
      <c r="J144" s="1356"/>
      <c r="K144" s="1356"/>
      <c r="L144" s="1356"/>
      <c r="M144" s="1356"/>
      <c r="N144" s="1356"/>
      <c r="O144" s="1356"/>
      <c r="P144" s="1356"/>
      <c r="Q144" s="1357"/>
      <c r="R144" s="503"/>
      <c r="S144" s="910"/>
      <c r="T144" s="517"/>
      <c r="U144" s="155"/>
      <c r="V144" s="517"/>
      <c r="W144" s="517"/>
      <c r="X144" s="517"/>
      <c r="Y144" s="517"/>
      <c r="Z144" s="517"/>
      <c r="AA144" s="155"/>
      <c r="AB144" s="517"/>
      <c r="AC144" s="517"/>
      <c r="AD144" s="517"/>
      <c r="AE144" s="517"/>
      <c r="AF144" s="517"/>
      <c r="AG144" s="155"/>
      <c r="AH144" s="517"/>
      <c r="AI144" s="517"/>
      <c r="AJ144" s="517"/>
      <c r="AK144" s="517"/>
      <c r="AL144" s="517"/>
      <c r="AM144" s="155"/>
      <c r="AN144" s="517"/>
      <c r="AO144" s="517"/>
      <c r="AP144" s="517"/>
      <c r="AQ144" s="517"/>
      <c r="AR144" s="517"/>
      <c r="AS144" s="155"/>
      <c r="AT144" s="517"/>
      <c r="AU144" s="517"/>
      <c r="AV144" s="517"/>
      <c r="AW144" s="517"/>
      <c r="AX144" s="517"/>
      <c r="AY144" s="155"/>
      <c r="AZ144" s="517"/>
      <c r="BA144" s="517"/>
      <c r="BB144" s="517"/>
      <c r="BC144" s="517"/>
      <c r="BD144" s="517"/>
      <c r="BE144" s="155"/>
      <c r="BF144" s="517"/>
      <c r="BG144" s="517"/>
      <c r="BH144" s="517"/>
      <c r="BI144" s="517"/>
      <c r="BJ144" s="517"/>
      <c r="BK144" s="155"/>
      <c r="BL144" s="517"/>
      <c r="BM144" s="517"/>
      <c r="BN144" s="517"/>
      <c r="BO144" s="517"/>
      <c r="BP144" s="517"/>
      <c r="BQ144" s="155"/>
      <c r="BR144" s="517"/>
      <c r="BS144" s="517"/>
      <c r="BT144" s="517"/>
      <c r="BU144" s="517"/>
      <c r="BV144" s="517"/>
      <c r="BW144" s="155"/>
      <c r="BX144" s="517"/>
      <c r="BY144" s="517"/>
      <c r="BZ144" s="517"/>
      <c r="CA144" s="517"/>
      <c r="CB144" s="517"/>
      <c r="CC144" s="155"/>
      <c r="CD144" s="517"/>
      <c r="CE144" s="517"/>
      <c r="CF144" s="517"/>
      <c r="CG144" s="517"/>
      <c r="CH144" s="517"/>
      <c r="CI144" s="155"/>
      <c r="CJ144" s="517"/>
      <c r="CK144" s="517"/>
      <c r="CL144" s="517"/>
      <c r="CM144" s="517"/>
      <c r="CN144" s="517"/>
      <c r="CO144" s="155"/>
      <c r="CP144" s="517"/>
      <c r="CQ144" s="517"/>
      <c r="CR144" s="517"/>
      <c r="CS144" s="517"/>
      <c r="CT144" s="517"/>
      <c r="CU144" s="155"/>
      <c r="CV144" s="517"/>
      <c r="CW144" s="517"/>
      <c r="CX144" s="517"/>
      <c r="CY144" s="517"/>
      <c r="CZ144" s="517"/>
      <c r="DA144" s="155"/>
      <c r="DB144" s="517"/>
      <c r="DC144" s="517"/>
      <c r="DD144" s="517"/>
      <c r="DE144" s="517"/>
      <c r="DF144" s="517"/>
      <c r="DG144" s="155"/>
      <c r="DH144" s="517"/>
      <c r="DI144" s="517"/>
      <c r="DJ144" s="517"/>
      <c r="DK144" s="517"/>
      <c r="DL144" s="517"/>
      <c r="DM144" s="155"/>
      <c r="DN144" s="517"/>
      <c r="DO144" s="517"/>
      <c r="DP144" s="517"/>
      <c r="DQ144" s="517"/>
      <c r="DR144" s="517"/>
      <c r="DS144" s="155"/>
      <c r="DT144" s="517"/>
      <c r="DU144" s="517"/>
      <c r="DV144" s="517"/>
      <c r="DW144" s="517"/>
      <c r="DX144" s="517"/>
      <c r="DY144" s="155"/>
      <c r="DZ144" s="517"/>
      <c r="EA144" s="517"/>
      <c r="EB144" s="517"/>
      <c r="EC144" s="517"/>
      <c r="ED144" s="517"/>
      <c r="EE144" s="155"/>
      <c r="EF144" s="517"/>
      <c r="EG144" s="517"/>
      <c r="EH144" s="517"/>
      <c r="EI144" s="517"/>
      <c r="EJ144" s="517"/>
      <c r="EK144" s="155"/>
      <c r="EL144" s="517"/>
      <c r="EM144" s="517"/>
      <c r="EN144" s="517"/>
      <c r="EO144" s="517"/>
      <c r="EP144" s="517"/>
      <c r="EQ144" s="155"/>
      <c r="ER144" s="517"/>
      <c r="ES144" s="517"/>
      <c r="ET144" s="517"/>
      <c r="EU144" s="517"/>
      <c r="EV144" s="517"/>
      <c r="EW144" s="155"/>
      <c r="EX144" s="517"/>
      <c r="EY144" s="517"/>
      <c r="EZ144" s="517"/>
      <c r="FA144" s="517"/>
      <c r="FB144" s="517"/>
      <c r="FC144" s="155"/>
      <c r="FD144" s="517"/>
      <c r="FE144" s="517"/>
      <c r="FF144" s="517"/>
      <c r="FG144" s="517"/>
      <c r="FH144" s="517"/>
      <c r="FI144" s="155"/>
      <c r="FJ144" s="517"/>
      <c r="FK144" s="517"/>
      <c r="FL144" s="517"/>
      <c r="FM144" s="517"/>
      <c r="FN144" s="517"/>
      <c r="FO144" s="155"/>
      <c r="FP144" s="517"/>
      <c r="FQ144" s="517"/>
      <c r="FR144" s="517"/>
      <c r="FS144" s="517"/>
      <c r="FT144" s="517"/>
      <c r="FU144" s="155"/>
      <c r="FV144" s="517"/>
      <c r="FW144" s="517"/>
      <c r="FX144" s="517"/>
      <c r="FY144" s="517"/>
      <c r="FZ144" s="517"/>
      <c r="GA144" s="155"/>
      <c r="GB144" s="517"/>
      <c r="GC144" s="517"/>
      <c r="GD144" s="517"/>
      <c r="GE144" s="517"/>
      <c r="GF144" s="517"/>
      <c r="GG144" s="155"/>
      <c r="GH144" s="517"/>
      <c r="GI144" s="517"/>
      <c r="GJ144" s="517"/>
      <c r="GK144" s="517"/>
      <c r="GL144" s="517"/>
      <c r="GM144" s="155"/>
      <c r="GN144" s="517"/>
      <c r="GO144" s="517"/>
      <c r="GP144" s="517"/>
      <c r="GQ144" s="517"/>
      <c r="GR144" s="517"/>
      <c r="GS144" s="155"/>
      <c r="GT144" s="517"/>
      <c r="GU144" s="517"/>
      <c r="GV144" s="517"/>
      <c r="GW144" s="517"/>
      <c r="GX144" s="517"/>
      <c r="GY144" s="155"/>
      <c r="GZ144" s="517"/>
      <c r="HA144" s="517"/>
      <c r="HB144" s="517"/>
      <c r="HC144" s="517"/>
      <c r="HD144" s="517"/>
      <c r="HE144" s="155"/>
      <c r="HF144" s="517"/>
      <c r="HG144" s="517"/>
      <c r="HH144" s="517"/>
      <c r="HI144" s="517"/>
      <c r="HJ144" s="517"/>
      <c r="HK144" s="155"/>
      <c r="HL144" s="517"/>
      <c r="HM144" s="517"/>
      <c r="HN144" s="517"/>
      <c r="HO144" s="517"/>
      <c r="HP144" s="517"/>
      <c r="HQ144" s="155"/>
      <c r="HR144" s="517"/>
      <c r="HS144" s="517"/>
      <c r="HT144" s="517"/>
      <c r="HU144" s="517"/>
      <c r="HV144" s="517"/>
      <c r="HW144" s="155"/>
      <c r="HX144" s="517"/>
      <c r="HY144" s="517"/>
      <c r="HZ144" s="517"/>
      <c r="IA144" s="517"/>
      <c r="IB144" s="517"/>
      <c r="IC144" s="155"/>
      <c r="ID144" s="517"/>
      <c r="IE144" s="517"/>
      <c r="IF144" s="517"/>
      <c r="IG144" s="517"/>
      <c r="IH144" s="517"/>
      <c r="II144" s="155"/>
      <c r="IJ144" s="517"/>
    </row>
    <row r="145" spans="1:244">
      <c r="A145" s="509"/>
      <c r="B145" s="516"/>
      <c r="C145" s="517"/>
      <c r="D145" s="517"/>
      <c r="E145" s="517"/>
      <c r="F145" s="517"/>
      <c r="G145" s="474"/>
      <c r="H145" s="473"/>
      <c r="I145" s="473"/>
      <c r="J145" s="1356"/>
      <c r="K145" s="1356"/>
      <c r="L145" s="1356"/>
      <c r="M145" s="1356"/>
      <c r="N145" s="1356"/>
      <c r="O145" s="1356"/>
      <c r="P145" s="1356"/>
      <c r="Q145" s="1357"/>
      <c r="R145" s="503"/>
      <c r="S145" s="910"/>
      <c r="T145" s="517"/>
      <c r="U145" s="155"/>
      <c r="V145" s="517"/>
      <c r="W145" s="517"/>
      <c r="X145" s="517"/>
      <c r="Y145" s="517"/>
      <c r="Z145" s="517"/>
      <c r="AA145" s="155"/>
      <c r="AB145" s="517"/>
      <c r="AC145" s="517"/>
      <c r="AD145" s="517"/>
      <c r="AE145" s="517"/>
      <c r="AF145" s="517"/>
      <c r="AG145" s="155"/>
      <c r="AH145" s="517"/>
      <c r="AI145" s="517"/>
      <c r="AJ145" s="517"/>
      <c r="AK145" s="517"/>
      <c r="AL145" s="517"/>
      <c r="AM145" s="155"/>
      <c r="AN145" s="517"/>
      <c r="AO145" s="517"/>
      <c r="AP145" s="517"/>
      <c r="AQ145" s="517"/>
      <c r="AR145" s="517"/>
      <c r="AS145" s="155"/>
      <c r="AT145" s="517"/>
      <c r="AU145" s="517"/>
      <c r="AV145" s="517"/>
      <c r="AW145" s="517"/>
      <c r="AX145" s="517"/>
      <c r="AY145" s="155"/>
      <c r="AZ145" s="517"/>
      <c r="BA145" s="517"/>
      <c r="BB145" s="517"/>
      <c r="BC145" s="517"/>
      <c r="BD145" s="517"/>
      <c r="BE145" s="155"/>
      <c r="BF145" s="517"/>
      <c r="BG145" s="517"/>
      <c r="BH145" s="517"/>
      <c r="BI145" s="517"/>
      <c r="BJ145" s="517"/>
      <c r="BK145" s="155"/>
      <c r="BL145" s="517"/>
      <c r="BM145" s="517"/>
      <c r="BN145" s="517"/>
      <c r="BO145" s="517"/>
      <c r="BP145" s="517"/>
      <c r="BQ145" s="155"/>
      <c r="BR145" s="517"/>
      <c r="BS145" s="517"/>
      <c r="BT145" s="517"/>
      <c r="BU145" s="517"/>
      <c r="BV145" s="517"/>
      <c r="BW145" s="155"/>
      <c r="BX145" s="517"/>
      <c r="BY145" s="517"/>
      <c r="BZ145" s="517"/>
      <c r="CA145" s="517"/>
      <c r="CB145" s="517"/>
      <c r="CC145" s="155"/>
      <c r="CD145" s="517"/>
      <c r="CE145" s="517"/>
      <c r="CF145" s="517"/>
      <c r="CG145" s="517"/>
      <c r="CH145" s="517"/>
      <c r="CI145" s="155"/>
      <c r="CJ145" s="517"/>
      <c r="CK145" s="517"/>
      <c r="CL145" s="517"/>
      <c r="CM145" s="517"/>
      <c r="CN145" s="517"/>
      <c r="CO145" s="155"/>
      <c r="CP145" s="517"/>
      <c r="CQ145" s="517"/>
      <c r="CR145" s="517"/>
      <c r="CS145" s="517"/>
      <c r="CT145" s="517"/>
      <c r="CU145" s="155"/>
      <c r="CV145" s="517"/>
      <c r="CW145" s="517"/>
      <c r="CX145" s="517"/>
      <c r="CY145" s="517"/>
      <c r="CZ145" s="517"/>
      <c r="DA145" s="155"/>
      <c r="DB145" s="517"/>
      <c r="DC145" s="517"/>
      <c r="DD145" s="517"/>
      <c r="DE145" s="517"/>
      <c r="DF145" s="517"/>
      <c r="DG145" s="155"/>
      <c r="DH145" s="517"/>
      <c r="DI145" s="517"/>
      <c r="DJ145" s="517"/>
      <c r="DK145" s="517"/>
      <c r="DL145" s="517"/>
      <c r="DM145" s="155"/>
      <c r="DN145" s="517"/>
      <c r="DO145" s="517"/>
      <c r="DP145" s="517"/>
      <c r="DQ145" s="517"/>
      <c r="DR145" s="517"/>
      <c r="DS145" s="155"/>
      <c r="DT145" s="517"/>
      <c r="DU145" s="517"/>
      <c r="DV145" s="517"/>
      <c r="DW145" s="517"/>
      <c r="DX145" s="517"/>
      <c r="DY145" s="155"/>
      <c r="DZ145" s="517"/>
      <c r="EA145" s="517"/>
      <c r="EB145" s="517"/>
      <c r="EC145" s="517"/>
      <c r="ED145" s="517"/>
      <c r="EE145" s="155"/>
      <c r="EF145" s="517"/>
      <c r="EG145" s="517"/>
      <c r="EH145" s="517"/>
      <c r="EI145" s="517"/>
      <c r="EJ145" s="517"/>
      <c r="EK145" s="155"/>
      <c r="EL145" s="517"/>
      <c r="EM145" s="517"/>
      <c r="EN145" s="517"/>
      <c r="EO145" s="517"/>
      <c r="EP145" s="517"/>
      <c r="EQ145" s="155"/>
      <c r="ER145" s="517"/>
      <c r="ES145" s="517"/>
      <c r="ET145" s="517"/>
      <c r="EU145" s="517"/>
      <c r="EV145" s="517"/>
      <c r="EW145" s="155"/>
      <c r="EX145" s="517"/>
      <c r="EY145" s="517"/>
      <c r="EZ145" s="517"/>
      <c r="FA145" s="517"/>
      <c r="FB145" s="517"/>
      <c r="FC145" s="155"/>
      <c r="FD145" s="517"/>
      <c r="FE145" s="517"/>
      <c r="FF145" s="517"/>
      <c r="FG145" s="517"/>
      <c r="FH145" s="517"/>
      <c r="FI145" s="155"/>
      <c r="FJ145" s="517"/>
      <c r="FK145" s="517"/>
      <c r="FL145" s="517"/>
      <c r="FM145" s="517"/>
      <c r="FN145" s="517"/>
      <c r="FO145" s="155"/>
      <c r="FP145" s="517"/>
      <c r="FQ145" s="517"/>
      <c r="FR145" s="517"/>
      <c r="FS145" s="517"/>
      <c r="FT145" s="517"/>
      <c r="FU145" s="155"/>
      <c r="FV145" s="517"/>
      <c r="FW145" s="517"/>
      <c r="FX145" s="517"/>
      <c r="FY145" s="517"/>
      <c r="FZ145" s="517"/>
      <c r="GA145" s="155"/>
      <c r="GB145" s="517"/>
      <c r="GC145" s="517"/>
      <c r="GD145" s="517"/>
      <c r="GE145" s="517"/>
      <c r="GF145" s="517"/>
      <c r="GG145" s="155"/>
      <c r="GH145" s="517"/>
      <c r="GI145" s="517"/>
      <c r="GJ145" s="517"/>
      <c r="GK145" s="517"/>
      <c r="GL145" s="517"/>
      <c r="GM145" s="155"/>
      <c r="GN145" s="517"/>
      <c r="GO145" s="517"/>
      <c r="GP145" s="517"/>
      <c r="GQ145" s="517"/>
      <c r="GR145" s="517"/>
      <c r="GS145" s="155"/>
      <c r="GT145" s="517"/>
      <c r="GU145" s="517"/>
      <c r="GV145" s="517"/>
      <c r="GW145" s="517"/>
      <c r="GX145" s="517"/>
      <c r="GY145" s="155"/>
      <c r="GZ145" s="517"/>
      <c r="HA145" s="517"/>
      <c r="HB145" s="517"/>
      <c r="HC145" s="517"/>
      <c r="HD145" s="517"/>
      <c r="HE145" s="155"/>
      <c r="HF145" s="517"/>
      <c r="HG145" s="517"/>
      <c r="HH145" s="517"/>
      <c r="HI145" s="517"/>
      <c r="HJ145" s="517"/>
      <c r="HK145" s="155"/>
      <c r="HL145" s="517"/>
      <c r="HM145" s="517"/>
      <c r="HN145" s="517"/>
      <c r="HO145" s="517"/>
      <c r="HP145" s="517"/>
      <c r="HQ145" s="155"/>
      <c r="HR145" s="517"/>
      <c r="HS145" s="517"/>
      <c r="HT145" s="517"/>
      <c r="HU145" s="517"/>
      <c r="HV145" s="517"/>
      <c r="HW145" s="155"/>
      <c r="HX145" s="517"/>
      <c r="HY145" s="517"/>
      <c r="HZ145" s="517"/>
      <c r="IA145" s="517"/>
      <c r="IB145" s="517"/>
      <c r="IC145" s="155"/>
      <c r="ID145" s="517"/>
      <c r="IE145" s="517"/>
      <c r="IF145" s="517"/>
      <c r="IG145" s="517"/>
      <c r="IH145" s="517"/>
      <c r="II145" s="155"/>
      <c r="IJ145" s="517"/>
    </row>
    <row r="146" spans="1:244" s="130" customFormat="1" ht="15.75" customHeight="1">
      <c r="A146" s="509">
        <f>'Appendix A'!A183</f>
        <v>99</v>
      </c>
      <c r="B146" s="517"/>
      <c r="C146" s="517" t="str">
        <f>'Appendix A'!C183</f>
        <v>Long Term Interest</v>
      </c>
      <c r="D146" s="517"/>
      <c r="F146" s="545" t="s">
        <v>86</v>
      </c>
      <c r="G146" s="861">
        <v>479031929</v>
      </c>
      <c r="H146" s="871">
        <v>0</v>
      </c>
      <c r="I146" s="475">
        <f>H146+G146</f>
        <v>479031929</v>
      </c>
      <c r="J146" s="1356" t="s">
        <v>289</v>
      </c>
      <c r="K146" s="1356"/>
      <c r="L146" s="1356"/>
      <c r="M146" s="1356"/>
      <c r="N146" s="1356"/>
      <c r="O146" s="1356"/>
      <c r="P146" s="1356"/>
      <c r="Q146" s="1357"/>
      <c r="R146" s="503"/>
      <c r="S146" s="910"/>
      <c r="T146" s="517"/>
      <c r="U146" s="155"/>
      <c r="V146" s="517"/>
      <c r="W146" s="517"/>
      <c r="X146" s="517"/>
      <c r="Y146" s="517"/>
      <c r="Z146" s="517"/>
      <c r="AA146" s="155"/>
      <c r="AB146" s="517"/>
      <c r="AC146" s="517"/>
      <c r="AD146" s="517"/>
      <c r="AE146" s="517"/>
      <c r="AF146" s="517"/>
      <c r="AG146" s="155"/>
      <c r="AH146" s="517"/>
      <c r="AI146" s="517"/>
      <c r="AJ146" s="517"/>
      <c r="AK146" s="517"/>
      <c r="AL146" s="517"/>
      <c r="AM146" s="155"/>
      <c r="AN146" s="517"/>
      <c r="AO146" s="517"/>
      <c r="AP146" s="517"/>
      <c r="AQ146" s="517"/>
      <c r="AR146" s="517"/>
      <c r="AS146" s="155"/>
      <c r="AT146" s="517"/>
      <c r="AU146" s="517"/>
      <c r="AV146" s="517"/>
      <c r="AW146" s="517"/>
      <c r="AX146" s="517"/>
      <c r="AY146" s="155"/>
      <c r="AZ146" s="517"/>
      <c r="BA146" s="517"/>
      <c r="BB146" s="517"/>
      <c r="BC146" s="517"/>
      <c r="BD146" s="517"/>
      <c r="BE146" s="155"/>
      <c r="BF146" s="517"/>
      <c r="BG146" s="517"/>
      <c r="BH146" s="517"/>
      <c r="BI146" s="517"/>
      <c r="BJ146" s="517"/>
      <c r="BK146" s="155"/>
      <c r="BL146" s="517"/>
      <c r="BM146" s="517"/>
      <c r="BN146" s="517"/>
      <c r="BO146" s="517"/>
      <c r="BP146" s="517"/>
      <c r="BQ146" s="155"/>
      <c r="BR146" s="517"/>
      <c r="BS146" s="517"/>
      <c r="BT146" s="517"/>
      <c r="BU146" s="517"/>
      <c r="BV146" s="517"/>
      <c r="BW146" s="155"/>
      <c r="BX146" s="517"/>
      <c r="BY146" s="517"/>
      <c r="BZ146" s="517"/>
      <c r="CA146" s="517"/>
      <c r="CB146" s="517"/>
      <c r="CC146" s="155"/>
      <c r="CD146" s="517"/>
      <c r="CE146" s="517"/>
      <c r="CF146" s="517"/>
      <c r="CG146" s="517"/>
      <c r="CH146" s="517"/>
      <c r="CI146" s="155"/>
      <c r="CJ146" s="517"/>
      <c r="CK146" s="517"/>
      <c r="CL146" s="517"/>
      <c r="CM146" s="517"/>
      <c r="CN146" s="517"/>
      <c r="CO146" s="155"/>
      <c r="CP146" s="517"/>
      <c r="CQ146" s="517"/>
      <c r="CR146" s="517"/>
      <c r="CS146" s="517"/>
      <c r="CT146" s="517"/>
      <c r="CU146" s="155"/>
      <c r="CV146" s="517"/>
      <c r="CW146" s="517"/>
      <c r="CX146" s="517"/>
      <c r="CY146" s="517"/>
      <c r="CZ146" s="517"/>
      <c r="DA146" s="155"/>
      <c r="DB146" s="517"/>
      <c r="DC146" s="517"/>
      <c r="DD146" s="517"/>
      <c r="DE146" s="517"/>
      <c r="DF146" s="517"/>
      <c r="DG146" s="155"/>
      <c r="DH146" s="517"/>
      <c r="DI146" s="517"/>
      <c r="DJ146" s="517"/>
      <c r="DK146" s="517"/>
      <c r="DL146" s="517"/>
      <c r="DM146" s="155"/>
      <c r="DN146" s="517"/>
      <c r="DO146" s="517"/>
      <c r="DP146" s="517"/>
      <c r="DQ146" s="517"/>
      <c r="DR146" s="517"/>
      <c r="DS146" s="155"/>
      <c r="DT146" s="517"/>
      <c r="DU146" s="517"/>
      <c r="DV146" s="517"/>
      <c r="DW146" s="517"/>
      <c r="DX146" s="517"/>
      <c r="DY146" s="155"/>
      <c r="DZ146" s="517"/>
      <c r="EA146" s="517"/>
      <c r="EB146" s="517"/>
      <c r="EC146" s="517"/>
      <c r="ED146" s="517"/>
      <c r="EE146" s="155"/>
      <c r="EF146" s="517"/>
      <c r="EG146" s="517"/>
      <c r="EH146" s="517"/>
      <c r="EI146" s="517"/>
      <c r="EJ146" s="517"/>
      <c r="EK146" s="155"/>
      <c r="EL146" s="517"/>
      <c r="EM146" s="517"/>
      <c r="EN146" s="517"/>
      <c r="EO146" s="517"/>
      <c r="EP146" s="517"/>
      <c r="EQ146" s="155"/>
      <c r="ER146" s="517"/>
      <c r="ES146" s="517"/>
      <c r="ET146" s="517"/>
      <c r="EU146" s="517"/>
      <c r="EV146" s="517"/>
      <c r="EW146" s="155"/>
      <c r="EX146" s="517"/>
      <c r="EY146" s="517"/>
      <c r="EZ146" s="517"/>
      <c r="FA146" s="517"/>
      <c r="FB146" s="517"/>
      <c r="FC146" s="155"/>
      <c r="FD146" s="517"/>
      <c r="FE146" s="517"/>
      <c r="FF146" s="517"/>
      <c r="FG146" s="517"/>
      <c r="FH146" s="517"/>
      <c r="FI146" s="155"/>
      <c r="FJ146" s="517"/>
      <c r="FK146" s="517"/>
      <c r="FL146" s="517"/>
      <c r="FM146" s="517"/>
      <c r="FN146" s="517"/>
      <c r="FO146" s="155"/>
      <c r="FP146" s="517"/>
      <c r="FQ146" s="517"/>
      <c r="FR146" s="517"/>
      <c r="FS146" s="517"/>
      <c r="FT146" s="517"/>
      <c r="FU146" s="155"/>
      <c r="FV146" s="517"/>
      <c r="FW146" s="517"/>
      <c r="FX146" s="517"/>
      <c r="FY146" s="517"/>
      <c r="FZ146" s="517"/>
      <c r="GA146" s="155"/>
      <c r="GB146" s="517"/>
      <c r="GC146" s="517"/>
      <c r="GD146" s="517"/>
      <c r="GE146" s="517"/>
      <c r="GF146" s="517"/>
      <c r="GG146" s="155"/>
      <c r="GH146" s="517"/>
      <c r="GI146" s="517"/>
      <c r="GJ146" s="517"/>
      <c r="GK146" s="517"/>
      <c r="GL146" s="517"/>
      <c r="GM146" s="155"/>
      <c r="GN146" s="517"/>
      <c r="GO146" s="517"/>
      <c r="GP146" s="517"/>
      <c r="GQ146" s="517"/>
      <c r="GR146" s="517"/>
      <c r="GS146" s="155"/>
      <c r="GT146" s="517"/>
      <c r="GU146" s="517"/>
      <c r="GV146" s="517"/>
      <c r="GW146" s="517"/>
      <c r="GX146" s="517"/>
      <c r="GY146" s="155"/>
      <c r="GZ146" s="517"/>
      <c r="HA146" s="517"/>
      <c r="HB146" s="517"/>
      <c r="HC146" s="517"/>
      <c r="HD146" s="517"/>
      <c r="HE146" s="155"/>
      <c r="HF146" s="517"/>
      <c r="HG146" s="517"/>
      <c r="HH146" s="517"/>
      <c r="HI146" s="517"/>
      <c r="HJ146" s="517"/>
      <c r="HK146" s="155"/>
      <c r="HL146" s="517"/>
      <c r="HM146" s="517"/>
      <c r="HN146" s="517"/>
      <c r="HO146" s="517"/>
      <c r="HP146" s="517"/>
      <c r="HQ146" s="155"/>
      <c r="HR146" s="517"/>
      <c r="HS146" s="517"/>
      <c r="HT146" s="517"/>
      <c r="HU146" s="517"/>
      <c r="HV146" s="517"/>
      <c r="HW146" s="155"/>
      <c r="HX146" s="517"/>
      <c r="HY146" s="517"/>
      <c r="HZ146" s="517"/>
      <c r="IA146" s="517"/>
      <c r="IB146" s="517"/>
      <c r="IC146" s="155"/>
      <c r="ID146" s="517"/>
      <c r="IE146" s="517"/>
      <c r="IF146" s="517"/>
      <c r="IG146" s="517"/>
      <c r="IH146" s="517"/>
      <c r="II146" s="155"/>
      <c r="IJ146" s="517"/>
    </row>
    <row r="147" spans="1:244">
      <c r="A147" s="509"/>
      <c r="B147" s="517"/>
      <c r="C147" s="517"/>
      <c r="D147" s="517"/>
      <c r="E147" s="545"/>
      <c r="F147" s="473"/>
      <c r="G147" s="484"/>
      <c r="H147" s="328"/>
      <c r="I147" s="329"/>
      <c r="J147" s="1356"/>
      <c r="K147" s="1356"/>
      <c r="L147" s="1356"/>
      <c r="M147" s="1356"/>
      <c r="N147" s="1356"/>
      <c r="O147" s="1356"/>
      <c r="P147" s="1356"/>
      <c r="Q147" s="1357"/>
      <c r="R147" s="503"/>
      <c r="S147" s="910"/>
      <c r="T147" s="517"/>
      <c r="U147" s="155"/>
      <c r="V147" s="517"/>
      <c r="W147" s="517"/>
      <c r="X147" s="517"/>
      <c r="Y147" s="517"/>
      <c r="Z147" s="517"/>
      <c r="AA147" s="155"/>
      <c r="AB147" s="517"/>
      <c r="AC147" s="517"/>
      <c r="AD147" s="517"/>
      <c r="AE147" s="517"/>
      <c r="AF147" s="517"/>
      <c r="AG147" s="155"/>
      <c r="AH147" s="517"/>
      <c r="AI147" s="517"/>
      <c r="AJ147" s="517"/>
      <c r="AK147" s="517"/>
      <c r="AL147" s="517"/>
      <c r="AM147" s="155"/>
      <c r="AN147" s="517"/>
      <c r="AO147" s="517"/>
      <c r="AP147" s="517"/>
      <c r="AQ147" s="517"/>
      <c r="AR147" s="517"/>
      <c r="AS147" s="155"/>
      <c r="AT147" s="517"/>
      <c r="AU147" s="517"/>
      <c r="AV147" s="517"/>
      <c r="AW147" s="517"/>
      <c r="AX147" s="517"/>
      <c r="AY147" s="155"/>
      <c r="AZ147" s="517"/>
      <c r="BA147" s="517"/>
      <c r="BB147" s="517"/>
      <c r="BC147" s="517"/>
      <c r="BD147" s="517"/>
      <c r="BE147" s="155"/>
      <c r="BF147" s="517"/>
      <c r="BG147" s="517"/>
      <c r="BH147" s="517"/>
      <c r="BI147" s="517"/>
      <c r="BJ147" s="517"/>
      <c r="BK147" s="155"/>
      <c r="BL147" s="517"/>
      <c r="BM147" s="517"/>
      <c r="BN147" s="517"/>
      <c r="BO147" s="517"/>
      <c r="BP147" s="517"/>
      <c r="BQ147" s="155"/>
      <c r="BR147" s="517"/>
      <c r="BS147" s="517"/>
      <c r="BT147" s="517"/>
      <c r="BU147" s="517"/>
      <c r="BV147" s="517"/>
      <c r="BW147" s="155"/>
      <c r="BX147" s="517"/>
      <c r="BY147" s="517"/>
      <c r="BZ147" s="517"/>
      <c r="CA147" s="517"/>
      <c r="CB147" s="517"/>
      <c r="CC147" s="155"/>
      <c r="CD147" s="517"/>
      <c r="CE147" s="517"/>
      <c r="CF147" s="517"/>
      <c r="CG147" s="517"/>
      <c r="CH147" s="517"/>
      <c r="CI147" s="155"/>
      <c r="CJ147" s="517"/>
      <c r="CK147" s="517"/>
      <c r="CL147" s="517"/>
      <c r="CM147" s="517"/>
      <c r="CN147" s="517"/>
      <c r="CO147" s="155"/>
      <c r="CP147" s="517"/>
      <c r="CQ147" s="517"/>
      <c r="CR147" s="517"/>
      <c r="CS147" s="517"/>
      <c r="CT147" s="517"/>
      <c r="CU147" s="155"/>
      <c r="CV147" s="517"/>
      <c r="CW147" s="517"/>
      <c r="CX147" s="517"/>
      <c r="CY147" s="517"/>
      <c r="CZ147" s="517"/>
      <c r="DA147" s="155"/>
      <c r="DB147" s="517"/>
      <c r="DC147" s="517"/>
      <c r="DD147" s="517"/>
      <c r="DE147" s="517"/>
      <c r="DF147" s="517"/>
      <c r="DG147" s="155"/>
      <c r="DH147" s="517"/>
      <c r="DI147" s="517"/>
      <c r="DJ147" s="517"/>
      <c r="DK147" s="517"/>
      <c r="DL147" s="517"/>
      <c r="DM147" s="155"/>
      <c r="DN147" s="517"/>
      <c r="DO147" s="517"/>
      <c r="DP147" s="517"/>
      <c r="DQ147" s="517"/>
      <c r="DR147" s="517"/>
      <c r="DS147" s="155"/>
      <c r="DT147" s="517"/>
      <c r="DU147" s="517"/>
      <c r="DV147" s="517"/>
      <c r="DW147" s="517"/>
      <c r="DX147" s="517"/>
      <c r="DY147" s="155"/>
      <c r="DZ147" s="517"/>
      <c r="EA147" s="517"/>
      <c r="EB147" s="517"/>
      <c r="EC147" s="517"/>
      <c r="ED147" s="517"/>
      <c r="EE147" s="155"/>
      <c r="EF147" s="517"/>
      <c r="EG147" s="517"/>
      <c r="EH147" s="517"/>
      <c r="EI147" s="517"/>
      <c r="EJ147" s="517"/>
      <c r="EK147" s="155"/>
      <c r="EL147" s="517"/>
      <c r="EM147" s="517"/>
      <c r="EN147" s="517"/>
      <c r="EO147" s="517"/>
      <c r="EP147" s="517"/>
      <c r="EQ147" s="155"/>
      <c r="ER147" s="517"/>
      <c r="ES147" s="517"/>
      <c r="ET147" s="517"/>
      <c r="EU147" s="517"/>
      <c r="EV147" s="517"/>
      <c r="EW147" s="155"/>
      <c r="EX147" s="517"/>
      <c r="EY147" s="517"/>
      <c r="EZ147" s="517"/>
      <c r="FA147" s="517"/>
      <c r="FB147" s="517"/>
      <c r="FC147" s="155"/>
      <c r="FD147" s="517"/>
      <c r="FE147" s="517"/>
      <c r="FF147" s="517"/>
      <c r="FG147" s="517"/>
      <c r="FH147" s="517"/>
      <c r="FI147" s="155"/>
      <c r="FJ147" s="517"/>
      <c r="FK147" s="517"/>
      <c r="FL147" s="517"/>
      <c r="FM147" s="517"/>
      <c r="FN147" s="517"/>
      <c r="FO147" s="155"/>
      <c r="FP147" s="517"/>
      <c r="FQ147" s="517"/>
      <c r="FR147" s="517"/>
      <c r="FS147" s="517"/>
      <c r="FT147" s="517"/>
      <c r="FU147" s="155"/>
      <c r="FV147" s="517"/>
      <c r="FW147" s="517"/>
      <c r="FX147" s="517"/>
      <c r="FY147" s="517"/>
      <c r="FZ147" s="517"/>
      <c r="GA147" s="155"/>
      <c r="GB147" s="517"/>
      <c r="GC147" s="517"/>
      <c r="GD147" s="517"/>
      <c r="GE147" s="517"/>
      <c r="GF147" s="517"/>
      <c r="GG147" s="155"/>
      <c r="GH147" s="517"/>
      <c r="GI147" s="517"/>
      <c r="GJ147" s="517"/>
      <c r="GK147" s="517"/>
      <c r="GL147" s="517"/>
      <c r="GM147" s="155"/>
      <c r="GN147" s="517"/>
      <c r="GO147" s="517"/>
      <c r="GP147" s="517"/>
      <c r="GQ147" s="517"/>
      <c r="GR147" s="517"/>
      <c r="GS147" s="155"/>
      <c r="GT147" s="517"/>
      <c r="GU147" s="517"/>
      <c r="GV147" s="517"/>
      <c r="GW147" s="517"/>
      <c r="GX147" s="517"/>
      <c r="GY147" s="155"/>
      <c r="GZ147" s="517"/>
      <c r="HA147" s="517"/>
      <c r="HB147" s="517"/>
      <c r="HC147" s="517"/>
      <c r="HD147" s="517"/>
      <c r="HE147" s="155"/>
      <c r="HF147" s="517"/>
      <c r="HG147" s="517"/>
      <c r="HH147" s="517"/>
      <c r="HI147" s="517"/>
      <c r="HJ147" s="517"/>
      <c r="HK147" s="155"/>
      <c r="HL147" s="517"/>
      <c r="HM147" s="517"/>
      <c r="HN147" s="517"/>
      <c r="HO147" s="517"/>
      <c r="HP147" s="517"/>
      <c r="HQ147" s="155"/>
      <c r="HR147" s="517"/>
      <c r="HS147" s="517"/>
      <c r="HT147" s="517"/>
      <c r="HU147" s="517"/>
      <c r="HV147" s="517"/>
      <c r="HW147" s="155"/>
      <c r="HX147" s="517"/>
      <c r="HY147" s="517"/>
      <c r="HZ147" s="517"/>
      <c r="IA147" s="517"/>
      <c r="IB147" s="517"/>
      <c r="IC147" s="155"/>
      <c r="ID147" s="517"/>
      <c r="IE147" s="517"/>
      <c r="IF147" s="517"/>
      <c r="IG147" s="517"/>
      <c r="IH147" s="517"/>
      <c r="II147" s="155"/>
      <c r="IJ147" s="517"/>
    </row>
    <row r="148" spans="1:244" ht="13.5" thickBot="1">
      <c r="A148" s="550"/>
      <c r="B148" s="551"/>
      <c r="C148" s="551"/>
      <c r="D148" s="551"/>
      <c r="E148" s="539"/>
      <c r="F148" s="584"/>
      <c r="G148" s="600"/>
      <c r="H148" s="479"/>
      <c r="I148" s="479"/>
      <c r="J148" s="1358"/>
      <c r="K148" s="1358"/>
      <c r="L148" s="1358"/>
      <c r="M148" s="1358"/>
      <c r="N148" s="1358"/>
      <c r="O148" s="1358"/>
      <c r="P148" s="1358"/>
      <c r="Q148" s="1359"/>
      <c r="R148" s="503"/>
      <c r="S148" s="910"/>
      <c r="T148" s="517"/>
      <c r="U148" s="155"/>
      <c r="V148" s="517"/>
      <c r="W148" s="517"/>
      <c r="X148" s="517"/>
      <c r="Y148" s="517"/>
      <c r="Z148" s="517"/>
      <c r="AA148" s="155"/>
      <c r="AB148" s="517"/>
      <c r="AC148" s="517"/>
      <c r="AD148" s="517"/>
      <c r="AE148" s="517"/>
      <c r="AF148" s="517"/>
      <c r="AG148" s="155"/>
      <c r="AH148" s="517"/>
      <c r="AI148" s="517"/>
      <c r="AJ148" s="517"/>
      <c r="AK148" s="517"/>
      <c r="AL148" s="517"/>
      <c r="AM148" s="155"/>
      <c r="AN148" s="517"/>
      <c r="AO148" s="517"/>
      <c r="AP148" s="517"/>
      <c r="AQ148" s="517"/>
      <c r="AR148" s="517"/>
      <c r="AS148" s="155"/>
      <c r="AT148" s="517"/>
      <c r="AU148" s="517"/>
      <c r="AV148" s="517"/>
      <c r="AW148" s="517"/>
      <c r="AX148" s="517"/>
      <c r="AY148" s="155"/>
      <c r="AZ148" s="517"/>
      <c r="BA148" s="517"/>
      <c r="BB148" s="517"/>
      <c r="BC148" s="517"/>
      <c r="BD148" s="517"/>
      <c r="BE148" s="155"/>
      <c r="BF148" s="517"/>
      <c r="BG148" s="517"/>
      <c r="BH148" s="517"/>
      <c r="BI148" s="517"/>
      <c r="BJ148" s="517"/>
      <c r="BK148" s="155"/>
      <c r="BL148" s="517"/>
      <c r="BM148" s="517"/>
      <c r="BN148" s="517"/>
      <c r="BO148" s="517"/>
      <c r="BP148" s="517"/>
      <c r="BQ148" s="155"/>
      <c r="BR148" s="517"/>
      <c r="BS148" s="517"/>
      <c r="BT148" s="517"/>
      <c r="BU148" s="517"/>
      <c r="BV148" s="517"/>
      <c r="BW148" s="155"/>
      <c r="BX148" s="517"/>
      <c r="BY148" s="517"/>
      <c r="BZ148" s="517"/>
      <c r="CA148" s="517"/>
      <c r="CB148" s="517"/>
      <c r="CC148" s="155"/>
      <c r="CD148" s="517"/>
      <c r="CE148" s="517"/>
      <c r="CF148" s="517"/>
      <c r="CG148" s="517"/>
      <c r="CH148" s="517"/>
      <c r="CI148" s="155"/>
      <c r="CJ148" s="517"/>
      <c r="CK148" s="517"/>
      <c r="CL148" s="517"/>
      <c r="CM148" s="517"/>
      <c r="CN148" s="517"/>
      <c r="CO148" s="155"/>
      <c r="CP148" s="517"/>
      <c r="CQ148" s="517"/>
      <c r="CR148" s="517"/>
      <c r="CS148" s="517"/>
      <c r="CT148" s="517"/>
      <c r="CU148" s="155"/>
      <c r="CV148" s="517"/>
      <c r="CW148" s="517"/>
      <c r="CX148" s="517"/>
      <c r="CY148" s="517"/>
      <c r="CZ148" s="517"/>
      <c r="DA148" s="155"/>
      <c r="DB148" s="517"/>
      <c r="DC148" s="517"/>
      <c r="DD148" s="517"/>
      <c r="DE148" s="517"/>
      <c r="DF148" s="517"/>
      <c r="DG148" s="155"/>
      <c r="DH148" s="517"/>
      <c r="DI148" s="517"/>
      <c r="DJ148" s="517"/>
      <c r="DK148" s="517"/>
      <c r="DL148" s="517"/>
      <c r="DM148" s="155"/>
      <c r="DN148" s="517"/>
      <c r="DO148" s="517"/>
      <c r="DP148" s="517"/>
      <c r="DQ148" s="517"/>
      <c r="DR148" s="517"/>
      <c r="DS148" s="155"/>
      <c r="DT148" s="517"/>
      <c r="DU148" s="517"/>
      <c r="DV148" s="517"/>
      <c r="DW148" s="517"/>
      <c r="DX148" s="517"/>
      <c r="DY148" s="155"/>
      <c r="DZ148" s="517"/>
      <c r="EA148" s="517"/>
      <c r="EB148" s="517"/>
      <c r="EC148" s="517"/>
      <c r="ED148" s="517"/>
      <c r="EE148" s="155"/>
      <c r="EF148" s="517"/>
      <c r="EG148" s="517"/>
      <c r="EH148" s="517"/>
      <c r="EI148" s="517"/>
      <c r="EJ148" s="517"/>
      <c r="EK148" s="155"/>
      <c r="EL148" s="517"/>
      <c r="EM148" s="517"/>
      <c r="EN148" s="517"/>
      <c r="EO148" s="517"/>
      <c r="EP148" s="517"/>
      <c r="EQ148" s="155"/>
      <c r="ER148" s="517"/>
      <c r="ES148" s="517"/>
      <c r="ET148" s="517"/>
      <c r="EU148" s="517"/>
      <c r="EV148" s="517"/>
      <c r="EW148" s="155"/>
      <c r="EX148" s="517"/>
      <c r="EY148" s="517"/>
      <c r="EZ148" s="517"/>
      <c r="FA148" s="517"/>
      <c r="FB148" s="517"/>
      <c r="FC148" s="155"/>
      <c r="FD148" s="517"/>
      <c r="FE148" s="517"/>
      <c r="FF148" s="517"/>
      <c r="FG148" s="517"/>
      <c r="FH148" s="517"/>
      <c r="FI148" s="155"/>
      <c r="FJ148" s="517"/>
      <c r="FK148" s="517"/>
      <c r="FL148" s="517"/>
      <c r="FM148" s="517"/>
      <c r="FN148" s="517"/>
      <c r="FO148" s="155"/>
      <c r="FP148" s="517"/>
      <c r="FQ148" s="517"/>
      <c r="FR148" s="517"/>
      <c r="FS148" s="517"/>
      <c r="FT148" s="517"/>
      <c r="FU148" s="155"/>
      <c r="FV148" s="517"/>
      <c r="FW148" s="517"/>
      <c r="FX148" s="517"/>
      <c r="FY148" s="517"/>
      <c r="FZ148" s="517"/>
      <c r="GA148" s="155"/>
      <c r="GB148" s="517"/>
      <c r="GC148" s="517"/>
      <c r="GD148" s="517"/>
      <c r="GE148" s="517"/>
      <c r="GF148" s="517"/>
      <c r="GG148" s="155"/>
      <c r="GH148" s="517"/>
      <c r="GI148" s="517"/>
      <c r="GJ148" s="517"/>
      <c r="GK148" s="517"/>
      <c r="GL148" s="517"/>
      <c r="GM148" s="155"/>
      <c r="GN148" s="517"/>
      <c r="GO148" s="517"/>
      <c r="GP148" s="517"/>
      <c r="GQ148" s="517"/>
      <c r="GR148" s="517"/>
      <c r="GS148" s="155"/>
      <c r="GT148" s="517"/>
      <c r="GU148" s="517"/>
      <c r="GV148" s="517"/>
      <c r="GW148" s="517"/>
      <c r="GX148" s="517"/>
      <c r="GY148" s="155"/>
      <c r="GZ148" s="517"/>
      <c r="HA148" s="517"/>
      <c r="HB148" s="517"/>
      <c r="HC148" s="517"/>
      <c r="HD148" s="517"/>
      <c r="HE148" s="155"/>
      <c r="HF148" s="517"/>
      <c r="HG148" s="517"/>
      <c r="HH148" s="517"/>
      <c r="HI148" s="517"/>
      <c r="HJ148" s="517"/>
      <c r="HK148" s="155"/>
      <c r="HL148" s="517"/>
      <c r="HM148" s="517"/>
      <c r="HN148" s="517"/>
      <c r="HO148" s="517"/>
      <c r="HP148" s="517"/>
      <c r="HQ148" s="155"/>
      <c r="HR148" s="517"/>
      <c r="HS148" s="517"/>
      <c r="HT148" s="517"/>
      <c r="HU148" s="517"/>
      <c r="HV148" s="517"/>
      <c r="HW148" s="155"/>
      <c r="HX148" s="517"/>
      <c r="HY148" s="517"/>
      <c r="HZ148" s="517"/>
      <c r="IA148" s="517"/>
      <c r="IB148" s="517"/>
      <c r="IC148" s="155"/>
      <c r="ID148" s="517"/>
      <c r="IE148" s="517"/>
      <c r="IF148" s="517"/>
      <c r="IG148" s="517"/>
      <c r="IH148" s="517"/>
      <c r="II148" s="155"/>
      <c r="IJ148" s="517"/>
    </row>
    <row r="149" spans="1:244">
      <c r="A149" s="498"/>
      <c r="B149" s="498"/>
      <c r="C149" s="498"/>
      <c r="D149" s="498"/>
      <c r="E149" s="498"/>
      <c r="F149" s="498"/>
      <c r="G149" s="498"/>
      <c r="H149" s="498"/>
      <c r="I149" s="498"/>
      <c r="J149" s="587"/>
      <c r="K149" s="587"/>
      <c r="L149" s="587"/>
      <c r="M149" s="587"/>
      <c r="N149" s="587"/>
      <c r="O149" s="587"/>
      <c r="P149" s="587"/>
      <c r="Q149" s="587"/>
      <c r="R149" s="498"/>
    </row>
    <row r="150" spans="1:244">
      <c r="A150" s="498"/>
      <c r="B150" s="498"/>
      <c r="C150" s="498"/>
      <c r="D150" s="498"/>
      <c r="E150" s="498"/>
      <c r="F150" s="498"/>
      <c r="G150" s="498"/>
      <c r="H150" s="498"/>
      <c r="I150" s="498"/>
      <c r="J150" s="587"/>
      <c r="K150" s="587"/>
      <c r="L150" s="587"/>
      <c r="M150" s="587"/>
      <c r="N150" s="587"/>
      <c r="O150" s="587"/>
      <c r="P150" s="587"/>
      <c r="Q150" s="587"/>
      <c r="R150" s="498"/>
    </row>
    <row r="151" spans="1:244" s="265" customFormat="1" ht="18.75" thickBot="1">
      <c r="A151" s="673" t="s">
        <v>264</v>
      </c>
      <c r="B151" s="675"/>
      <c r="C151" s="675"/>
      <c r="D151" s="675"/>
      <c r="E151" s="675"/>
      <c r="F151" s="675"/>
      <c r="G151" s="675"/>
      <c r="H151" s="675"/>
      <c r="I151" s="675"/>
      <c r="J151" s="684"/>
      <c r="K151" s="684"/>
      <c r="L151" s="684"/>
      <c r="M151" s="684"/>
      <c r="N151" s="684"/>
      <c r="O151" s="684"/>
      <c r="P151" s="684"/>
      <c r="Q151" s="684"/>
      <c r="R151" s="499"/>
      <c r="S151" s="883"/>
    </row>
    <row r="152" spans="1:244" ht="26.1" customHeight="1">
      <c r="A152" s="1321" t="s">
        <v>558</v>
      </c>
      <c r="B152" s="1319"/>
      <c r="C152" s="1319"/>
      <c r="D152" s="1319"/>
      <c r="E152" s="1319"/>
      <c r="F152" s="1319"/>
      <c r="G152" s="681" t="str">
        <f>+C154</f>
        <v>Interest on Network Credits</v>
      </c>
      <c r="H152" s="1318" t="s">
        <v>153</v>
      </c>
      <c r="I152" s="1319"/>
      <c r="J152" s="1319"/>
      <c r="K152" s="1319"/>
      <c r="L152" s="1319"/>
      <c r="M152" s="1319"/>
      <c r="N152" s="1319"/>
      <c r="O152" s="1319"/>
      <c r="P152" s="1319"/>
      <c r="Q152" s="1320"/>
      <c r="R152" s="498"/>
    </row>
    <row r="153" spans="1:244">
      <c r="A153" s="509"/>
      <c r="B153" s="516" t="str">
        <f>+'Appendix A'!B275</f>
        <v>Revenue Credits &amp; Interest on Network Credits</v>
      </c>
      <c r="C153" s="517"/>
      <c r="D153" s="517"/>
      <c r="E153" s="517"/>
      <c r="F153" s="517"/>
      <c r="G153" s="669"/>
      <c r="H153" s="1553"/>
      <c r="I153" s="1553"/>
      <c r="J153" s="1553"/>
      <c r="K153" s="1553"/>
      <c r="L153" s="1553"/>
      <c r="M153" s="1553"/>
      <c r="N153" s="1553"/>
      <c r="O153" s="1553"/>
      <c r="P153" s="1553"/>
      <c r="Q153" s="1554"/>
      <c r="R153" s="498"/>
    </row>
    <row r="154" spans="1:244" ht="12.75" customHeight="1">
      <c r="A154" s="509">
        <f>+'Appendix A'!A277</f>
        <v>155</v>
      </c>
      <c r="B154" s="517"/>
      <c r="C154" s="155" t="str">
        <f>+'Appendix A'!C277</f>
        <v>Interest on Network Credits</v>
      </c>
      <c r="D154" s="517"/>
      <c r="E154" s="517" t="str">
        <f>+'Appendix A'!E277</f>
        <v>(Note N)</v>
      </c>
      <c r="F154" s="517" t="s">
        <v>430</v>
      </c>
      <c r="G154" s="868">
        <v>0</v>
      </c>
      <c r="H154" s="1568"/>
      <c r="I154" s="1568"/>
      <c r="J154" s="1568"/>
      <c r="K154" s="1568"/>
      <c r="L154" s="1568"/>
      <c r="M154" s="1568"/>
      <c r="N154" s="1568"/>
      <c r="O154" s="1568"/>
      <c r="P154" s="1568"/>
      <c r="Q154" s="1569"/>
      <c r="R154" s="498"/>
    </row>
    <row r="155" spans="1:244">
      <c r="A155" s="509"/>
      <c r="B155" s="517"/>
      <c r="C155" s="517"/>
      <c r="D155" s="517"/>
      <c r="E155" s="510"/>
      <c r="F155" s="447"/>
      <c r="G155" s="530"/>
      <c r="H155" s="1557"/>
      <c r="I155" s="1557"/>
      <c r="J155" s="1557"/>
      <c r="K155" s="1557"/>
      <c r="L155" s="1557"/>
      <c r="M155" s="1557"/>
      <c r="N155" s="1557"/>
      <c r="O155" s="1557"/>
      <c r="P155" s="1557"/>
      <c r="Q155" s="1558"/>
      <c r="R155" s="498"/>
    </row>
    <row r="156" spans="1:244">
      <c r="A156" s="509"/>
      <c r="B156" s="517"/>
      <c r="C156" s="517"/>
      <c r="D156" s="517"/>
      <c r="E156" s="510"/>
      <c r="F156" s="447"/>
      <c r="G156" s="530"/>
      <c r="Q156" s="490"/>
      <c r="R156" s="498"/>
    </row>
    <row r="157" spans="1:244">
      <c r="A157" s="509"/>
      <c r="B157" s="517"/>
      <c r="C157" s="517"/>
      <c r="D157" s="517"/>
      <c r="E157" s="510"/>
      <c r="F157" s="447"/>
      <c r="G157" s="485"/>
      <c r="H157" s="1566"/>
      <c r="I157" s="1566"/>
      <c r="J157" s="1566"/>
      <c r="K157" s="1566"/>
      <c r="L157" s="1566"/>
      <c r="M157" s="1566"/>
      <c r="N157" s="1566"/>
      <c r="O157" s="1566"/>
      <c r="P157" s="1566"/>
      <c r="Q157" s="1567"/>
      <c r="R157" s="498"/>
    </row>
    <row r="158" spans="1:244">
      <c r="A158" s="550"/>
      <c r="B158" s="551"/>
      <c r="C158" s="551"/>
      <c r="D158" s="551"/>
      <c r="E158" s="539"/>
      <c r="F158" s="584"/>
      <c r="G158" s="582"/>
      <c r="H158" s="492"/>
      <c r="I158" s="492"/>
      <c r="J158" s="592"/>
      <c r="K158" s="593" t="s">
        <v>149</v>
      </c>
      <c r="L158" s="589"/>
      <c r="M158" s="589"/>
      <c r="N158" s="589"/>
      <c r="O158" s="589"/>
      <c r="P158" s="589"/>
      <c r="Q158" s="590"/>
      <c r="R158" s="498"/>
    </row>
    <row r="159" spans="1:244">
      <c r="A159" s="498"/>
      <c r="B159" s="498"/>
      <c r="C159" s="498"/>
      <c r="D159" s="498"/>
      <c r="E159" s="498"/>
      <c r="F159" s="498"/>
      <c r="G159" s="498"/>
      <c r="H159" s="498"/>
      <c r="I159" s="498"/>
      <c r="J159" s="587"/>
      <c r="K159" s="587"/>
      <c r="L159" s="587"/>
      <c r="M159" s="587"/>
      <c r="N159" s="587"/>
      <c r="O159" s="587"/>
      <c r="P159" s="587"/>
      <c r="Q159" s="587"/>
      <c r="R159" s="498"/>
    </row>
    <row r="160" spans="1:244">
      <c r="A160" s="498"/>
      <c r="B160" s="498"/>
      <c r="C160" s="498"/>
      <c r="D160" s="498"/>
      <c r="E160" s="498"/>
      <c r="F160" s="498"/>
      <c r="G160" s="498"/>
      <c r="H160" s="498"/>
      <c r="I160" s="498"/>
      <c r="J160" s="587"/>
      <c r="K160" s="587"/>
      <c r="L160" s="587"/>
      <c r="M160" s="587"/>
      <c r="N160" s="587"/>
      <c r="O160" s="587"/>
      <c r="P160" s="587"/>
      <c r="Q160" s="587"/>
      <c r="R160" s="498"/>
    </row>
    <row r="161" spans="1:19" s="265" customFormat="1" ht="18">
      <c r="A161" s="673" t="str">
        <f>+'Appendix A'!C299</f>
        <v xml:space="preserve">Facility Credits under Section 30.9 of the PJM OATT </v>
      </c>
      <c r="B161" s="675"/>
      <c r="C161" s="675"/>
      <c r="D161" s="675"/>
      <c r="E161" s="675"/>
      <c r="F161" s="675"/>
      <c r="G161" s="675"/>
      <c r="H161" s="675"/>
      <c r="I161" s="675"/>
      <c r="J161" s="684"/>
      <c r="K161" s="684"/>
      <c r="L161" s="684"/>
      <c r="M161" s="684"/>
      <c r="N161" s="684"/>
      <c r="O161" s="684"/>
      <c r="P161" s="684"/>
      <c r="Q161" s="684"/>
      <c r="R161" s="499"/>
      <c r="S161" s="883"/>
    </row>
    <row r="162" spans="1:19" ht="12.95" customHeight="1">
      <c r="A162" s="1551" t="s">
        <v>558</v>
      </c>
      <c r="B162" s="1552"/>
      <c r="C162" s="1552"/>
      <c r="D162" s="1552"/>
      <c r="E162" s="1552"/>
      <c r="F162" s="1552"/>
      <c r="G162" s="681" t="s">
        <v>44</v>
      </c>
      <c r="H162" s="1570" t="s">
        <v>152</v>
      </c>
      <c r="I162" s="1571"/>
      <c r="J162" s="1571"/>
      <c r="K162" s="1571"/>
      <c r="L162" s="1571"/>
      <c r="M162" s="1571"/>
      <c r="N162" s="1571"/>
      <c r="O162" s="1571"/>
      <c r="P162" s="1571"/>
      <c r="Q162" s="1572"/>
      <c r="R162" s="498"/>
    </row>
    <row r="163" spans="1:19">
      <c r="A163" s="509"/>
      <c r="B163" s="528" t="str">
        <f>+'Appendix A'!C296</f>
        <v>Net Revenue Requirement</v>
      </c>
      <c r="C163" s="237"/>
      <c r="D163" s="237"/>
      <c r="E163" s="413"/>
      <c r="F163" s="494"/>
      <c r="G163" s="474"/>
      <c r="H163" s="1553"/>
      <c r="I163" s="1553"/>
      <c r="J163" s="1553"/>
      <c r="K163" s="1553"/>
      <c r="L163" s="1553"/>
      <c r="M163" s="1553"/>
      <c r="N163" s="1553"/>
      <c r="O163" s="1553"/>
      <c r="P163" s="1553"/>
      <c r="Q163" s="1554"/>
      <c r="R163" s="498"/>
    </row>
    <row r="164" spans="1:19">
      <c r="A164" s="550">
        <f>+'Appendix A'!A299</f>
        <v>171</v>
      </c>
      <c r="B164" s="566"/>
      <c r="C164" s="552" t="str">
        <f>+'Appendix A'!C299</f>
        <v xml:space="preserve">Facility Credits under Section 30.9 of the PJM OATT </v>
      </c>
      <c r="D164" s="561"/>
      <c r="E164" s="551"/>
      <c r="F164" s="551"/>
      <c r="G164" s="864">
        <v>0</v>
      </c>
      <c r="H164" s="1573"/>
      <c r="I164" s="1573"/>
      <c r="J164" s="1573"/>
      <c r="K164" s="1573"/>
      <c r="L164" s="1573"/>
      <c r="M164" s="1573"/>
      <c r="N164" s="1573"/>
      <c r="O164" s="1573"/>
      <c r="P164" s="1573"/>
      <c r="Q164" s="1574"/>
      <c r="R164" s="498"/>
    </row>
    <row r="165" spans="1:19">
      <c r="A165" s="498"/>
      <c r="B165" s="498"/>
      <c r="C165" s="498"/>
      <c r="D165" s="498"/>
      <c r="E165" s="498"/>
      <c r="F165" s="498"/>
      <c r="G165" s="498"/>
      <c r="H165" s="498"/>
      <c r="I165" s="498"/>
      <c r="J165" s="587"/>
      <c r="K165" s="587"/>
      <c r="L165" s="587"/>
      <c r="M165" s="587"/>
      <c r="N165" s="587"/>
      <c r="O165" s="587"/>
      <c r="P165" s="587"/>
      <c r="Q165" s="587"/>
      <c r="R165" s="498"/>
    </row>
    <row r="166" spans="1:19">
      <c r="A166" s="498"/>
      <c r="B166" s="498"/>
      <c r="C166" s="498"/>
      <c r="D166" s="498"/>
      <c r="E166" s="498"/>
      <c r="F166" s="498"/>
      <c r="G166" s="498"/>
      <c r="H166" s="498"/>
      <c r="I166" s="498"/>
      <c r="J166" s="587"/>
      <c r="K166" s="587"/>
      <c r="L166" s="587"/>
      <c r="M166" s="587"/>
      <c r="N166" s="587"/>
      <c r="O166" s="587"/>
      <c r="P166" s="587"/>
      <c r="Q166" s="587"/>
      <c r="R166" s="498"/>
    </row>
    <row r="167" spans="1:19" s="265" customFormat="1" ht="18">
      <c r="A167" s="673" t="s">
        <v>261</v>
      </c>
      <c r="B167" s="675"/>
      <c r="C167" s="675"/>
      <c r="D167" s="675"/>
      <c r="E167" s="675"/>
      <c r="F167" s="675"/>
      <c r="G167" s="675"/>
      <c r="H167" s="675"/>
      <c r="I167" s="675"/>
      <c r="J167" s="684"/>
      <c r="K167" s="684"/>
      <c r="L167" s="684"/>
      <c r="M167" s="684"/>
      <c r="N167" s="684"/>
      <c r="O167" s="684"/>
      <c r="P167" s="684"/>
      <c r="Q167" s="684"/>
      <c r="R167" s="499"/>
      <c r="S167" s="883"/>
    </row>
    <row r="168" spans="1:19" ht="12.95" customHeight="1">
      <c r="A168" s="1551" t="s">
        <v>558</v>
      </c>
      <c r="B168" s="1552"/>
      <c r="C168" s="1552"/>
      <c r="D168" s="1552"/>
      <c r="E168" s="1552"/>
      <c r="F168" s="1552"/>
      <c r="G168" s="681" t="str">
        <f>+C170</f>
        <v>1 CP Peak</v>
      </c>
      <c r="H168" s="1570" t="s">
        <v>152</v>
      </c>
      <c r="I168" s="1571"/>
      <c r="J168" s="1571"/>
      <c r="K168" s="1571"/>
      <c r="L168" s="1571"/>
      <c r="M168" s="1571"/>
      <c r="N168" s="1571"/>
      <c r="O168" s="1571"/>
      <c r="P168" s="1571"/>
      <c r="Q168" s="1572"/>
      <c r="R168" s="498"/>
    </row>
    <row r="169" spans="1:19">
      <c r="A169" s="509"/>
      <c r="B169" s="528" t="s">
        <v>115</v>
      </c>
      <c r="C169" s="237"/>
      <c r="D169" s="237"/>
      <c r="E169" s="413"/>
      <c r="F169" s="494"/>
      <c r="G169" s="474"/>
      <c r="H169" s="1553"/>
      <c r="I169" s="1553"/>
      <c r="J169" s="1553"/>
      <c r="K169" s="1553"/>
      <c r="L169" s="1553"/>
      <c r="M169" s="1553"/>
      <c r="N169" s="1553"/>
      <c r="O169" s="1553"/>
      <c r="P169" s="1553"/>
      <c r="Q169" s="1554"/>
      <c r="R169" s="498"/>
    </row>
    <row r="170" spans="1:19">
      <c r="A170" s="550">
        <f>+'Appendix A'!A303</f>
        <v>173</v>
      </c>
      <c r="B170" s="566"/>
      <c r="C170" s="552" t="str">
        <f>+'Appendix A'!C303</f>
        <v>1 CP Peak</v>
      </c>
      <c r="D170" s="561"/>
      <c r="E170" s="551" t="str">
        <f>+'Appendix A'!E303</f>
        <v>(Note L)</v>
      </c>
      <c r="F170" s="482" t="str">
        <f>+'Appendix A'!F303</f>
        <v>PJM Data</v>
      </c>
      <c r="G170" s="754">
        <f>'Appendix A'!H303</f>
        <v>22467</v>
      </c>
      <c r="H170" s="1579"/>
      <c r="I170" s="1579"/>
      <c r="J170" s="1579"/>
      <c r="K170" s="1579"/>
      <c r="L170" s="1579"/>
      <c r="M170" s="1579"/>
      <c r="N170" s="1579"/>
      <c r="O170" s="1579"/>
      <c r="P170" s="1579"/>
      <c r="Q170" s="1580"/>
      <c r="R170" s="498"/>
    </row>
    <row r="171" spans="1:19">
      <c r="A171" s="498"/>
      <c r="B171" s="498"/>
      <c r="C171" s="498"/>
      <c r="D171" s="498"/>
      <c r="E171" s="498"/>
      <c r="F171" s="498"/>
      <c r="G171" s="498"/>
      <c r="H171" s="498"/>
      <c r="I171" s="498"/>
      <c r="J171" s="587"/>
      <c r="K171" s="587"/>
      <c r="L171" s="587"/>
      <c r="M171" s="587"/>
      <c r="N171" s="587"/>
      <c r="O171" s="587"/>
      <c r="P171" s="587"/>
      <c r="Q171" s="587"/>
      <c r="R171" s="498"/>
    </row>
    <row r="172" spans="1:19">
      <c r="A172" s="498"/>
      <c r="B172" s="498"/>
      <c r="C172" s="498"/>
      <c r="D172" s="498"/>
      <c r="E172" s="498"/>
      <c r="F172" s="498"/>
      <c r="G172" s="498"/>
      <c r="H172" s="498"/>
      <c r="I172" s="498"/>
      <c r="J172" s="587"/>
      <c r="K172" s="587"/>
      <c r="L172" s="587"/>
      <c r="M172" s="587"/>
      <c r="N172" s="587"/>
      <c r="O172" s="587"/>
      <c r="P172" s="587"/>
      <c r="Q172" s="587"/>
      <c r="R172" s="498"/>
    </row>
    <row r="173" spans="1:19" s="265" customFormat="1" ht="18">
      <c r="A173" s="673" t="s">
        <v>156</v>
      </c>
      <c r="B173" s="675"/>
      <c r="C173" s="675"/>
      <c r="D173" s="675"/>
      <c r="E173" s="675"/>
      <c r="F173" s="675"/>
      <c r="G173" s="675"/>
      <c r="H173" s="675"/>
      <c r="I173" s="675"/>
      <c r="J173" s="684"/>
      <c r="K173" s="684"/>
      <c r="L173" s="684"/>
      <c r="M173" s="684"/>
      <c r="N173" s="684"/>
      <c r="O173" s="684"/>
      <c r="P173" s="684"/>
      <c r="Q173" s="684"/>
      <c r="R173" s="499"/>
      <c r="S173" s="883"/>
    </row>
    <row r="174" spans="1:19">
      <c r="A174" s="732"/>
      <c r="B174" s="680"/>
      <c r="C174" s="680" t="s">
        <v>1048</v>
      </c>
      <c r="D174" s="680" t="s">
        <v>157</v>
      </c>
      <c r="E174" s="680" t="s">
        <v>158</v>
      </c>
      <c r="F174" s="680" t="s">
        <v>159</v>
      </c>
      <c r="G174" s="1551" t="s">
        <v>160</v>
      </c>
      <c r="H174" s="1552"/>
      <c r="I174" s="1552" t="s">
        <v>161</v>
      </c>
      <c r="J174" s="1576"/>
      <c r="K174" s="1592" t="s">
        <v>162</v>
      </c>
      <c r="L174" s="1593"/>
      <c r="M174" s="685"/>
      <c r="N174" s="685"/>
      <c r="O174" s="685"/>
      <c r="P174" s="685"/>
      <c r="Q174" s="686"/>
      <c r="R174" s="498"/>
    </row>
    <row r="175" spans="1:19">
      <c r="A175" s="509"/>
      <c r="B175" s="516"/>
      <c r="C175" s="517"/>
      <c r="D175" s="517"/>
      <c r="E175" s="495"/>
      <c r="F175" s="495"/>
      <c r="G175" s="1588">
        <f>+E175*D175</f>
        <v>0</v>
      </c>
      <c r="H175" s="1589"/>
      <c r="I175" s="1590">
        <f>+F175*D175</f>
        <v>0</v>
      </c>
      <c r="J175" s="1591"/>
      <c r="K175" s="1581">
        <f>+I175-G175</f>
        <v>0</v>
      </c>
      <c r="L175" s="1582"/>
      <c r="M175" s="488"/>
      <c r="N175" s="488"/>
      <c r="O175" s="488"/>
      <c r="P175" s="488"/>
      <c r="Q175" s="489"/>
      <c r="R175" s="498"/>
    </row>
    <row r="176" spans="1:19" ht="25.5" customHeight="1">
      <c r="A176" s="509"/>
      <c r="B176" s="517"/>
      <c r="C176" s="1555" t="s">
        <v>85</v>
      </c>
      <c r="D176" s="1555"/>
      <c r="E176" s="1555"/>
      <c r="F176" s="1556"/>
      <c r="G176" s="1360"/>
      <c r="H176" s="1351"/>
      <c r="I176" s="1351"/>
      <c r="J176" s="1352"/>
      <c r="K176" s="1353"/>
      <c r="L176" s="1354"/>
      <c r="M176" s="481"/>
      <c r="N176" s="481"/>
      <c r="O176" s="481"/>
      <c r="P176" s="481"/>
      <c r="Q176" s="490"/>
      <c r="R176" s="498"/>
    </row>
    <row r="177" spans="1:19">
      <c r="A177" s="509"/>
      <c r="B177" s="517"/>
      <c r="C177" s="517"/>
      <c r="D177" s="517"/>
      <c r="E177" s="495"/>
      <c r="F177" s="495"/>
      <c r="G177" s="586"/>
      <c r="H177" s="495"/>
      <c r="I177" s="330"/>
      <c r="J177" s="481"/>
      <c r="K177" s="594"/>
      <c r="L177" s="481"/>
      <c r="M177" s="481"/>
      <c r="N177" s="481"/>
      <c r="O177" s="481"/>
      <c r="P177" s="481"/>
      <c r="Q177" s="490"/>
      <c r="R177" s="498"/>
    </row>
    <row r="178" spans="1:19">
      <c r="A178" s="550"/>
      <c r="B178" s="551"/>
      <c r="C178" s="551" t="s">
        <v>461</v>
      </c>
      <c r="D178" s="551"/>
      <c r="E178" s="539"/>
      <c r="F178" s="584"/>
      <c r="G178" s="1583">
        <f>SUM(G175:H177)</f>
        <v>0</v>
      </c>
      <c r="H178" s="1584"/>
      <c r="I178" s="1584">
        <f>SUM(I175:J177)</f>
        <v>0</v>
      </c>
      <c r="J178" s="1585"/>
      <c r="K178" s="1586">
        <f>SUM(K175:L177)</f>
        <v>0</v>
      </c>
      <c r="L178" s="1587"/>
      <c r="M178" s="589"/>
      <c r="N178" s="589"/>
      <c r="O178" s="589"/>
      <c r="P178" s="589"/>
      <c r="Q178" s="590"/>
      <c r="R178" s="498"/>
    </row>
    <row r="179" spans="1:19">
      <c r="A179" s="498"/>
      <c r="B179" s="498"/>
      <c r="C179" s="498"/>
      <c r="D179" s="498"/>
      <c r="E179" s="498"/>
      <c r="F179" s="498"/>
      <c r="G179" s="498"/>
      <c r="H179" s="498"/>
      <c r="I179" s="498"/>
      <c r="J179" s="587"/>
      <c r="K179" s="587"/>
      <c r="L179" s="587"/>
      <c r="M179" s="587"/>
      <c r="N179" s="587"/>
      <c r="O179" s="587"/>
      <c r="P179" s="587"/>
      <c r="Q179" s="587"/>
      <c r="R179" s="498"/>
    </row>
    <row r="180" spans="1:19" ht="13.5" thickBot="1">
      <c r="A180" s="498"/>
      <c r="B180" s="498"/>
      <c r="C180" s="498"/>
      <c r="D180" s="498"/>
      <c r="E180" s="498"/>
      <c r="F180" s="498"/>
      <c r="G180" s="498"/>
      <c r="H180" s="498"/>
      <c r="I180" s="498"/>
      <c r="J180" s="587"/>
      <c r="K180" s="587"/>
      <c r="L180" s="587"/>
      <c r="M180" s="587"/>
      <c r="N180" s="587"/>
      <c r="O180" s="587"/>
      <c r="P180" s="587"/>
      <c r="Q180" s="587"/>
      <c r="R180" s="498"/>
    </row>
    <row r="181" spans="1:19" customFormat="1" ht="19.5" thickBot="1">
      <c r="A181" s="1029" t="s">
        <v>699</v>
      </c>
      <c r="B181" s="1030"/>
      <c r="C181" s="1030"/>
      <c r="D181" s="1030"/>
      <c r="E181" s="1030"/>
      <c r="F181" s="1030"/>
      <c r="G181" s="1030"/>
      <c r="H181" s="1030"/>
      <c r="I181" s="1030"/>
      <c r="J181" s="1031"/>
      <c r="K181" s="1031"/>
      <c r="L181" s="1031"/>
      <c r="M181" s="1031"/>
      <c r="N181" s="1031"/>
      <c r="O181" s="1031"/>
      <c r="P181" s="1031"/>
      <c r="Q181" s="1032"/>
      <c r="R181" s="1033"/>
      <c r="S181" s="1033"/>
    </row>
    <row r="182" spans="1:19" s="1043" customFormat="1" ht="15">
      <c r="A182" s="1109"/>
      <c r="B182" s="1034"/>
      <c r="C182" s="1035"/>
      <c r="D182" s="1034"/>
      <c r="E182" s="1036"/>
      <c r="F182" s="1036"/>
      <c r="G182" s="1038"/>
      <c r="H182" s="1037" t="s">
        <v>23</v>
      </c>
      <c r="I182" s="1039"/>
      <c r="J182" s="1038"/>
      <c r="K182" s="1040"/>
      <c r="L182" s="1041"/>
      <c r="M182" s="1041"/>
      <c r="N182" s="1041"/>
      <c r="O182" s="1041"/>
      <c r="P182" s="1041"/>
      <c r="Q182" s="1042"/>
    </row>
    <row r="183" spans="1:19" s="1043" customFormat="1" ht="15">
      <c r="A183" s="1109"/>
      <c r="B183" s="1044"/>
      <c r="C183" s="1034"/>
      <c r="D183" s="1045"/>
      <c r="E183" s="1046"/>
      <c r="F183" s="1046"/>
      <c r="G183" s="1038"/>
      <c r="H183" s="1037" t="s">
        <v>94</v>
      </c>
      <c r="I183" s="1037"/>
      <c r="J183" s="1037" t="s">
        <v>700</v>
      </c>
      <c r="K183" s="1047"/>
      <c r="L183" s="1124" t="s">
        <v>1031</v>
      </c>
      <c r="M183" s="1048"/>
      <c r="N183" s="1048"/>
      <c r="O183" s="1048"/>
      <c r="P183" s="1048"/>
      <c r="Q183" s="1049"/>
    </row>
    <row r="184" spans="1:19" s="1043" customFormat="1" ht="19.5">
      <c r="A184" s="1110" t="s">
        <v>802</v>
      </c>
      <c r="B184" s="1044"/>
      <c r="C184" s="1093" t="s">
        <v>701</v>
      </c>
      <c r="D184" s="1045"/>
      <c r="E184" s="1046"/>
      <c r="F184" s="1096" t="s">
        <v>702</v>
      </c>
      <c r="G184" s="1038"/>
      <c r="H184" s="1051" t="s">
        <v>703</v>
      </c>
      <c r="I184" s="1094"/>
      <c r="J184" s="1051" t="s">
        <v>918</v>
      </c>
      <c r="L184" s="1051" t="s">
        <v>1032</v>
      </c>
      <c r="M184" s="1048"/>
      <c r="N184" s="1048"/>
      <c r="O184" s="1048"/>
      <c r="P184" s="1048"/>
      <c r="Q184" s="1049"/>
    </row>
    <row r="185" spans="1:19" s="1043" customFormat="1" ht="15">
      <c r="A185" s="1109"/>
      <c r="B185" s="1044"/>
      <c r="C185" s="1050"/>
      <c r="D185" s="1045"/>
      <c r="E185" s="1046"/>
      <c r="F185" s="1046"/>
      <c r="G185" s="1038"/>
      <c r="H185" s="1037"/>
      <c r="I185" s="1037"/>
      <c r="J185" s="1037"/>
      <c r="K185" s="1048"/>
      <c r="L185" s="1052"/>
      <c r="M185" s="1048"/>
      <c r="N185" s="1048"/>
      <c r="O185" s="1048"/>
      <c r="P185" s="1048"/>
      <c r="Q185" s="1049"/>
    </row>
    <row r="186" spans="1:19" s="1043" customFormat="1" ht="14.25">
      <c r="A186" s="1109" t="str">
        <f>'Appendix A'!A239</f>
        <v>136a</v>
      </c>
      <c r="B186" s="1034"/>
      <c r="C186" s="1035" t="s">
        <v>704</v>
      </c>
      <c r="D186" s="1034"/>
      <c r="E186" s="1036"/>
      <c r="F186" s="1036" t="s">
        <v>911</v>
      </c>
      <c r="G186" s="1038"/>
      <c r="H186" s="1317">
        <v>1566530</v>
      </c>
      <c r="I186" s="1053" t="s">
        <v>705</v>
      </c>
      <c r="J186" s="1054">
        <f>'Appendix A'!H228</f>
        <v>0.28504999999999991</v>
      </c>
      <c r="K186" s="1055" t="s">
        <v>706</v>
      </c>
      <c r="L186" s="1056">
        <f>H186*J186</f>
        <v>446539.37649999984</v>
      </c>
      <c r="M186" s="1048"/>
      <c r="N186" s="1048"/>
      <c r="O186" s="1057"/>
      <c r="P186" s="1048"/>
      <c r="Q186" s="1058"/>
    </row>
    <row r="187" spans="1:19" s="1043" customFormat="1" ht="14.25">
      <c r="A187" s="1109"/>
      <c r="B187" s="1034"/>
      <c r="C187" s="1035" t="s">
        <v>1010</v>
      </c>
      <c r="D187" s="1034"/>
      <c r="E187" s="1036"/>
      <c r="F187" s="1036"/>
      <c r="G187" s="1038"/>
      <c r="H187" s="1038"/>
      <c r="I187" s="1038"/>
      <c r="J187" s="1038"/>
      <c r="K187" s="1048"/>
      <c r="L187" s="1056"/>
      <c r="M187" s="1048"/>
      <c r="N187" s="1048"/>
      <c r="P187" s="1048"/>
      <c r="Q187" s="1049"/>
    </row>
    <row r="188" spans="1:19" s="1043" customFormat="1" ht="15">
      <c r="A188" s="1109" t="str">
        <f>'Appendix A'!A240</f>
        <v>136b</v>
      </c>
      <c r="B188" s="1034"/>
      <c r="C188" s="1059" t="s">
        <v>1003</v>
      </c>
      <c r="D188" s="1034"/>
      <c r="E188" s="1036"/>
      <c r="F188" s="1036" t="s">
        <v>912</v>
      </c>
      <c r="G188" s="1038"/>
      <c r="H188" s="1038"/>
      <c r="I188" s="1038"/>
      <c r="J188" s="1038"/>
      <c r="K188" s="1048"/>
      <c r="L188" s="1291">
        <f>-'1B - ADIT Amortization'!O73</f>
        <v>-5196661</v>
      </c>
      <c r="M188" s="1048"/>
      <c r="N188" s="1048"/>
      <c r="O188" s="1048"/>
      <c r="P188" s="1048"/>
      <c r="Q188" s="1062"/>
    </row>
    <row r="189" spans="1:19" s="1043" customFormat="1" ht="15">
      <c r="A189" s="1109" t="str">
        <f>'Appendix A'!A241</f>
        <v>136c</v>
      </c>
      <c r="B189" s="1034"/>
      <c r="C189" s="1063" t="s">
        <v>1004</v>
      </c>
      <c r="D189" s="1034"/>
      <c r="E189" s="1036"/>
      <c r="F189" s="1036" t="s">
        <v>912</v>
      </c>
      <c r="G189" s="1038"/>
      <c r="H189" s="1038"/>
      <c r="I189" s="1038"/>
      <c r="J189" s="1038"/>
      <c r="K189" s="1048"/>
      <c r="L189" s="1291">
        <f>-'1B - ADIT Amortization'!O178</f>
        <v>1019963</v>
      </c>
      <c r="M189" s="1048"/>
      <c r="N189" s="1048"/>
      <c r="O189" s="1061"/>
      <c r="P189" s="1048"/>
      <c r="Q189" s="1062"/>
    </row>
    <row r="190" spans="1:19" s="1043" customFormat="1" ht="14.25">
      <c r="A190" s="1109" t="str">
        <f>'Appendix A'!A242</f>
        <v>136d</v>
      </c>
      <c r="B190" s="1034"/>
      <c r="C190" s="1035" t="s">
        <v>707</v>
      </c>
      <c r="D190" s="1034"/>
      <c r="E190" s="1036"/>
      <c r="F190" s="1036" t="s">
        <v>913</v>
      </c>
      <c r="G190" s="1038"/>
      <c r="H190" s="1038"/>
      <c r="I190" s="1038"/>
      <c r="J190" s="1038"/>
      <c r="K190" s="1048"/>
      <c r="L190" s="1060">
        <v>0</v>
      </c>
      <c r="M190" s="1048"/>
      <c r="N190" s="1048"/>
      <c r="O190" s="1061"/>
      <c r="P190" s="1048"/>
      <c r="Q190" s="1049"/>
    </row>
    <row r="191" spans="1:19" s="1043" customFormat="1" ht="15.75" thickBot="1">
      <c r="A191" s="1109" t="str">
        <f>'Appendix A'!A243</f>
        <v>136e</v>
      </c>
      <c r="B191" s="1034"/>
      <c r="C191" s="1064" t="s">
        <v>914</v>
      </c>
      <c r="D191" s="1034"/>
      <c r="E191" s="1036"/>
      <c r="F191" s="1036"/>
      <c r="G191" s="1038"/>
      <c r="H191" s="1038"/>
      <c r="I191" s="1038"/>
      <c r="J191" s="1038"/>
      <c r="K191" s="1048"/>
      <c r="L191" s="1065">
        <f>SUM(L186:L190)</f>
        <v>-3730158.6234999998</v>
      </c>
      <c r="M191" s="1048"/>
      <c r="N191" s="1048"/>
      <c r="O191" s="1048"/>
      <c r="P191" s="1048"/>
      <c r="Q191" s="1049"/>
    </row>
    <row r="192" spans="1:19" s="1043" customFormat="1" ht="15" thickTop="1">
      <c r="A192" s="1109"/>
      <c r="B192" s="1034"/>
      <c r="C192" s="1035"/>
      <c r="D192" s="1034"/>
      <c r="E192" s="1036"/>
      <c r="F192" s="1036"/>
      <c r="G192" s="1038"/>
      <c r="H192" s="1038"/>
      <c r="I192" s="1038"/>
      <c r="J192" s="1038"/>
      <c r="K192" s="1048"/>
      <c r="L192" s="1041"/>
      <c r="M192" s="1048"/>
      <c r="N192" s="1048"/>
      <c r="O192" s="1048"/>
      <c r="P192" s="1048"/>
      <c r="Q192" s="1049"/>
    </row>
    <row r="193" spans="1:17" s="1043" customFormat="1" ht="15">
      <c r="A193" s="1111" t="s">
        <v>708</v>
      </c>
      <c r="B193" s="1034"/>
      <c r="C193" s="1050" t="s">
        <v>709</v>
      </c>
      <c r="D193" s="1050"/>
      <c r="E193" s="1050"/>
      <c r="F193" s="1036"/>
      <c r="G193" s="1038"/>
      <c r="H193" s="1038"/>
      <c r="I193" s="1039"/>
      <c r="J193" s="1038"/>
      <c r="K193" s="1040"/>
      <c r="L193" s="1039"/>
      <c r="M193" s="1048"/>
      <c r="N193" s="1048"/>
      <c r="O193" s="1048"/>
      <c r="P193" s="1048"/>
      <c r="Q193" s="1049"/>
    </row>
    <row r="194" spans="1:17" s="1043" customFormat="1" ht="15" customHeight="1">
      <c r="A194" s="1112" t="s">
        <v>710</v>
      </c>
      <c r="B194" s="1034"/>
      <c r="C194" s="1575" t="s">
        <v>915</v>
      </c>
      <c r="D194" s="1575"/>
      <c r="E194" s="1575"/>
      <c r="F194" s="1575"/>
      <c r="G194" s="1038"/>
      <c r="H194" s="1038"/>
      <c r="I194" s="1039"/>
      <c r="J194" s="1038"/>
      <c r="K194" s="1040"/>
      <c r="L194" s="1314"/>
      <c r="M194" s="1041"/>
      <c r="N194" s="1041"/>
      <c r="O194" s="1041"/>
      <c r="P194" s="1041"/>
      <c r="Q194" s="1042"/>
    </row>
    <row r="195" spans="1:17" s="1043" customFormat="1" ht="15" customHeight="1">
      <c r="A195" s="1112"/>
      <c r="B195" s="1034"/>
      <c r="C195" s="1575"/>
      <c r="D195" s="1575"/>
      <c r="E195" s="1575"/>
      <c r="F195" s="1575"/>
      <c r="G195" s="1038"/>
      <c r="H195" s="1038"/>
      <c r="I195" s="1039"/>
      <c r="J195" s="1038"/>
      <c r="K195" s="1040"/>
      <c r="L195" s="1315"/>
      <c r="M195" s="1041"/>
      <c r="N195" s="1041"/>
      <c r="O195" s="1041"/>
      <c r="P195" s="1041"/>
      <c r="Q195" s="1042"/>
    </row>
    <row r="196" spans="1:17" s="1043" customFormat="1" ht="15">
      <c r="A196" s="1112"/>
      <c r="B196" s="1034"/>
      <c r="C196" s="1575"/>
      <c r="D196" s="1575"/>
      <c r="E196" s="1575"/>
      <c r="F196" s="1575"/>
      <c r="G196" s="1038"/>
      <c r="H196" s="1038"/>
      <c r="I196" s="1039"/>
      <c r="J196" s="1038"/>
      <c r="K196" s="1040"/>
      <c r="L196" s="1041"/>
      <c r="M196" s="1041"/>
      <c r="N196" s="1041"/>
      <c r="O196" s="1041"/>
      <c r="P196" s="1041"/>
      <c r="Q196" s="1042"/>
    </row>
    <row r="197" spans="1:17" s="1043" customFormat="1" ht="15" customHeight="1">
      <c r="A197" s="1112" t="s">
        <v>711</v>
      </c>
      <c r="B197" s="1034"/>
      <c r="C197" s="1575" t="s">
        <v>916</v>
      </c>
      <c r="D197" s="1575"/>
      <c r="E197" s="1575"/>
      <c r="F197" s="1575"/>
      <c r="G197" s="1038"/>
      <c r="H197" s="1038"/>
      <c r="I197" s="1039"/>
      <c r="J197" s="1038"/>
      <c r="K197" s="1040"/>
      <c r="L197" s="1041"/>
      <c r="M197" s="1041"/>
      <c r="N197" s="1041"/>
      <c r="O197" s="1041"/>
      <c r="P197" s="1041"/>
      <c r="Q197" s="1042"/>
    </row>
    <row r="198" spans="1:17" s="1043" customFormat="1" ht="15" customHeight="1">
      <c r="A198" s="1112" t="s">
        <v>712</v>
      </c>
      <c r="B198" s="1034"/>
      <c r="C198" s="1578" t="s">
        <v>1016</v>
      </c>
      <c r="D198" s="1578"/>
      <c r="E198" s="1578"/>
      <c r="F198" s="1578"/>
      <c r="G198" s="1038"/>
      <c r="H198" s="1038"/>
      <c r="I198" s="1039"/>
      <c r="J198" s="1038"/>
      <c r="K198" s="1040"/>
      <c r="L198" s="1041"/>
      <c r="M198" s="1041"/>
      <c r="N198" s="1041"/>
      <c r="O198" s="1041"/>
      <c r="P198" s="1041"/>
      <c r="Q198" s="1042"/>
    </row>
    <row r="199" spans="1:17" s="1043" customFormat="1" ht="15">
      <c r="A199" s="1112"/>
      <c r="B199" s="1034"/>
      <c r="C199" s="1578"/>
      <c r="D199" s="1578"/>
      <c r="E199" s="1578"/>
      <c r="F199" s="1578"/>
      <c r="G199" s="1038"/>
      <c r="H199" s="1038"/>
      <c r="I199" s="1039"/>
      <c r="J199" s="1038"/>
      <c r="K199" s="1040"/>
      <c r="L199" s="1041"/>
      <c r="M199" s="1041"/>
      <c r="N199" s="1041"/>
      <c r="O199" s="1041"/>
      <c r="P199" s="1041"/>
      <c r="Q199" s="1042"/>
    </row>
    <row r="200" spans="1:17" s="1043" customFormat="1" ht="15">
      <c r="A200" s="1112" t="s">
        <v>713</v>
      </c>
      <c r="B200" s="1034"/>
      <c r="C200" s="1577" t="s">
        <v>1028</v>
      </c>
      <c r="D200" s="1577"/>
      <c r="E200" s="1577"/>
      <c r="F200" s="1577"/>
      <c r="G200" s="1038"/>
      <c r="H200" s="1038"/>
      <c r="I200" s="1039"/>
      <c r="J200" s="1038"/>
      <c r="K200" s="1040"/>
      <c r="L200" s="1041"/>
      <c r="M200" s="1041"/>
      <c r="N200" s="1041"/>
      <c r="O200" s="1041"/>
      <c r="P200" s="1041"/>
      <c r="Q200" s="1042"/>
    </row>
    <row r="201" spans="1:17" s="1043" customFormat="1" ht="15">
      <c r="A201" s="1112"/>
      <c r="B201" s="1034"/>
      <c r="C201" s="1577"/>
      <c r="D201" s="1577"/>
      <c r="E201" s="1577"/>
      <c r="F201" s="1577"/>
      <c r="G201" s="1038"/>
      <c r="H201" s="1038"/>
      <c r="I201" s="1039"/>
      <c r="J201" s="1038"/>
      <c r="K201" s="1040"/>
      <c r="L201" s="1041"/>
      <c r="M201" s="1041"/>
      <c r="N201" s="1041"/>
      <c r="O201" s="1041"/>
      <c r="P201" s="1041"/>
      <c r="Q201" s="1042"/>
    </row>
    <row r="202" spans="1:17" s="1043" customFormat="1" ht="15">
      <c r="A202" s="1112"/>
      <c r="B202" s="1034"/>
      <c r="C202" s="1577"/>
      <c r="D202" s="1577"/>
      <c r="E202" s="1577"/>
      <c r="F202" s="1577"/>
      <c r="G202" s="1038"/>
      <c r="H202" s="1038"/>
      <c r="I202" s="1039"/>
      <c r="J202" s="1038"/>
      <c r="K202" s="1040"/>
      <c r="L202" s="1041"/>
      <c r="M202" s="1041"/>
      <c r="N202" s="1041"/>
      <c r="O202" s="1041"/>
      <c r="P202" s="1041"/>
      <c r="Q202" s="1042"/>
    </row>
    <row r="203" spans="1:17" s="1043" customFormat="1" ht="15">
      <c r="A203" s="1112"/>
      <c r="B203" s="1034"/>
      <c r="C203" s="1577"/>
      <c r="D203" s="1577"/>
      <c r="E203" s="1577"/>
      <c r="F203" s="1577"/>
      <c r="G203" s="1038"/>
      <c r="H203" s="1038"/>
      <c r="I203" s="1039"/>
      <c r="J203" s="1038"/>
      <c r="K203" s="1040"/>
      <c r="L203" s="1041"/>
      <c r="M203" s="1041"/>
      <c r="N203" s="1041"/>
      <c r="O203" s="1041"/>
      <c r="P203" s="1041"/>
      <c r="Q203" s="1042"/>
    </row>
    <row r="204" spans="1:17" s="1043" customFormat="1" ht="15">
      <c r="A204" s="1112"/>
      <c r="B204" s="1034"/>
      <c r="C204" s="1577"/>
      <c r="D204" s="1577"/>
      <c r="E204" s="1577"/>
      <c r="F204" s="1577"/>
      <c r="G204" s="1038"/>
      <c r="H204" s="1038"/>
      <c r="I204" s="1039"/>
      <c r="J204" s="1038"/>
      <c r="K204" s="1040"/>
      <c r="L204" s="1041"/>
      <c r="M204" s="1041"/>
      <c r="N204" s="1041"/>
      <c r="O204" s="1041"/>
      <c r="P204" s="1041"/>
      <c r="Q204" s="1042"/>
    </row>
    <row r="205" spans="1:17" s="1043" customFormat="1" ht="15">
      <c r="A205" s="1112"/>
      <c r="B205" s="1034"/>
      <c r="C205" s="1577"/>
      <c r="D205" s="1577"/>
      <c r="E205" s="1577"/>
      <c r="F205" s="1577"/>
      <c r="G205" s="1038"/>
      <c r="H205" s="1038" t="s">
        <v>366</v>
      </c>
      <c r="I205" s="1039"/>
      <c r="J205" s="1038"/>
      <c r="K205" s="1040"/>
      <c r="L205" s="1041"/>
      <c r="M205" s="1041"/>
      <c r="N205" s="1041"/>
      <c r="O205" s="1041"/>
      <c r="P205" s="1041"/>
      <c r="Q205" s="1042"/>
    </row>
    <row r="206" spans="1:17" s="1043" customFormat="1" ht="15">
      <c r="A206" s="1112" t="s">
        <v>714</v>
      </c>
      <c r="B206" s="1034"/>
      <c r="C206" s="1577" t="s">
        <v>917</v>
      </c>
      <c r="D206" s="1577"/>
      <c r="E206" s="1577"/>
      <c r="F206" s="1577"/>
      <c r="G206" s="1038"/>
      <c r="H206" s="1038"/>
      <c r="I206" s="1039"/>
      <c r="J206" s="1038"/>
      <c r="K206" s="1040"/>
      <c r="L206" s="1041"/>
      <c r="M206" s="1041"/>
      <c r="N206" s="1041"/>
      <c r="O206" s="1041"/>
      <c r="P206" s="1041"/>
      <c r="Q206" s="1042"/>
    </row>
    <row r="207" spans="1:17" s="1043" customFormat="1" ht="15">
      <c r="A207" s="1112"/>
      <c r="B207" s="1034"/>
      <c r="C207" s="1577"/>
      <c r="D207" s="1577"/>
      <c r="E207" s="1577"/>
      <c r="F207" s="1577"/>
      <c r="G207" s="1038"/>
      <c r="H207" s="1038"/>
      <c r="I207" s="1039"/>
      <c r="J207" s="1038"/>
      <c r="K207" s="1040"/>
      <c r="L207" s="1041"/>
      <c r="M207" s="1041"/>
      <c r="N207" s="1041"/>
      <c r="O207" s="1041"/>
      <c r="P207" s="1041"/>
      <c r="Q207" s="1042"/>
    </row>
    <row r="208" spans="1:17" s="1043" customFormat="1" ht="15">
      <c r="A208" s="1112"/>
      <c r="B208" s="1034"/>
      <c r="C208" s="1577"/>
      <c r="D208" s="1577"/>
      <c r="E208" s="1577"/>
      <c r="F208" s="1577"/>
      <c r="G208" s="1038"/>
      <c r="H208" s="1038"/>
      <c r="I208" s="1039"/>
      <c r="J208" s="1038"/>
      <c r="K208" s="1040"/>
      <c r="L208" s="1041"/>
      <c r="M208" s="1041"/>
      <c r="N208" s="1041"/>
      <c r="O208" s="1041"/>
      <c r="P208" s="1041"/>
      <c r="Q208" s="1042"/>
    </row>
    <row r="209" spans="1:17" s="1043" customFormat="1" ht="15">
      <c r="A209" s="1112"/>
      <c r="B209" s="1034"/>
      <c r="C209" s="1577"/>
      <c r="D209" s="1577"/>
      <c r="E209" s="1577"/>
      <c r="F209" s="1577"/>
      <c r="G209" s="1038"/>
      <c r="H209" s="1038"/>
      <c r="I209" s="1039"/>
      <c r="J209" s="1038"/>
      <c r="K209" s="1040"/>
      <c r="L209" s="1041"/>
      <c r="M209" s="1041"/>
      <c r="N209" s="1041"/>
      <c r="O209" s="1041"/>
      <c r="P209" s="1041"/>
      <c r="Q209" s="1042"/>
    </row>
    <row r="210" spans="1:17" s="1043" customFormat="1" ht="15">
      <c r="A210" s="1112"/>
      <c r="B210" s="1034"/>
      <c r="C210" s="1577"/>
      <c r="D210" s="1577"/>
      <c r="E210" s="1577"/>
      <c r="F210" s="1577"/>
      <c r="G210" s="1038"/>
      <c r="H210" s="1038"/>
      <c r="I210" s="1039"/>
      <c r="J210" s="1038"/>
      <c r="K210" s="1040"/>
      <c r="L210" s="1041"/>
      <c r="M210" s="1041"/>
      <c r="N210" s="1041"/>
      <c r="O210" s="1041"/>
      <c r="P210" s="1041"/>
      <c r="Q210" s="1042"/>
    </row>
    <row r="211" spans="1:17" s="1043" customFormat="1" ht="15">
      <c r="A211" s="1112"/>
      <c r="B211" s="1034"/>
      <c r="C211" s="1577"/>
      <c r="D211" s="1577"/>
      <c r="E211" s="1577"/>
      <c r="F211" s="1577"/>
      <c r="G211" s="1038"/>
      <c r="H211" s="1038"/>
      <c r="I211" s="1039"/>
      <c r="J211" s="1038"/>
      <c r="K211" s="1040"/>
      <c r="L211" s="1041"/>
      <c r="M211" s="1041"/>
      <c r="N211" s="1041"/>
      <c r="O211" s="1041"/>
      <c r="P211" s="1041"/>
      <c r="Q211" s="1042"/>
    </row>
    <row r="212" spans="1:17" s="1043" customFormat="1" ht="15">
      <c r="A212" s="1112"/>
      <c r="B212" s="1034"/>
      <c r="C212" s="1577"/>
      <c r="D212" s="1577"/>
      <c r="E212" s="1577"/>
      <c r="F212" s="1577"/>
      <c r="G212" s="1038"/>
      <c r="H212" s="1038"/>
      <c r="J212" s="1038"/>
      <c r="K212" s="1040"/>
      <c r="L212" s="1041"/>
      <c r="M212" s="1041"/>
      <c r="N212" s="1041"/>
      <c r="O212" s="1041"/>
      <c r="P212" s="1041"/>
      <c r="Q212" s="1042"/>
    </row>
    <row r="213" spans="1:17" s="1043" customFormat="1" ht="15">
      <c r="A213" s="1112"/>
      <c r="B213" s="1034"/>
      <c r="C213" s="1577"/>
      <c r="D213" s="1577"/>
      <c r="E213" s="1577"/>
      <c r="F213" s="1577"/>
      <c r="G213" s="1038"/>
      <c r="H213" s="1038"/>
      <c r="I213" s="1039"/>
      <c r="J213" s="1038"/>
      <c r="K213" s="1040"/>
      <c r="L213" s="1041"/>
      <c r="M213" s="1041"/>
      <c r="N213" s="1041"/>
      <c r="O213" s="1041"/>
      <c r="P213" s="1041"/>
      <c r="Q213" s="1042"/>
    </row>
    <row r="214" spans="1:17" s="1043" customFormat="1" ht="15">
      <c r="A214" s="1112"/>
      <c r="B214" s="1034"/>
      <c r="C214" s="1577"/>
      <c r="D214" s="1577"/>
      <c r="E214" s="1577"/>
      <c r="F214" s="1577"/>
      <c r="G214" s="1038"/>
      <c r="H214" s="1038"/>
      <c r="I214" s="1039"/>
      <c r="J214" s="1038"/>
      <c r="K214" s="1040"/>
      <c r="L214" s="1041"/>
      <c r="M214" s="1041"/>
      <c r="N214" s="1041"/>
      <c r="O214" s="1041"/>
      <c r="P214" s="1041"/>
      <c r="Q214" s="1042"/>
    </row>
    <row r="215" spans="1:17" s="1043" customFormat="1" ht="15.75" thickBot="1">
      <c r="A215" s="1113"/>
      <c r="B215" s="1066"/>
      <c r="C215" s="1550"/>
      <c r="D215" s="1550"/>
      <c r="E215" s="1550"/>
      <c r="F215" s="1550"/>
      <c r="G215" s="1067"/>
      <c r="H215" s="1067"/>
      <c r="I215" s="1068"/>
      <c r="J215" s="1067"/>
      <c r="K215" s="1069"/>
      <c r="L215" s="1070"/>
      <c r="M215" s="1070"/>
      <c r="N215" s="1070"/>
      <c r="O215" s="1070"/>
      <c r="P215" s="1070"/>
      <c r="Q215" s="1071"/>
    </row>
  </sheetData>
  <mergeCells count="86">
    <mergeCell ref="J33:Q33"/>
    <mergeCell ref="J23:Q23"/>
    <mergeCell ref="J42:Q42"/>
    <mergeCell ref="J36:Q36"/>
    <mergeCell ref="J37:Q37"/>
    <mergeCell ref="J25:Q25"/>
    <mergeCell ref="J31:Q31"/>
    <mergeCell ref="J26:Q26"/>
    <mergeCell ref="J27:Q27"/>
    <mergeCell ref="J34:Q34"/>
    <mergeCell ref="J11:Q11"/>
    <mergeCell ref="J35:Q35"/>
    <mergeCell ref="A41:F41"/>
    <mergeCell ref="A58:F58"/>
    <mergeCell ref="A52:F52"/>
    <mergeCell ref="J43:Q43"/>
    <mergeCell ref="J47:P47"/>
    <mergeCell ref="J52:Q52"/>
    <mergeCell ref="J58:Q58"/>
    <mergeCell ref="J15:Q15"/>
    <mergeCell ref="J21:Q21"/>
    <mergeCell ref="J19:Q19"/>
    <mergeCell ref="J20:Q20"/>
    <mergeCell ref="J44:Q44"/>
    <mergeCell ref="J32:Q32"/>
    <mergeCell ref="J41:Q41"/>
    <mergeCell ref="A5:F5"/>
    <mergeCell ref="A31:F31"/>
    <mergeCell ref="J24:Q24"/>
    <mergeCell ref="J10:Q10"/>
    <mergeCell ref="J8:Q8"/>
    <mergeCell ref="J12:Q12"/>
    <mergeCell ref="J13:Q13"/>
    <mergeCell ref="J16:Q16"/>
    <mergeCell ref="J5:Q5"/>
    <mergeCell ref="J6:Q6"/>
    <mergeCell ref="J22:Q22"/>
    <mergeCell ref="J17:Q17"/>
    <mergeCell ref="J9:Q9"/>
    <mergeCell ref="J14:Q14"/>
    <mergeCell ref="J7:Q7"/>
    <mergeCell ref="J18:Q18"/>
    <mergeCell ref="A71:F71"/>
    <mergeCell ref="A77:F77"/>
    <mergeCell ref="A83:F83"/>
    <mergeCell ref="J53:Q53"/>
    <mergeCell ref="J65:Q65"/>
    <mergeCell ref="J64:Q64"/>
    <mergeCell ref="J66:Q66"/>
    <mergeCell ref="J60:Q60"/>
    <mergeCell ref="J63:Q63"/>
    <mergeCell ref="J67:Q67"/>
    <mergeCell ref="H170:Q170"/>
    <mergeCell ref="K175:L175"/>
    <mergeCell ref="A168:F168"/>
    <mergeCell ref="H169:Q169"/>
    <mergeCell ref="G178:H178"/>
    <mergeCell ref="I178:J178"/>
    <mergeCell ref="K178:L178"/>
    <mergeCell ref="G175:H175"/>
    <mergeCell ref="I175:J175"/>
    <mergeCell ref="K174:L174"/>
    <mergeCell ref="H168:Q168"/>
    <mergeCell ref="C194:F196"/>
    <mergeCell ref="G174:H174"/>
    <mergeCell ref="I174:J174"/>
    <mergeCell ref="C200:F205"/>
    <mergeCell ref="C206:F214"/>
    <mergeCell ref="C197:F197"/>
    <mergeCell ref="C198:F199"/>
    <mergeCell ref="C215:F215"/>
    <mergeCell ref="A90:F90"/>
    <mergeCell ref="H153:Q153"/>
    <mergeCell ref="C176:F176"/>
    <mergeCell ref="J45:Q45"/>
    <mergeCell ref="J54:Q54"/>
    <mergeCell ref="J46:Q46"/>
    <mergeCell ref="J48:Q48"/>
    <mergeCell ref="J59:Q59"/>
    <mergeCell ref="H157:Q157"/>
    <mergeCell ref="H154:Q154"/>
    <mergeCell ref="H163:Q163"/>
    <mergeCell ref="A162:F162"/>
    <mergeCell ref="H155:Q155"/>
    <mergeCell ref="H162:Q162"/>
    <mergeCell ref="H164:Q164"/>
  </mergeCells>
  <printOptions horizontalCentered="1"/>
  <pageMargins left="0.25" right="0.25" top="0.75" bottom="0.75" header="0.5" footer="0.5"/>
  <pageSetup scale="42" fitToHeight="0" orientation="landscape" r:id="rId1"/>
  <headerFooter alignWithMargins="0">
    <oddHeader>&amp;R&amp;14ATTACHMENT H-13A
Page &amp;P of &amp;N</oddHeader>
    <oddFooter>&amp;C</oddFooter>
  </headerFooter>
  <rowBreaks count="4" manualBreakCount="4">
    <brk id="50" max="17" man="1"/>
    <brk id="94" max="17" man="1"/>
    <brk id="122" max="17" man="1"/>
    <brk id="180"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Q363"/>
  <sheetViews>
    <sheetView tabSelected="1" view="pageBreakPreview" zoomScale="75" zoomScaleNormal="100" zoomScaleSheetLayoutView="75" workbookViewId="0">
      <selection activeCell="L51" sqref="L51"/>
    </sheetView>
  </sheetViews>
  <sheetFormatPr defaultColWidth="9.140625" defaultRowHeight="12.75"/>
  <cols>
    <col min="1" max="1" width="4.140625" style="412" customWidth="1"/>
    <col min="2" max="2" width="6.140625" style="412" customWidth="1"/>
    <col min="3" max="3" width="14.85546875" style="412" customWidth="1"/>
    <col min="4" max="4" width="14.7109375" style="213" customWidth="1"/>
    <col min="5" max="5" width="16.85546875" style="213" customWidth="1"/>
    <col min="6" max="6" width="22.140625" style="213" customWidth="1"/>
    <col min="7" max="7" width="14.85546875" style="213" customWidth="1"/>
    <col min="8" max="8" width="15.28515625" style="213" customWidth="1"/>
    <col min="9" max="10" width="17.85546875" style="213" customWidth="1"/>
    <col min="11" max="11" width="16.5703125" style="213" customWidth="1"/>
    <col min="12" max="12" width="17.85546875" style="213" customWidth="1"/>
    <col min="13" max="13" width="27.5703125" style="213" bestFit="1" customWidth="1"/>
    <col min="14" max="14" width="17" style="213" bestFit="1" customWidth="1"/>
    <col min="15" max="15" width="16.5703125" style="213" bestFit="1" customWidth="1"/>
    <col min="16" max="16" width="1.7109375" style="213" customWidth="1"/>
    <col min="17" max="17" width="8.85546875" style="213" bestFit="1" customWidth="1"/>
    <col min="18" max="16384" width="9.140625" style="213"/>
  </cols>
  <sheetData>
    <row r="1" spans="1:15" ht="18">
      <c r="A1" s="922" t="s">
        <v>579</v>
      </c>
      <c r="B1" s="922"/>
      <c r="C1" s="922"/>
      <c r="D1" s="922"/>
      <c r="E1" s="922"/>
      <c r="F1" s="922"/>
      <c r="G1" s="922"/>
      <c r="H1" s="922"/>
      <c r="I1" s="922"/>
      <c r="J1" s="922"/>
      <c r="K1" s="922"/>
      <c r="L1" s="922"/>
      <c r="M1" s="922"/>
    </row>
    <row r="2" spans="1:15" ht="18">
      <c r="A2" s="922" t="s">
        <v>472</v>
      </c>
      <c r="B2" s="922"/>
      <c r="C2" s="922"/>
      <c r="D2" s="922"/>
      <c r="E2" s="922"/>
      <c r="F2" s="922"/>
      <c r="G2" s="922"/>
      <c r="H2" s="922"/>
      <c r="I2" s="922"/>
      <c r="J2" s="922"/>
      <c r="K2" s="922"/>
      <c r="L2" s="922"/>
      <c r="M2" s="922"/>
    </row>
    <row r="4" spans="1:15">
      <c r="O4" s="127"/>
    </row>
    <row r="5" spans="1:15">
      <c r="A5" s="412" t="s">
        <v>202</v>
      </c>
      <c r="B5" s="412" t="s">
        <v>203</v>
      </c>
      <c r="C5" s="412" t="s">
        <v>204</v>
      </c>
      <c r="D5" s="412" t="s">
        <v>205</v>
      </c>
      <c r="E5" s="412"/>
    </row>
    <row r="7" spans="1:15">
      <c r="A7" s="150" t="s">
        <v>206</v>
      </c>
    </row>
    <row r="8" spans="1:15">
      <c r="A8" s="412">
        <v>1</v>
      </c>
      <c r="B8" s="412" t="s">
        <v>207</v>
      </c>
      <c r="C8" s="264" t="s">
        <v>196</v>
      </c>
      <c r="D8" s="320" t="s">
        <v>170</v>
      </c>
      <c r="E8" s="320"/>
    </row>
    <row r="9" spans="1:15">
      <c r="A9" s="412">
        <v>2</v>
      </c>
      <c r="B9" s="412" t="str">
        <f>+B8</f>
        <v>April</v>
      </c>
      <c r="C9" s="264" t="str">
        <f>+C8</f>
        <v>Year 2</v>
      </c>
      <c r="D9" s="320" t="s">
        <v>171</v>
      </c>
      <c r="E9" s="320"/>
    </row>
    <row r="10" spans="1:15">
      <c r="A10" s="412">
        <v>3</v>
      </c>
      <c r="B10" s="412" t="s">
        <v>207</v>
      </c>
      <c r="C10" s="264" t="str">
        <f>+C9</f>
        <v>Year 2</v>
      </c>
      <c r="D10" s="320" t="s">
        <v>292</v>
      </c>
      <c r="E10" s="320"/>
      <c r="G10" s="130"/>
      <c r="H10" s="130"/>
      <c r="I10" s="130"/>
      <c r="J10" s="130"/>
      <c r="K10" s="130"/>
    </row>
    <row r="11" spans="1:15">
      <c r="A11" s="412">
        <v>4</v>
      </c>
      <c r="B11" s="412" t="s">
        <v>208</v>
      </c>
      <c r="C11" s="264" t="str">
        <f>+C10</f>
        <v>Year 2</v>
      </c>
      <c r="D11" s="320" t="s">
        <v>316</v>
      </c>
      <c r="E11" s="320"/>
      <c r="G11" s="130"/>
      <c r="H11" s="130"/>
      <c r="I11" s="130"/>
      <c r="J11" s="130"/>
      <c r="K11" s="130"/>
    </row>
    <row r="12" spans="1:15">
      <c r="A12" s="412">
        <v>5</v>
      </c>
      <c r="B12" s="640" t="s">
        <v>209</v>
      </c>
      <c r="C12" s="264" t="str">
        <f>+C11</f>
        <v>Year 2</v>
      </c>
      <c r="D12" s="320" t="s">
        <v>317</v>
      </c>
      <c r="E12" s="320"/>
    </row>
    <row r="13" spans="1:15">
      <c r="C13" s="264"/>
      <c r="D13" s="320"/>
      <c r="E13" s="320"/>
    </row>
    <row r="14" spans="1:15">
      <c r="A14" s="412">
        <v>6</v>
      </c>
      <c r="B14" s="412" t="str">
        <f>+B8</f>
        <v>April</v>
      </c>
      <c r="C14" s="264" t="s">
        <v>199</v>
      </c>
      <c r="D14" s="320" t="s">
        <v>172</v>
      </c>
      <c r="E14" s="320"/>
    </row>
    <row r="15" spans="1:15">
      <c r="A15" s="412">
        <v>7</v>
      </c>
      <c r="B15" s="412" t="str">
        <f t="shared" ref="B15:C17" si="0">+B14</f>
        <v>April</v>
      </c>
      <c r="C15" s="264" t="str">
        <f t="shared" si="0"/>
        <v>Year 3</v>
      </c>
      <c r="D15" s="305" t="s">
        <v>529</v>
      </c>
      <c r="E15" s="305"/>
    </row>
    <row r="16" spans="1:15" ht="26.25" customHeight="1">
      <c r="A16" s="641">
        <v>8</v>
      </c>
      <c r="B16" s="641" t="str">
        <f t="shared" si="0"/>
        <v>April</v>
      </c>
      <c r="C16" s="268" t="str">
        <f t="shared" si="0"/>
        <v>Year 3</v>
      </c>
      <c r="D16" s="1608" t="s">
        <v>433</v>
      </c>
      <c r="E16" s="1608"/>
      <c r="F16" s="1609"/>
      <c r="G16" s="1609"/>
      <c r="H16" s="1609"/>
      <c r="I16" s="1609"/>
      <c r="J16" s="1609"/>
      <c r="K16" s="1609"/>
      <c r="L16" s="1609"/>
      <c r="M16" s="1609"/>
      <c r="N16" s="642"/>
      <c r="O16" s="642"/>
    </row>
    <row r="17" spans="1:13" ht="24.75" customHeight="1">
      <c r="A17" s="641">
        <v>9</v>
      </c>
      <c r="B17" s="641" t="str">
        <f t="shared" si="0"/>
        <v>April</v>
      </c>
      <c r="C17" s="268" t="str">
        <f t="shared" si="0"/>
        <v>Year 3</v>
      </c>
      <c r="D17" s="1608" t="s">
        <v>475</v>
      </c>
      <c r="E17" s="1608"/>
      <c r="F17" s="1609"/>
      <c r="G17" s="1609"/>
      <c r="H17" s="1609"/>
      <c r="I17" s="1609"/>
      <c r="J17" s="1609"/>
      <c r="K17" s="1609"/>
      <c r="L17" s="1609"/>
      <c r="M17" s="1609"/>
    </row>
    <row r="18" spans="1:13">
      <c r="A18" s="412">
        <v>10</v>
      </c>
      <c r="B18" s="412" t="str">
        <f>+B11</f>
        <v>May</v>
      </c>
      <c r="C18" s="264" t="str">
        <f>+C17</f>
        <v>Year 3</v>
      </c>
      <c r="D18" s="320" t="s">
        <v>286</v>
      </c>
      <c r="E18" s="320"/>
    </row>
    <row r="19" spans="1:13">
      <c r="A19" s="412">
        <v>11</v>
      </c>
      <c r="B19" s="640" t="str">
        <f>+B12</f>
        <v>June</v>
      </c>
      <c r="C19" s="264" t="str">
        <f>+C18</f>
        <v>Year 3</v>
      </c>
      <c r="D19" s="320" t="s">
        <v>315</v>
      </c>
      <c r="E19" s="320"/>
    </row>
    <row r="20" spans="1:13">
      <c r="B20" s="640"/>
      <c r="D20" s="320"/>
      <c r="E20" s="320"/>
    </row>
    <row r="21" spans="1:13">
      <c r="A21" s="260" t="s">
        <v>575</v>
      </c>
      <c r="B21" s="221"/>
      <c r="C21" s="221"/>
      <c r="D21" s="236"/>
      <c r="E21" s="236"/>
      <c r="F21" s="130"/>
      <c r="G21" s="1611"/>
      <c r="H21" s="1611"/>
      <c r="I21" s="1611"/>
      <c r="J21" s="433"/>
    </row>
    <row r="22" spans="1:13">
      <c r="A22" s="260"/>
      <c r="B22" s="264"/>
      <c r="D22" s="643"/>
      <c r="E22" s="643"/>
    </row>
    <row r="23" spans="1:13">
      <c r="A23" s="412">
        <f>+A8</f>
        <v>1</v>
      </c>
      <c r="B23" s="412" t="str">
        <f>+B8</f>
        <v>April</v>
      </c>
      <c r="C23" s="412" t="str">
        <f>+C8</f>
        <v>Year 2</v>
      </c>
      <c r="D23" s="213" t="str">
        <f>+D8</f>
        <v>TO populates the formula with Year 1 data</v>
      </c>
    </row>
    <row r="24" spans="1:13">
      <c r="D24" s="644"/>
      <c r="E24" s="644"/>
      <c r="F24" s="213" t="s">
        <v>168</v>
      </c>
      <c r="H24" s="662" t="s">
        <v>293</v>
      </c>
      <c r="I24" s="130"/>
      <c r="J24" s="130"/>
      <c r="K24" s="130"/>
      <c r="L24" s="130"/>
    </row>
    <row r="26" spans="1:13">
      <c r="A26" s="412">
        <v>2</v>
      </c>
      <c r="B26" s="412" t="str">
        <f>+B23</f>
        <v>April</v>
      </c>
      <c r="C26" s="412" t="str">
        <f>+C23</f>
        <v>Year 2</v>
      </c>
      <c r="D26" s="320" t="str">
        <f>+D9</f>
        <v>TO estimates all transmission Cap Adds for Year 2 weighted based on Months expected to be in service in Year 2</v>
      </c>
      <c r="E26" s="320"/>
    </row>
    <row r="27" spans="1:13">
      <c r="D27" s="237"/>
      <c r="E27" s="237"/>
      <c r="F27" s="237"/>
      <c r="G27" s="237"/>
      <c r="H27" s="237"/>
      <c r="I27" s="1610"/>
      <c r="J27" s="1610"/>
      <c r="K27" s="1610"/>
      <c r="L27" s="1610"/>
    </row>
    <row r="28" spans="1:13">
      <c r="G28" s="1606" t="s">
        <v>321</v>
      </c>
      <c r="H28" s="1607"/>
      <c r="I28" s="430"/>
      <c r="J28" s="329"/>
      <c r="K28" s="329"/>
      <c r="L28" s="430"/>
    </row>
    <row r="29" spans="1:13">
      <c r="C29" s="213"/>
      <c r="D29" s="412" t="s">
        <v>322</v>
      </c>
      <c r="E29" s="412" t="s">
        <v>323</v>
      </c>
      <c r="F29" s="412" t="s">
        <v>324</v>
      </c>
      <c r="G29" s="734" t="s">
        <v>233</v>
      </c>
      <c r="H29" s="735" t="s">
        <v>234</v>
      </c>
      <c r="I29" s="329"/>
      <c r="J29" s="329"/>
      <c r="K29" s="329"/>
      <c r="L29" s="329"/>
      <c r="M29" s="654"/>
    </row>
    <row r="30" spans="1:13" ht="51">
      <c r="C30" s="653"/>
      <c r="D30" s="654" t="s">
        <v>120</v>
      </c>
      <c r="E30" s="896" t="s">
        <v>618</v>
      </c>
      <c r="F30" s="412" t="s">
        <v>210</v>
      </c>
      <c r="G30" s="654" t="s">
        <v>120</v>
      </c>
      <c r="H30" s="736" t="str">
        <f>+E30</f>
        <v>Grand Prairie
CWIP EOY
Balance and
Increments</v>
      </c>
      <c r="I30" s="329"/>
      <c r="J30" s="655"/>
      <c r="K30" s="655"/>
      <c r="L30" s="655"/>
      <c r="M30" s="654"/>
    </row>
    <row r="31" spans="1:13">
      <c r="C31" s="320" t="s">
        <v>299</v>
      </c>
      <c r="D31" s="756"/>
      <c r="E31" s="897"/>
      <c r="F31" s="264">
        <v>12</v>
      </c>
      <c r="G31" s="733"/>
      <c r="H31" s="737">
        <f>F31*E31/12</f>
        <v>0</v>
      </c>
      <c r="I31" s="648"/>
      <c r="J31" s="738"/>
      <c r="K31" s="648"/>
      <c r="L31" s="648"/>
    </row>
    <row r="32" spans="1:13">
      <c r="C32" s="213" t="s">
        <v>211</v>
      </c>
      <c r="D32" s="876"/>
      <c r="E32" s="832"/>
      <c r="F32" s="412">
        <v>11.5</v>
      </c>
      <c r="G32" s="656">
        <f t="shared" ref="G32:G43" si="1">$F32*D32/12</f>
        <v>0</v>
      </c>
      <c r="H32" s="737">
        <f t="shared" ref="H32:H43" si="2">F32*E32/12</f>
        <v>0</v>
      </c>
      <c r="I32" s="648"/>
      <c r="J32" s="738"/>
      <c r="K32" s="752"/>
      <c r="L32" s="755"/>
    </row>
    <row r="33" spans="3:12">
      <c r="C33" s="213" t="s">
        <v>212</v>
      </c>
      <c r="D33" s="876"/>
      <c r="E33" s="832"/>
      <c r="F33" s="412">
        <f t="shared" ref="F33:F43" si="3">+F32-1</f>
        <v>10.5</v>
      </c>
      <c r="G33" s="656">
        <f t="shared" si="1"/>
        <v>0</v>
      </c>
      <c r="H33" s="737">
        <f t="shared" si="2"/>
        <v>0</v>
      </c>
      <c r="I33" s="648"/>
      <c r="K33" s="757"/>
      <c r="L33" s="648"/>
    </row>
    <row r="34" spans="3:12">
      <c r="C34" s="213" t="s">
        <v>213</v>
      </c>
      <c r="D34" s="876"/>
      <c r="E34" s="832"/>
      <c r="F34" s="412">
        <f t="shared" si="3"/>
        <v>9.5</v>
      </c>
      <c r="G34" s="656">
        <f t="shared" si="1"/>
        <v>0</v>
      </c>
      <c r="H34" s="737">
        <f t="shared" si="2"/>
        <v>0</v>
      </c>
      <c r="I34" s="648"/>
      <c r="K34" s="756"/>
      <c r="L34" s="648"/>
    </row>
    <row r="35" spans="3:12">
      <c r="C35" s="213" t="s">
        <v>214</v>
      </c>
      <c r="D35" s="876"/>
      <c r="E35" s="832"/>
      <c r="F35" s="412">
        <f t="shared" si="3"/>
        <v>8.5</v>
      </c>
      <c r="G35" s="656">
        <f t="shared" si="1"/>
        <v>0</v>
      </c>
      <c r="H35" s="737">
        <f>F35*E35/12</f>
        <v>0</v>
      </c>
      <c r="I35" s="648"/>
      <c r="K35" s="756"/>
      <c r="L35" s="648"/>
    </row>
    <row r="36" spans="3:12">
      <c r="C36" s="213" t="s">
        <v>208</v>
      </c>
      <c r="D36" s="876"/>
      <c r="E36" s="832"/>
      <c r="F36" s="412">
        <f t="shared" si="3"/>
        <v>7.5</v>
      </c>
      <c r="G36" s="656">
        <f t="shared" si="1"/>
        <v>0</v>
      </c>
      <c r="H36" s="737">
        <f t="shared" si="2"/>
        <v>0</v>
      </c>
      <c r="I36" s="648"/>
      <c r="K36" s="756"/>
      <c r="L36" s="648"/>
    </row>
    <row r="37" spans="3:12">
      <c r="C37" s="213" t="s">
        <v>215</v>
      </c>
      <c r="D37" s="876"/>
      <c r="E37" s="832"/>
      <c r="F37" s="412">
        <f t="shared" si="3"/>
        <v>6.5</v>
      </c>
      <c r="G37" s="656">
        <f t="shared" si="1"/>
        <v>0</v>
      </c>
      <c r="H37" s="737">
        <f t="shared" si="2"/>
        <v>0</v>
      </c>
      <c r="I37" s="648"/>
      <c r="K37" s="752"/>
      <c r="L37" s="648"/>
    </row>
    <row r="38" spans="3:12">
      <c r="C38" s="213" t="s">
        <v>216</v>
      </c>
      <c r="D38" s="876"/>
      <c r="E38" s="832"/>
      <c r="F38" s="412">
        <f t="shared" si="3"/>
        <v>5.5</v>
      </c>
      <c r="G38" s="656">
        <f t="shared" si="1"/>
        <v>0</v>
      </c>
      <c r="H38" s="737">
        <f t="shared" si="2"/>
        <v>0</v>
      </c>
      <c r="I38" s="648"/>
      <c r="K38" s="752"/>
      <c r="L38" s="648"/>
    </row>
    <row r="39" spans="3:12">
      <c r="C39" s="213" t="s">
        <v>217</v>
      </c>
      <c r="D39" s="876"/>
      <c r="E39" s="832"/>
      <c r="F39" s="412">
        <f t="shared" si="3"/>
        <v>4.5</v>
      </c>
      <c r="G39" s="656">
        <f t="shared" si="1"/>
        <v>0</v>
      </c>
      <c r="H39" s="737">
        <f t="shared" si="2"/>
        <v>0</v>
      </c>
      <c r="I39" s="648"/>
      <c r="K39" s="752"/>
      <c r="L39" s="648"/>
    </row>
    <row r="40" spans="3:12">
      <c r="C40" s="213" t="s">
        <v>218</v>
      </c>
      <c r="D40" s="876"/>
      <c r="E40" s="832"/>
      <c r="F40" s="412">
        <f t="shared" si="3"/>
        <v>3.5</v>
      </c>
      <c r="G40" s="656">
        <f t="shared" si="1"/>
        <v>0</v>
      </c>
      <c r="H40" s="737">
        <f t="shared" si="2"/>
        <v>0</v>
      </c>
      <c r="I40" s="648"/>
      <c r="K40" s="752"/>
      <c r="L40" s="648"/>
    </row>
    <row r="41" spans="3:12">
      <c r="C41" s="213" t="s">
        <v>219</v>
      </c>
      <c r="D41" s="876"/>
      <c r="E41" s="832"/>
      <c r="F41" s="412">
        <f t="shared" si="3"/>
        <v>2.5</v>
      </c>
      <c r="G41" s="656">
        <f t="shared" si="1"/>
        <v>0</v>
      </c>
      <c r="H41" s="737">
        <f t="shared" si="2"/>
        <v>0</v>
      </c>
      <c r="I41" s="648"/>
      <c r="K41" s="752"/>
      <c r="L41" s="648"/>
    </row>
    <row r="42" spans="3:12">
      <c r="C42" s="213" t="s">
        <v>220</v>
      </c>
      <c r="D42" s="876"/>
      <c r="E42" s="832"/>
      <c r="F42" s="412">
        <f t="shared" si="3"/>
        <v>1.5</v>
      </c>
      <c r="G42" s="656">
        <f t="shared" si="1"/>
        <v>0</v>
      </c>
      <c r="H42" s="737">
        <f t="shared" si="2"/>
        <v>0</v>
      </c>
      <c r="I42" s="648"/>
      <c r="K42" s="752"/>
      <c r="L42" s="648"/>
    </row>
    <row r="43" spans="3:12">
      <c r="C43" s="213" t="s">
        <v>221</v>
      </c>
      <c r="D43" s="877"/>
      <c r="E43" s="833"/>
      <c r="F43" s="412">
        <f t="shared" si="3"/>
        <v>0.5</v>
      </c>
      <c r="G43" s="657">
        <f t="shared" si="1"/>
        <v>0</v>
      </c>
      <c r="H43" s="657">
        <f t="shared" si="2"/>
        <v>0</v>
      </c>
      <c r="I43" s="648"/>
      <c r="K43" s="752"/>
      <c r="L43" s="648"/>
    </row>
    <row r="44" spans="3:12">
      <c r="C44" s="213" t="s">
        <v>461</v>
      </c>
      <c r="D44" s="656">
        <f>SUM(D32:D43)</f>
        <v>0</v>
      </c>
      <c r="E44" s="656">
        <f>SUM(E32:E43)</f>
        <v>0</v>
      </c>
      <c r="F44" s="656"/>
      <c r="G44" s="656">
        <f>SUM(G32:G43)</f>
        <v>0</v>
      </c>
      <c r="H44" s="656">
        <f>SUM(H31:H43)</f>
        <v>0</v>
      </c>
      <c r="I44" s="305" t="s">
        <v>461</v>
      </c>
      <c r="K44" s="752"/>
      <c r="L44" s="658"/>
    </row>
    <row r="45" spans="3:12">
      <c r="C45" s="264"/>
      <c r="D45" s="130"/>
      <c r="E45" s="130"/>
      <c r="F45" s="130"/>
      <c r="G45" s="898" t="e">
        <f>+G44/D44*12</f>
        <v>#DIV/0!</v>
      </c>
      <c r="H45" s="899"/>
      <c r="I45" s="130" t="s">
        <v>235</v>
      </c>
      <c r="J45" s="659"/>
      <c r="K45" s="660"/>
      <c r="L45" s="645"/>
    </row>
    <row r="46" spans="3:12">
      <c r="C46" s="130" t="s">
        <v>193</v>
      </c>
      <c r="D46" s="130"/>
      <c r="E46" s="130"/>
      <c r="F46" s="262"/>
      <c r="G46" s="262">
        <f>+G44</f>
        <v>0</v>
      </c>
      <c r="H46" s="262"/>
      <c r="I46" s="130" t="s">
        <v>591</v>
      </c>
      <c r="J46" s="900" t="s">
        <v>290</v>
      </c>
      <c r="K46" s="262"/>
    </row>
    <row r="47" spans="3:12">
      <c r="C47" s="130" t="s">
        <v>590</v>
      </c>
      <c r="D47" s="130"/>
      <c r="E47" s="130"/>
      <c r="F47" s="262"/>
      <c r="G47" s="901"/>
      <c r="H47" s="262">
        <f>+H44</f>
        <v>0</v>
      </c>
      <c r="I47" s="130" t="s">
        <v>592</v>
      </c>
      <c r="J47" s="900" t="s">
        <v>291</v>
      </c>
      <c r="K47" s="262"/>
    </row>
    <row r="48" spans="3:12">
      <c r="C48" s="213"/>
      <c r="F48" s="656"/>
      <c r="G48" s="739"/>
      <c r="H48" s="656"/>
      <c r="J48" s="656"/>
      <c r="K48" s="656"/>
    </row>
    <row r="49" spans="1:15">
      <c r="A49" s="412">
        <v>3</v>
      </c>
      <c r="B49" s="412" t="str">
        <f>+B26</f>
        <v>April</v>
      </c>
      <c r="C49" s="412" t="str">
        <f>+C26</f>
        <v>Year 2</v>
      </c>
      <c r="I49" s="305"/>
    </row>
    <row r="50" spans="1:15">
      <c r="K50" s="656"/>
      <c r="L50" s="412"/>
      <c r="M50" s="656"/>
    </row>
    <row r="51" spans="1:15">
      <c r="D51" s="647"/>
      <c r="E51" s="647"/>
      <c r="F51" s="412"/>
      <c r="G51" s="412"/>
      <c r="H51" s="412"/>
      <c r="I51" s="412"/>
      <c r="J51" s="412"/>
      <c r="K51" s="656"/>
      <c r="L51" s="412"/>
      <c r="M51" s="656"/>
    </row>
    <row r="52" spans="1:15">
      <c r="A52" s="412">
        <v>4</v>
      </c>
      <c r="B52" s="412" t="str">
        <f>+B11</f>
        <v>May</v>
      </c>
      <c r="C52" s="412" t="str">
        <f>+C49</f>
        <v>Year 2</v>
      </c>
      <c r="D52" s="213" t="str">
        <f>+D11</f>
        <v>Post results of Step 3 on PJM web site</v>
      </c>
    </row>
    <row r="53" spans="1:15">
      <c r="D53" s="878"/>
      <c r="E53" s="834"/>
      <c r="G53" s="662" t="s">
        <v>294</v>
      </c>
      <c r="H53" s="130"/>
      <c r="I53" s="130"/>
      <c r="J53" s="130"/>
      <c r="K53" s="751"/>
      <c r="L53" s="130"/>
      <c r="M53" s="883"/>
    </row>
    <row r="54" spans="1:15">
      <c r="D54" s="646"/>
      <c r="E54" s="646"/>
      <c r="G54" s="130"/>
      <c r="H54" s="130"/>
      <c r="I54" s="130"/>
      <c r="J54" s="130"/>
      <c r="K54" s="130"/>
      <c r="L54" s="130"/>
      <c r="M54" s="130"/>
    </row>
    <row r="55" spans="1:15">
      <c r="A55" s="412">
        <f>+A12</f>
        <v>5</v>
      </c>
      <c r="B55" s="412" t="str">
        <f>+B12</f>
        <v>June</v>
      </c>
      <c r="C55" s="412" t="str">
        <f>+C12</f>
        <v>Year 2</v>
      </c>
      <c r="D55" s="320" t="str">
        <f>+D12</f>
        <v>Results of Step 3 go into effect</v>
      </c>
      <c r="E55" s="320"/>
      <c r="K55" s="130"/>
      <c r="L55" s="130"/>
      <c r="M55" s="130"/>
    </row>
    <row r="56" spans="1:15">
      <c r="D56" s="647"/>
      <c r="E56" s="647"/>
      <c r="K56" s="130"/>
      <c r="L56" s="130"/>
      <c r="M56" s="130"/>
    </row>
    <row r="57" spans="1:15">
      <c r="A57" s="413"/>
      <c r="B57" s="413"/>
      <c r="C57" s="413"/>
      <c r="D57" s="473"/>
      <c r="E57" s="473"/>
      <c r="F57" s="473"/>
      <c r="G57" s="473"/>
      <c r="H57" s="473"/>
      <c r="I57" s="473"/>
      <c r="J57" s="473"/>
      <c r="K57" s="648"/>
      <c r="L57" s="237"/>
      <c r="M57" s="237"/>
      <c r="N57" s="473"/>
      <c r="O57" s="473"/>
    </row>
    <row r="58" spans="1:15">
      <c r="A58" s="413"/>
      <c r="B58" s="413"/>
      <c r="C58" s="413"/>
      <c r="D58" s="473"/>
      <c r="E58" s="473"/>
      <c r="F58" s="473"/>
      <c r="G58" s="473"/>
      <c r="H58" s="473"/>
      <c r="I58" s="473"/>
      <c r="J58" s="473"/>
      <c r="K58" s="237"/>
      <c r="L58" s="237"/>
      <c r="M58" s="237"/>
      <c r="N58" s="473"/>
      <c r="O58" s="223"/>
    </row>
    <row r="59" spans="1:15">
      <c r="A59" s="413"/>
      <c r="B59" s="413"/>
      <c r="C59" s="413"/>
      <c r="D59" s="473"/>
      <c r="E59" s="473"/>
      <c r="F59" s="473"/>
      <c r="G59" s="473"/>
      <c r="H59" s="473"/>
      <c r="I59" s="473"/>
      <c r="J59" s="473"/>
      <c r="K59" s="237"/>
      <c r="L59" s="237"/>
      <c r="M59" s="237"/>
      <c r="N59" s="473"/>
      <c r="O59" s="223"/>
    </row>
    <row r="60" spans="1:15">
      <c r="A60" s="412">
        <f>+A14</f>
        <v>6</v>
      </c>
      <c r="B60" s="412" t="str">
        <f>+B14</f>
        <v>April</v>
      </c>
      <c r="C60" s="412" t="str">
        <f>+C14</f>
        <v>Year 3</v>
      </c>
      <c r="D60" s="320" t="str">
        <f>+D14</f>
        <v>TO populates the formula with Year 2 data</v>
      </c>
      <c r="E60" s="320"/>
      <c r="K60" s="130"/>
      <c r="L60" s="130"/>
      <c r="M60" s="130"/>
    </row>
    <row r="61" spans="1:15">
      <c r="E61" s="837">
        <f>D53</f>
        <v>0</v>
      </c>
      <c r="F61" s="213" t="s">
        <v>270</v>
      </c>
      <c r="H61" s="662" t="str">
        <f>+H24</f>
        <v>Must run Appendix A to get this number (without any cap adds in Appendix A, line 17)</v>
      </c>
      <c r="I61" s="130"/>
      <c r="J61" s="130"/>
      <c r="K61" s="130"/>
      <c r="L61" s="130"/>
      <c r="M61" s="130"/>
    </row>
    <row r="62" spans="1:15">
      <c r="D62" s="649"/>
      <c r="E62" s="649"/>
      <c r="H62" s="130"/>
      <c r="I62" s="130"/>
      <c r="J62" s="130"/>
      <c r="K62" s="130"/>
      <c r="L62" s="130"/>
      <c r="M62" s="130"/>
    </row>
    <row r="63" spans="1:15">
      <c r="D63" s="650"/>
      <c r="E63" s="650"/>
    </row>
    <row r="64" spans="1:15">
      <c r="A64" s="412">
        <f>+A15</f>
        <v>7</v>
      </c>
      <c r="B64" s="412" t="str">
        <f>+B15</f>
        <v>April</v>
      </c>
      <c r="C64" s="412" t="str">
        <f>+C15</f>
        <v>Year 3</v>
      </c>
      <c r="D64" s="320" t="str">
        <f>+D15</f>
        <v>TO estimates all transmission Cap Adds during Year 3 weighted based on Months expected to be in service in Year 3</v>
      </c>
      <c r="E64" s="320"/>
    </row>
    <row r="65" spans="3:13">
      <c r="D65" s="237"/>
      <c r="E65" s="237"/>
      <c r="F65" s="237"/>
      <c r="G65" s="237"/>
      <c r="H65" s="237"/>
      <c r="I65" s="430"/>
      <c r="J65" s="430"/>
      <c r="K65" s="430"/>
      <c r="L65" s="430"/>
    </row>
    <row r="66" spans="3:13">
      <c r="G66" s="1606" t="s">
        <v>321</v>
      </c>
      <c r="H66" s="1607"/>
      <c r="I66" s="430"/>
      <c r="J66" s="329"/>
      <c r="K66" s="329"/>
      <c r="L66" s="430"/>
    </row>
    <row r="67" spans="3:13">
      <c r="C67" s="213"/>
      <c r="D67" s="412" t="s">
        <v>322</v>
      </c>
      <c r="E67" s="412" t="s">
        <v>323</v>
      </c>
      <c r="F67" s="412" t="s">
        <v>324</v>
      </c>
      <c r="G67" s="651" t="s">
        <v>233</v>
      </c>
      <c r="H67" s="652" t="s">
        <v>234</v>
      </c>
      <c r="I67" s="329"/>
      <c r="J67" s="329"/>
      <c r="K67" s="329"/>
      <c r="L67" s="329"/>
      <c r="M67" s="733"/>
    </row>
    <row r="68" spans="3:13" ht="51">
      <c r="C68" s="261"/>
      <c r="D68" s="733" t="s">
        <v>120</v>
      </c>
      <c r="E68" s="896" t="s">
        <v>618</v>
      </c>
      <c r="F68" s="264" t="s">
        <v>210</v>
      </c>
      <c r="G68" s="733" t="s">
        <v>120</v>
      </c>
      <c r="H68" s="736" t="str">
        <f>+E68</f>
        <v>Grand Prairie
CWIP EOY
Balance and
Increments</v>
      </c>
      <c r="I68" s="329"/>
      <c r="J68" s="655"/>
      <c r="K68" s="655"/>
      <c r="L68" s="655"/>
      <c r="M68" s="654"/>
    </row>
    <row r="69" spans="3:13">
      <c r="C69" s="305" t="s">
        <v>299</v>
      </c>
      <c r="D69" s="883"/>
      <c r="E69" s="897"/>
      <c r="F69" s="264">
        <v>12</v>
      </c>
      <c r="G69" s="733"/>
      <c r="H69" s="737">
        <f>F69*E69/12</f>
        <v>0</v>
      </c>
      <c r="I69" s="648"/>
      <c r="J69" s="329"/>
      <c r="K69" s="329"/>
      <c r="L69" s="329"/>
    </row>
    <row r="70" spans="3:13">
      <c r="C70" s="213" t="s">
        <v>211</v>
      </c>
      <c r="D70" s="832"/>
      <c r="E70" s="832"/>
      <c r="F70" s="412">
        <v>11.5</v>
      </c>
      <c r="G70" s="656">
        <f t="shared" ref="G70:H81" si="4">$F70*D70/12</f>
        <v>0</v>
      </c>
      <c r="H70" s="656">
        <f t="shared" si="4"/>
        <v>0</v>
      </c>
      <c r="I70" s="648"/>
      <c r="J70" s="667"/>
      <c r="K70" s="648"/>
      <c r="L70" s="648"/>
    </row>
    <row r="71" spans="3:13">
      <c r="C71" s="213" t="s">
        <v>212</v>
      </c>
      <c r="D71" s="832"/>
      <c r="E71" s="832"/>
      <c r="F71" s="412">
        <f t="shared" ref="F71:F81" si="5">+F70-1</f>
        <v>10.5</v>
      </c>
      <c r="G71" s="656">
        <f t="shared" si="4"/>
        <v>0</v>
      </c>
      <c r="H71" s="656">
        <f t="shared" si="4"/>
        <v>0</v>
      </c>
      <c r="I71" s="648"/>
      <c r="J71" s="667"/>
      <c r="K71" s="648"/>
      <c r="L71" s="648"/>
    </row>
    <row r="72" spans="3:13">
      <c r="C72" s="213" t="s">
        <v>213</v>
      </c>
      <c r="D72" s="832"/>
      <c r="E72" s="832"/>
      <c r="F72" s="412">
        <f t="shared" si="5"/>
        <v>9.5</v>
      </c>
      <c r="G72" s="656">
        <f t="shared" si="4"/>
        <v>0</v>
      </c>
      <c r="H72" s="656">
        <f t="shared" si="4"/>
        <v>0</v>
      </c>
      <c r="I72" s="648"/>
      <c r="J72" s="667"/>
      <c r="K72" s="648"/>
      <c r="L72" s="648"/>
    </row>
    <row r="73" spans="3:13">
      <c r="C73" s="213" t="s">
        <v>214</v>
      </c>
      <c r="D73" s="832"/>
      <c r="E73" s="832"/>
      <c r="F73" s="412">
        <f t="shared" si="5"/>
        <v>8.5</v>
      </c>
      <c r="G73" s="656">
        <f t="shared" si="4"/>
        <v>0</v>
      </c>
      <c r="H73" s="656">
        <f t="shared" si="4"/>
        <v>0</v>
      </c>
      <c r="I73" s="648"/>
      <c r="J73" s="667"/>
      <c r="K73" s="648"/>
      <c r="L73" s="648"/>
    </row>
    <row r="74" spans="3:13">
      <c r="C74" s="213" t="s">
        <v>208</v>
      </c>
      <c r="D74" s="832"/>
      <c r="E74" s="832"/>
      <c r="F74" s="412">
        <f t="shared" si="5"/>
        <v>7.5</v>
      </c>
      <c r="G74" s="656">
        <f t="shared" si="4"/>
        <v>0</v>
      </c>
      <c r="H74" s="656">
        <f t="shared" si="4"/>
        <v>0</v>
      </c>
      <c r="I74" s="648"/>
      <c r="J74" s="667"/>
      <c r="K74" s="648"/>
      <c r="L74" s="648"/>
    </row>
    <row r="75" spans="3:13">
      <c r="C75" s="213" t="s">
        <v>215</v>
      </c>
      <c r="D75" s="832"/>
      <c r="E75" s="832"/>
      <c r="F75" s="412">
        <f t="shared" si="5"/>
        <v>6.5</v>
      </c>
      <c r="G75" s="656">
        <f t="shared" si="4"/>
        <v>0</v>
      </c>
      <c r="H75" s="656">
        <f t="shared" si="4"/>
        <v>0</v>
      </c>
      <c r="I75" s="648"/>
      <c r="J75" s="667"/>
      <c r="K75" s="648"/>
      <c r="L75" s="648"/>
    </row>
    <row r="76" spans="3:13">
      <c r="C76" s="213" t="s">
        <v>216</v>
      </c>
      <c r="D76" s="832"/>
      <c r="E76" s="832"/>
      <c r="F76" s="412">
        <f t="shared" si="5"/>
        <v>5.5</v>
      </c>
      <c r="G76" s="656">
        <f t="shared" si="4"/>
        <v>0</v>
      </c>
      <c r="H76" s="656">
        <f t="shared" si="4"/>
        <v>0</v>
      </c>
      <c r="I76" s="648"/>
      <c r="J76" s="667"/>
      <c r="K76" s="648"/>
      <c r="L76" s="648"/>
    </row>
    <row r="77" spans="3:13">
      <c r="C77" s="213" t="s">
        <v>217</v>
      </c>
      <c r="D77" s="832"/>
      <c r="E77" s="832"/>
      <c r="F77" s="412">
        <f t="shared" si="5"/>
        <v>4.5</v>
      </c>
      <c r="G77" s="656">
        <f t="shared" si="4"/>
        <v>0</v>
      </c>
      <c r="H77" s="656">
        <f t="shared" si="4"/>
        <v>0</v>
      </c>
      <c r="I77" s="648"/>
      <c r="J77" s="667"/>
      <c r="K77" s="648"/>
      <c r="L77" s="648"/>
    </row>
    <row r="78" spans="3:13">
      <c r="C78" s="213" t="s">
        <v>218</v>
      </c>
      <c r="D78" s="832"/>
      <c r="E78" s="832"/>
      <c r="F78" s="412">
        <f t="shared" si="5"/>
        <v>3.5</v>
      </c>
      <c r="G78" s="656">
        <f t="shared" si="4"/>
        <v>0</v>
      </c>
      <c r="H78" s="656">
        <f t="shared" si="4"/>
        <v>0</v>
      </c>
      <c r="I78" s="648"/>
      <c r="J78" s="667"/>
      <c r="K78" s="648"/>
      <c r="L78" s="648"/>
    </row>
    <row r="79" spans="3:13">
      <c r="C79" s="213" t="s">
        <v>219</v>
      </c>
      <c r="D79" s="832"/>
      <c r="E79" s="832"/>
      <c r="F79" s="412">
        <f t="shared" si="5"/>
        <v>2.5</v>
      </c>
      <c r="G79" s="656">
        <f t="shared" si="4"/>
        <v>0</v>
      </c>
      <c r="H79" s="656">
        <f t="shared" si="4"/>
        <v>0</v>
      </c>
      <c r="I79" s="648"/>
      <c r="J79" s="667"/>
      <c r="K79" s="648"/>
      <c r="L79" s="648"/>
    </row>
    <row r="80" spans="3:13">
      <c r="C80" s="213" t="s">
        <v>220</v>
      </c>
      <c r="D80" s="832"/>
      <c r="E80" s="832"/>
      <c r="F80" s="412">
        <f t="shared" si="5"/>
        <v>1.5</v>
      </c>
      <c r="G80" s="656">
        <f t="shared" si="4"/>
        <v>0</v>
      </c>
      <c r="H80" s="656">
        <f t="shared" si="4"/>
        <v>0</v>
      </c>
      <c r="I80" s="648"/>
      <c r="J80" s="667"/>
      <c r="K80" s="648"/>
      <c r="L80" s="648"/>
    </row>
    <row r="81" spans="1:17">
      <c r="C81" s="213" t="s">
        <v>221</v>
      </c>
      <c r="D81" s="833"/>
      <c r="E81" s="833"/>
      <c r="F81" s="412">
        <f t="shared" si="5"/>
        <v>0.5</v>
      </c>
      <c r="G81" s="657">
        <f t="shared" si="4"/>
        <v>0</v>
      </c>
      <c r="H81" s="657">
        <f t="shared" si="4"/>
        <v>0</v>
      </c>
      <c r="I81" s="648"/>
      <c r="J81" s="740"/>
      <c r="K81" s="648"/>
      <c r="L81" s="648"/>
    </row>
    <row r="82" spans="1:17">
      <c r="C82" s="213" t="s">
        <v>461</v>
      </c>
      <c r="D82" s="656">
        <f>SUM(D70:D81)</f>
        <v>0</v>
      </c>
      <c r="E82" s="656">
        <f>SUM(E70:E81)</f>
        <v>0</v>
      </c>
      <c r="F82" s="656"/>
      <c r="G82" s="656">
        <f>SUM(G70:G81)</f>
        <v>0</v>
      </c>
      <c r="H82" s="656">
        <f>SUM(H69:H81)</f>
        <v>0</v>
      </c>
      <c r="I82" s="305" t="s">
        <v>461</v>
      </c>
      <c r="J82" s="658"/>
      <c r="K82" s="658"/>
      <c r="L82" s="648"/>
    </row>
    <row r="83" spans="1:17">
      <c r="B83" s="264"/>
      <c r="C83" s="264"/>
      <c r="D83" s="130"/>
      <c r="E83" s="130"/>
      <c r="F83" s="130"/>
      <c r="G83" s="898" t="e">
        <f>+G82/D82*12</f>
        <v>#DIV/0!</v>
      </c>
      <c r="H83" s="899"/>
      <c r="I83" s="130" t="s">
        <v>235</v>
      </c>
      <c r="J83" s="659"/>
      <c r="K83" s="660"/>
      <c r="L83" s="658"/>
    </row>
    <row r="84" spans="1:17">
      <c r="B84" s="264"/>
      <c r="C84" s="130" t="s">
        <v>193</v>
      </c>
      <c r="D84" s="130"/>
      <c r="E84" s="130"/>
      <c r="F84" s="262"/>
      <c r="G84" s="262">
        <f>+G82</f>
        <v>0</v>
      </c>
      <c r="H84" s="262"/>
      <c r="I84" s="130" t="s">
        <v>591</v>
      </c>
      <c r="J84" s="262" t="s">
        <v>290</v>
      </c>
      <c r="K84" s="262"/>
      <c r="L84" s="658"/>
    </row>
    <row r="85" spans="1:17">
      <c r="B85" s="264"/>
      <c r="C85" s="130" t="s">
        <v>590</v>
      </c>
      <c r="D85" s="130"/>
      <c r="E85" s="130"/>
      <c r="F85" s="262"/>
      <c r="G85" s="901"/>
      <c r="H85" s="262">
        <f>+H82</f>
        <v>0</v>
      </c>
      <c r="I85" s="130" t="s">
        <v>592</v>
      </c>
      <c r="J85" s="262" t="s">
        <v>291</v>
      </c>
      <c r="K85" s="262"/>
      <c r="L85" s="658"/>
    </row>
    <row r="86" spans="1:17">
      <c r="G86" s="741"/>
      <c r="J86" s="658"/>
      <c r="K86" s="658"/>
      <c r="L86" s="658"/>
    </row>
    <row r="87" spans="1:17">
      <c r="C87" s="213" t="s">
        <v>193</v>
      </c>
      <c r="F87" s="656"/>
      <c r="G87" s="739"/>
      <c r="H87" s="656"/>
      <c r="J87" s="659"/>
      <c r="K87" s="660"/>
      <c r="L87" s="661"/>
    </row>
    <row r="88" spans="1:17">
      <c r="I88" s="305"/>
      <c r="J88" s="648"/>
      <c r="K88" s="648"/>
    </row>
    <row r="89" spans="1:17" ht="26.25" customHeight="1">
      <c r="A89" s="641">
        <f>+A16</f>
        <v>8</v>
      </c>
      <c r="B89" s="641" t="str">
        <f>+B16</f>
        <v>April</v>
      </c>
      <c r="C89" s="268" t="str">
        <f>+C16</f>
        <v>Year 3</v>
      </c>
      <c r="D89" s="1604" t="str">
        <f>+D16</f>
        <v>Reconciliation - TO calculates Reconciliation by removing from Year 2 data - the total Cap Adds placed in service in Year 2 and adding weighted average in Year 2 Cap Adds in Reconciliation (adjusted to include any Reconciliation amount from prior year).</v>
      </c>
      <c r="E89" s="1604"/>
      <c r="F89" s="1605"/>
      <c r="G89" s="1605"/>
      <c r="H89" s="1605"/>
      <c r="I89" s="1605"/>
      <c r="J89" s="1605"/>
      <c r="K89" s="1605"/>
      <c r="L89" s="1605"/>
      <c r="M89" s="1605"/>
      <c r="N89" s="212"/>
      <c r="O89" s="642"/>
    </row>
    <row r="90" spans="1:17">
      <c r="C90" s="264"/>
      <c r="D90" s="261"/>
      <c r="E90" s="261"/>
      <c r="F90" s="261"/>
      <c r="G90" s="261"/>
      <c r="H90" s="261"/>
      <c r="I90" s="261"/>
      <c r="J90" s="261"/>
      <c r="K90" s="261"/>
      <c r="L90" s="261"/>
      <c r="M90" s="261"/>
      <c r="N90" s="261"/>
      <c r="O90" s="653"/>
    </row>
    <row r="91" spans="1:17">
      <c r="C91" s="264"/>
      <c r="D91" s="649" t="s">
        <v>194</v>
      </c>
      <c r="E91" s="649"/>
      <c r="F91" s="130"/>
      <c r="G91" s="130"/>
      <c r="H91" s="130"/>
      <c r="I91" s="130"/>
      <c r="J91" s="130"/>
      <c r="K91" s="130"/>
      <c r="L91" s="130"/>
      <c r="M91" s="130"/>
      <c r="N91" s="130"/>
    </row>
    <row r="92" spans="1:17">
      <c r="C92" s="264"/>
      <c r="D92" s="130" t="s">
        <v>164</v>
      </c>
      <c r="E92" s="130"/>
      <c r="F92" s="130"/>
      <c r="G92" s="130"/>
      <c r="H92" s="130"/>
      <c r="I92" s="130"/>
      <c r="J92" s="130"/>
      <c r="K92" s="130"/>
      <c r="L92" s="742">
        <f>+D111</f>
        <v>274020006.28000003</v>
      </c>
      <c r="M92" s="130" t="s">
        <v>287</v>
      </c>
      <c r="N92" s="130"/>
    </row>
    <row r="93" spans="1:17">
      <c r="C93" s="264"/>
      <c r="D93" s="649"/>
      <c r="E93" s="649"/>
      <c r="F93" s="130"/>
      <c r="G93" s="130"/>
      <c r="H93" s="130"/>
      <c r="I93" s="130"/>
      <c r="J93" s="130"/>
      <c r="K93" s="130"/>
      <c r="L93" s="130"/>
      <c r="M93" s="130"/>
      <c r="N93" s="130"/>
    </row>
    <row r="94" spans="1:17">
      <c r="C94" s="264"/>
      <c r="D94" s="743" t="s">
        <v>165</v>
      </c>
      <c r="E94" s="743"/>
      <c r="F94" s="130"/>
      <c r="G94" s="130"/>
      <c r="H94" s="130"/>
      <c r="I94" s="130"/>
      <c r="J94" s="130"/>
      <c r="K94" s="130"/>
      <c r="L94" s="130"/>
      <c r="M94" s="130"/>
      <c r="N94" s="130"/>
    </row>
    <row r="95" spans="1:17">
      <c r="C95" s="264"/>
      <c r="D95" s="130"/>
      <c r="E95" s="130"/>
      <c r="F95" s="130"/>
      <c r="G95" s="1612" t="s">
        <v>321</v>
      </c>
      <c r="H95" s="1613"/>
      <c r="I95" s="130"/>
      <c r="J95" s="895"/>
      <c r="K95" s="895"/>
      <c r="L95" s="130"/>
      <c r="M95" s="130"/>
      <c r="N95" s="130"/>
    </row>
    <row r="96" spans="1:17">
      <c r="C96" s="264"/>
      <c r="D96" s="264" t="s">
        <v>322</v>
      </c>
      <c r="E96" s="264" t="s">
        <v>323</v>
      </c>
      <c r="F96" s="264" t="s">
        <v>324</v>
      </c>
      <c r="G96" s="902" t="s">
        <v>233</v>
      </c>
      <c r="H96" s="903" t="s">
        <v>234</v>
      </c>
      <c r="I96" s="130"/>
      <c r="J96" s="894"/>
      <c r="K96" s="894"/>
      <c r="L96" s="237"/>
      <c r="M96" s="237"/>
      <c r="N96" s="237"/>
      <c r="O96" s="237"/>
      <c r="P96" s="237"/>
      <c r="Q96" s="237"/>
    </row>
    <row r="97" spans="1:17" ht="51">
      <c r="C97" s="130"/>
      <c r="D97" s="733" t="s">
        <v>120</v>
      </c>
      <c r="E97" s="896" t="s">
        <v>618</v>
      </c>
      <c r="F97" s="264" t="s">
        <v>210</v>
      </c>
      <c r="G97" s="733" t="s">
        <v>120</v>
      </c>
      <c r="H97" s="736" t="str">
        <f>+E97</f>
        <v>Grand Prairie
CWIP EOY
Balance and
Increments</v>
      </c>
      <c r="I97" s="130"/>
      <c r="J97" s="894"/>
      <c r="K97" s="130"/>
      <c r="L97" s="237"/>
      <c r="M97" s="771"/>
      <c r="N97" s="771"/>
      <c r="O97" s="771"/>
      <c r="P97" s="771"/>
      <c r="Q97" s="773"/>
    </row>
    <row r="98" spans="1:17">
      <c r="C98" s="305" t="s">
        <v>299</v>
      </c>
      <c r="D98" s="130"/>
      <c r="E98" s="904"/>
      <c r="F98" s="264">
        <v>12</v>
      </c>
      <c r="G98" s="733"/>
      <c r="H98" s="737">
        <f>F98*E98/12</f>
        <v>0</v>
      </c>
      <c r="I98" s="130"/>
      <c r="J98" s="905"/>
      <c r="K98" s="130"/>
      <c r="L98" s="237"/>
      <c r="M98" s="774"/>
      <c r="N98" s="775"/>
      <c r="O98" s="776"/>
      <c r="P98" s="777"/>
      <c r="Q98" s="773"/>
    </row>
    <row r="99" spans="1:17">
      <c r="C99" s="213" t="s">
        <v>211</v>
      </c>
      <c r="D99" s="876">
        <v>11775112.100000001</v>
      </c>
      <c r="E99" s="876"/>
      <c r="F99" s="412">
        <v>11.5</v>
      </c>
      <c r="G99" s="656">
        <f>$F99*D99/12</f>
        <v>11284482.429166667</v>
      </c>
      <c r="H99" s="656">
        <f>$F99*E99/12</f>
        <v>0</v>
      </c>
      <c r="I99" s="665"/>
      <c r="J99" s="671"/>
      <c r="K99" s="647"/>
      <c r="L99" s="237"/>
      <c r="M99" s="777"/>
      <c r="N99" s="775"/>
      <c r="O99" s="778"/>
      <c r="P99" s="777"/>
      <c r="Q99" s="773"/>
    </row>
    <row r="100" spans="1:17">
      <c r="C100" s="213" t="s">
        <v>212</v>
      </c>
      <c r="D100" s="876">
        <v>11482477.320000004</v>
      </c>
      <c r="E100" s="876"/>
      <c r="F100" s="412">
        <f t="shared" ref="F100:F110" si="6">+F99-1</f>
        <v>10.5</v>
      </c>
      <c r="G100" s="656">
        <f t="shared" ref="G100:H110" si="7">$F100*D100/12</f>
        <v>10047167.655000003</v>
      </c>
      <c r="H100" s="656">
        <f t="shared" si="7"/>
        <v>0</v>
      </c>
      <c r="I100" s="666"/>
      <c r="J100" s="672"/>
      <c r="K100" s="647"/>
      <c r="L100" s="237"/>
      <c r="M100" s="777"/>
      <c r="N100" s="775"/>
      <c r="O100" s="778"/>
      <c r="P100" s="777"/>
      <c r="Q100" s="773"/>
    </row>
    <row r="101" spans="1:17">
      <c r="C101" s="213" t="s">
        <v>213</v>
      </c>
      <c r="D101" s="876">
        <v>4918976.3499999987</v>
      </c>
      <c r="E101" s="876"/>
      <c r="F101" s="412">
        <f t="shared" si="6"/>
        <v>9.5</v>
      </c>
      <c r="G101" s="656">
        <f t="shared" si="7"/>
        <v>3894189.6104166657</v>
      </c>
      <c r="H101" s="656">
        <f>$F101*E101/12</f>
        <v>0</v>
      </c>
      <c r="I101" s="666"/>
      <c r="J101" s="672"/>
      <c r="K101" s="647"/>
      <c r="L101" s="237"/>
      <c r="M101" s="777"/>
      <c r="N101" s="775"/>
      <c r="O101" s="778"/>
      <c r="P101" s="777"/>
      <c r="Q101" s="773"/>
    </row>
    <row r="102" spans="1:17">
      <c r="C102" s="213" t="s">
        <v>214</v>
      </c>
      <c r="D102" s="876">
        <v>29611697.600000013</v>
      </c>
      <c r="E102" s="876"/>
      <c r="F102" s="412">
        <f t="shared" si="6"/>
        <v>8.5</v>
      </c>
      <c r="G102" s="656">
        <f t="shared" si="7"/>
        <v>20974952.466666676</v>
      </c>
      <c r="H102" s="656">
        <f t="shared" si="7"/>
        <v>0</v>
      </c>
      <c r="I102" s="666"/>
      <c r="J102" s="757"/>
      <c r="K102" s="647"/>
      <c r="L102" s="237"/>
      <c r="M102" s="777"/>
      <c r="N102" s="775"/>
      <c r="O102" s="778"/>
      <c r="P102" s="775"/>
      <c r="Q102" s="773"/>
    </row>
    <row r="103" spans="1:17">
      <c r="C103" s="213" t="s">
        <v>208</v>
      </c>
      <c r="D103" s="876">
        <v>3143073.8200000003</v>
      </c>
      <c r="E103" s="876"/>
      <c r="F103" s="412">
        <f t="shared" si="6"/>
        <v>7.5</v>
      </c>
      <c r="G103" s="656">
        <f t="shared" si="7"/>
        <v>1964421.1375000002</v>
      </c>
      <c r="H103" s="656">
        <f t="shared" si="7"/>
        <v>0</v>
      </c>
      <c r="I103" s="666"/>
      <c r="J103" s="756"/>
      <c r="K103" s="647"/>
      <c r="L103" s="237"/>
      <c r="M103" s="777"/>
      <c r="N103" s="775"/>
      <c r="O103" s="778"/>
      <c r="P103" s="777"/>
      <c r="Q103" s="773"/>
    </row>
    <row r="104" spans="1:17">
      <c r="C104" s="213" t="s">
        <v>215</v>
      </c>
      <c r="D104" s="876">
        <v>4811218.6200000057</v>
      </c>
      <c r="E104" s="876"/>
      <c r="F104" s="412">
        <f t="shared" si="6"/>
        <v>6.5</v>
      </c>
      <c r="G104" s="656">
        <f t="shared" si="7"/>
        <v>2606076.7525000032</v>
      </c>
      <c r="H104" s="656">
        <f t="shared" si="7"/>
        <v>0</v>
      </c>
      <c r="I104" s="666"/>
      <c r="J104" s="756"/>
      <c r="K104" s="647"/>
      <c r="L104" s="237"/>
      <c r="M104" s="777"/>
      <c r="N104" s="775"/>
      <c r="O104" s="778"/>
      <c r="P104" s="777"/>
      <c r="Q104" s="773"/>
    </row>
    <row r="105" spans="1:17">
      <c r="C105" s="213" t="s">
        <v>216</v>
      </c>
      <c r="D105" s="876">
        <v>4207265.5999999987</v>
      </c>
      <c r="E105" s="876"/>
      <c r="F105" s="412">
        <f t="shared" si="6"/>
        <v>5.5</v>
      </c>
      <c r="G105" s="656">
        <f t="shared" si="7"/>
        <v>1928330.0666666662</v>
      </c>
      <c r="H105" s="656">
        <f t="shared" si="7"/>
        <v>0</v>
      </c>
      <c r="I105" s="666"/>
      <c r="J105" s="672"/>
      <c r="K105" s="647"/>
      <c r="L105" s="237"/>
      <c r="M105" s="777"/>
      <c r="N105" s="775"/>
      <c r="O105" s="778"/>
      <c r="P105" s="775"/>
      <c r="Q105" s="773"/>
    </row>
    <row r="106" spans="1:17">
      <c r="C106" s="213" t="s">
        <v>217</v>
      </c>
      <c r="D106" s="876">
        <v>5274547.6000000015</v>
      </c>
      <c r="E106" s="876"/>
      <c r="F106" s="412">
        <f t="shared" si="6"/>
        <v>4.5</v>
      </c>
      <c r="G106" s="656">
        <f t="shared" si="7"/>
        <v>1977955.3500000006</v>
      </c>
      <c r="H106" s="656">
        <f t="shared" si="7"/>
        <v>0</v>
      </c>
      <c r="I106" s="666"/>
      <c r="J106" s="672"/>
      <c r="K106" s="647"/>
      <c r="L106" s="237"/>
      <c r="M106" s="777"/>
      <c r="N106" s="775"/>
      <c r="O106" s="778"/>
      <c r="P106" s="777"/>
      <c r="Q106" s="773"/>
    </row>
    <row r="107" spans="1:17">
      <c r="C107" s="213" t="s">
        <v>218</v>
      </c>
      <c r="D107" s="876">
        <v>12676957.24</v>
      </c>
      <c r="E107" s="876"/>
      <c r="F107" s="412">
        <f t="shared" si="6"/>
        <v>3.5</v>
      </c>
      <c r="G107" s="656">
        <f t="shared" si="7"/>
        <v>3697445.8616666668</v>
      </c>
      <c r="H107" s="656">
        <f t="shared" si="7"/>
        <v>0</v>
      </c>
      <c r="I107" s="666"/>
      <c r="J107" s="672"/>
      <c r="K107" s="647"/>
      <c r="L107" s="237"/>
      <c r="M107" s="777"/>
      <c r="N107" s="775"/>
      <c r="O107" s="778"/>
      <c r="P107" s="777"/>
      <c r="Q107" s="773"/>
    </row>
    <row r="108" spans="1:17">
      <c r="C108" s="213" t="s">
        <v>219</v>
      </c>
      <c r="D108" s="876">
        <v>103176844.36</v>
      </c>
      <c r="E108" s="876"/>
      <c r="F108" s="412">
        <f t="shared" si="6"/>
        <v>2.5</v>
      </c>
      <c r="G108" s="656">
        <f t="shared" si="7"/>
        <v>21495175.908333335</v>
      </c>
      <c r="H108" s="656">
        <f t="shared" si="7"/>
        <v>0</v>
      </c>
      <c r="I108" s="666"/>
      <c r="J108" s="672"/>
      <c r="K108" s="647"/>
      <c r="L108" s="237"/>
      <c r="M108" s="777"/>
      <c r="N108" s="775"/>
      <c r="O108" s="778"/>
      <c r="P108" s="777"/>
      <c r="Q108" s="773"/>
    </row>
    <row r="109" spans="1:17">
      <c r="C109" s="213" t="s">
        <v>220</v>
      </c>
      <c r="D109" s="876">
        <v>-17797327.780000009</v>
      </c>
      <c r="E109" s="876"/>
      <c r="F109" s="412">
        <f t="shared" si="6"/>
        <v>1.5</v>
      </c>
      <c r="G109" s="656">
        <f t="shared" si="7"/>
        <v>-2224665.9725000011</v>
      </c>
      <c r="H109" s="656">
        <f t="shared" si="7"/>
        <v>0</v>
      </c>
      <c r="I109" s="667"/>
      <c r="J109" s="672"/>
      <c r="K109" s="647"/>
      <c r="L109" s="237"/>
      <c r="M109" s="777"/>
      <c r="N109" s="775"/>
      <c r="O109" s="778"/>
      <c r="P109" s="777"/>
      <c r="Q109" s="773"/>
    </row>
    <row r="110" spans="1:17">
      <c r="A110" s="802"/>
      <c r="B110" s="802"/>
      <c r="C110" s="213" t="s">
        <v>221</v>
      </c>
      <c r="D110" s="877">
        <v>100739163.45</v>
      </c>
      <c r="E110" s="877"/>
      <c r="F110" s="412">
        <f t="shared" si="6"/>
        <v>0.5</v>
      </c>
      <c r="G110" s="657">
        <f t="shared" si="7"/>
        <v>4197465.1437499998</v>
      </c>
      <c r="H110" s="657">
        <f t="shared" si="7"/>
        <v>0</v>
      </c>
      <c r="I110" s="668"/>
      <c r="J110" s="672"/>
      <c r="K110" s="647"/>
      <c r="L110" s="237"/>
      <c r="M110" s="777"/>
      <c r="N110" s="775"/>
      <c r="O110" s="778"/>
      <c r="P110" s="777"/>
      <c r="Q110" s="773"/>
    </row>
    <row r="111" spans="1:17">
      <c r="C111" s="213" t="s">
        <v>461</v>
      </c>
      <c r="D111" s="656">
        <f>SUM(D99:D110)</f>
        <v>274020006.28000003</v>
      </c>
      <c r="E111" s="656">
        <f>SUM(E99:E110)</f>
        <v>0</v>
      </c>
      <c r="F111" s="656"/>
      <c r="G111" s="656">
        <f>SUM(G99:G110)</f>
        <v>81842996.409166679</v>
      </c>
      <c r="H111" s="656">
        <f>SUM(H98:H110)</f>
        <v>0</v>
      </c>
      <c r="I111" s="305" t="s">
        <v>461</v>
      </c>
      <c r="J111" s="658"/>
      <c r="L111" s="237"/>
      <c r="M111" s="772"/>
      <c r="N111" s="775"/>
      <c r="O111" s="775"/>
      <c r="P111" s="777"/>
      <c r="Q111" s="779"/>
    </row>
    <row r="112" spans="1:17">
      <c r="C112" s="264"/>
      <c r="D112" s="130"/>
      <c r="E112" s="130"/>
      <c r="F112" s="130"/>
      <c r="G112" s="898"/>
      <c r="H112" s="899"/>
      <c r="I112" s="130" t="s">
        <v>235</v>
      </c>
      <c r="J112" s="659"/>
      <c r="K112" s="906"/>
      <c r="L112" s="237"/>
      <c r="M112" s="780"/>
      <c r="N112" s="772"/>
      <c r="O112" s="777"/>
      <c r="P112" s="777"/>
      <c r="Q112" s="777"/>
    </row>
    <row r="113" spans="1:17">
      <c r="C113" s="130" t="s">
        <v>193</v>
      </c>
      <c r="D113" s="130"/>
      <c r="E113" s="130"/>
      <c r="F113" s="262"/>
      <c r="G113" s="262">
        <f>+G111</f>
        <v>81842996.409166679</v>
      </c>
      <c r="H113" s="262"/>
      <c r="I113" s="130" t="s">
        <v>591</v>
      </c>
      <c r="J113" s="262" t="s">
        <v>295</v>
      </c>
      <c r="K113" s="907"/>
      <c r="L113" s="237"/>
      <c r="M113" s="780"/>
      <c r="N113" s="772"/>
      <c r="O113" s="777"/>
      <c r="P113" s="777"/>
      <c r="Q113" s="777"/>
    </row>
    <row r="114" spans="1:17">
      <c r="C114" s="130" t="s">
        <v>590</v>
      </c>
      <c r="D114" s="130"/>
      <c r="E114" s="130"/>
      <c r="F114" s="262"/>
      <c r="G114" s="901"/>
      <c r="H114" s="262">
        <f>+H111</f>
        <v>0</v>
      </c>
      <c r="I114" s="130" t="s">
        <v>592</v>
      </c>
      <c r="J114" s="262" t="s">
        <v>295</v>
      </c>
      <c r="K114" s="262"/>
    </row>
    <row r="115" spans="1:17">
      <c r="D115" s="649"/>
      <c r="E115" s="649"/>
      <c r="M115" s="656"/>
    </row>
    <row r="116" spans="1:17">
      <c r="D116" s="836"/>
      <c r="E116" s="836"/>
      <c r="F116" s="649" t="s">
        <v>476</v>
      </c>
      <c r="G116" s="649"/>
      <c r="H116" s="662" t="s">
        <v>288</v>
      </c>
      <c r="I116" s="649"/>
      <c r="J116" s="649"/>
      <c r="K116" s="130"/>
      <c r="L116" s="130"/>
      <c r="M116" s="744"/>
      <c r="N116" s="209"/>
      <c r="O116" s="209"/>
    </row>
    <row r="117" spans="1:17">
      <c r="F117" s="213" t="s">
        <v>195</v>
      </c>
      <c r="L117" s="130"/>
      <c r="M117" s="262"/>
      <c r="N117" s="130"/>
    </row>
    <row r="118" spans="1:17">
      <c r="D118" s="649"/>
      <c r="E118" s="649"/>
      <c r="L118" s="130"/>
      <c r="M118" s="262"/>
      <c r="N118" s="130"/>
    </row>
    <row r="119" spans="1:17">
      <c r="D119" s="649"/>
      <c r="E119" s="649"/>
      <c r="L119" s="130"/>
      <c r="M119" s="262"/>
      <c r="N119" s="130"/>
      <c r="O119" s="127"/>
    </row>
    <row r="120" spans="1:17">
      <c r="D120" s="649"/>
      <c r="E120" s="649"/>
      <c r="M120" s="656"/>
      <c r="O120" s="127"/>
    </row>
    <row r="121" spans="1:17" ht="28.5" customHeight="1">
      <c r="A121" s="641">
        <f>+A17</f>
        <v>9</v>
      </c>
      <c r="B121" s="641" t="str">
        <f>+B17</f>
        <v>April</v>
      </c>
      <c r="C121" s="268" t="str">
        <f>+C17</f>
        <v>Year 3</v>
      </c>
      <c r="D121" s="1608" t="str">
        <f>+D17</f>
        <v>Reconciliation - TO adds the difference between the Reconciliation in Step 8 and the forecast in Line 5 with interest to the result of Step 7 (this difference is also added to Step 8 in the subsequent year)</v>
      </c>
      <c r="E121" s="1608"/>
      <c r="F121" s="1609"/>
      <c r="G121" s="1609"/>
      <c r="H121" s="1609"/>
      <c r="I121" s="1609"/>
      <c r="J121" s="1609"/>
      <c r="K121" s="1609"/>
      <c r="L121" s="1609"/>
      <c r="M121" s="1609"/>
    </row>
    <row r="122" spans="1:17">
      <c r="D122" s="320"/>
      <c r="E122" s="320"/>
    </row>
    <row r="123" spans="1:17">
      <c r="D123" s="320" t="s">
        <v>477</v>
      </c>
      <c r="E123" s="320"/>
      <c r="H123" s="213" t="s">
        <v>271</v>
      </c>
      <c r="K123" s="852" t="s">
        <v>1097</v>
      </c>
      <c r="L123" s="745"/>
      <c r="M123" s="130"/>
    </row>
    <row r="124" spans="1:17">
      <c r="D124" s="834">
        <f>D116</f>
        <v>0</v>
      </c>
      <c r="E124" s="262"/>
      <c r="F124" s="412" t="str">
        <f>"-"</f>
        <v>-</v>
      </c>
      <c r="G124" s="412"/>
      <c r="H124" s="834">
        <f>E61</f>
        <v>0</v>
      </c>
      <c r="I124" s="412" t="str">
        <f>"="</f>
        <v>=</v>
      </c>
      <c r="J124" s="412"/>
      <c r="K124" s="646">
        <f>(D124-H124)</f>
        <v>0</v>
      </c>
      <c r="L124" s="130"/>
      <c r="M124" s="130"/>
    </row>
    <row r="125" spans="1:17">
      <c r="D125" s="262"/>
      <c r="E125" s="262"/>
      <c r="F125" s="412"/>
      <c r="G125" s="412"/>
      <c r="H125" s="262"/>
      <c r="I125" s="412"/>
      <c r="J125" s="412"/>
      <c r="K125" s="656"/>
      <c r="L125" s="130"/>
      <c r="M125" s="130"/>
    </row>
    <row r="126" spans="1:17">
      <c r="D126" s="262"/>
      <c r="E126" s="262"/>
      <c r="F126" s="412"/>
      <c r="G126" s="412"/>
      <c r="H126" s="262"/>
      <c r="I126" s="412"/>
      <c r="J126" s="412"/>
      <c r="K126" s="656"/>
      <c r="L126" s="130"/>
      <c r="M126" s="130"/>
    </row>
    <row r="127" spans="1:17">
      <c r="D127" s="746"/>
      <c r="E127" s="746"/>
      <c r="F127" s="412"/>
      <c r="G127" s="412"/>
      <c r="H127" s="656"/>
      <c r="I127" s="664"/>
      <c r="J127" s="412"/>
      <c r="K127" s="656"/>
      <c r="L127" s="130"/>
      <c r="M127" s="130"/>
    </row>
    <row r="128" spans="1:17">
      <c r="D128" s="663" t="s">
        <v>222</v>
      </c>
      <c r="E128" s="663"/>
      <c r="F128" s="412"/>
      <c r="G128" s="412"/>
      <c r="H128" s="656"/>
      <c r="I128" s="412"/>
      <c r="J128" s="412"/>
      <c r="K128" s="656"/>
      <c r="L128" s="130"/>
      <c r="M128" s="130"/>
      <c r="N128" s="130"/>
      <c r="O128" s="130"/>
      <c r="P128" s="130"/>
      <c r="Q128" s="130"/>
    </row>
    <row r="129" spans="4:13">
      <c r="D129" s="663" t="s">
        <v>269</v>
      </c>
      <c r="E129" s="663"/>
      <c r="F129" s="412"/>
      <c r="G129" s="412"/>
      <c r="H129" s="835">
        <v>7.1999999999999998E-3</v>
      </c>
      <c r="I129" s="412"/>
      <c r="J129" s="412"/>
      <c r="K129" s="656"/>
    </row>
    <row r="130" spans="4:13">
      <c r="D130" s="747" t="s">
        <v>203</v>
      </c>
      <c r="E130" s="747"/>
      <c r="F130" s="412" t="s">
        <v>223</v>
      </c>
      <c r="G130" s="412"/>
      <c r="H130" s="412" t="s">
        <v>224</v>
      </c>
      <c r="I130" s="747" t="s">
        <v>225</v>
      </c>
      <c r="J130" s="747"/>
      <c r="K130" s="412"/>
      <c r="L130" s="747" t="s">
        <v>226</v>
      </c>
      <c r="M130" s="305" t="s">
        <v>163</v>
      </c>
    </row>
    <row r="131" spans="4:13">
      <c r="D131" s="412"/>
      <c r="E131" s="412"/>
      <c r="F131" s="412"/>
      <c r="G131" s="412"/>
      <c r="H131" s="412"/>
      <c r="I131" s="412" t="s">
        <v>227</v>
      </c>
      <c r="J131" s="412"/>
      <c r="K131" s="412" t="s">
        <v>228</v>
      </c>
      <c r="L131" s="412"/>
      <c r="M131" s="412"/>
    </row>
    <row r="132" spans="4:13">
      <c r="D132" s="213" t="s">
        <v>215</v>
      </c>
      <c r="F132" s="213" t="s">
        <v>169</v>
      </c>
      <c r="H132" s="643">
        <f>+K124/12</f>
        <v>0</v>
      </c>
      <c r="I132" s="748">
        <f>+H129</f>
        <v>7.1999999999999998E-3</v>
      </c>
      <c r="J132" s="748"/>
      <c r="K132" s="213">
        <v>11.5</v>
      </c>
      <c r="L132" s="643">
        <f t="shared" ref="L132:L143" si="8">+K132*I132*H132</f>
        <v>0</v>
      </c>
      <c r="M132" s="643">
        <f t="shared" ref="M132:M143" si="9">+H132+L132</f>
        <v>0</v>
      </c>
    </row>
    <row r="133" spans="4:13">
      <c r="D133" s="213" t="s">
        <v>216</v>
      </c>
      <c r="F133" s="213" t="str">
        <f t="shared" ref="F133:F138" si="10">+F132</f>
        <v>Year 1</v>
      </c>
      <c r="H133" s="656">
        <f t="shared" ref="H133:I143" si="11">+H132</f>
        <v>0</v>
      </c>
      <c r="I133" s="749">
        <f t="shared" si="11"/>
        <v>7.1999999999999998E-3</v>
      </c>
      <c r="J133" s="749"/>
      <c r="K133" s="213">
        <f t="shared" ref="K133:K143" si="12">+K132-1</f>
        <v>10.5</v>
      </c>
      <c r="L133" s="643">
        <f t="shared" si="8"/>
        <v>0</v>
      </c>
      <c r="M133" s="643">
        <f t="shared" si="9"/>
        <v>0</v>
      </c>
    </row>
    <row r="134" spans="4:13">
      <c r="D134" s="213" t="s">
        <v>217</v>
      </c>
      <c r="F134" s="213" t="str">
        <f t="shared" si="10"/>
        <v>Year 1</v>
      </c>
      <c r="H134" s="656">
        <f t="shared" si="11"/>
        <v>0</v>
      </c>
      <c r="I134" s="749">
        <f t="shared" si="11"/>
        <v>7.1999999999999998E-3</v>
      </c>
      <c r="J134" s="749"/>
      <c r="K134" s="213">
        <f t="shared" si="12"/>
        <v>9.5</v>
      </c>
      <c r="L134" s="643">
        <f t="shared" si="8"/>
        <v>0</v>
      </c>
      <c r="M134" s="643">
        <f t="shared" si="9"/>
        <v>0</v>
      </c>
    </row>
    <row r="135" spans="4:13">
      <c r="D135" s="213" t="s">
        <v>218</v>
      </c>
      <c r="F135" s="213" t="str">
        <f t="shared" si="10"/>
        <v>Year 1</v>
      </c>
      <c r="H135" s="656">
        <f t="shared" si="11"/>
        <v>0</v>
      </c>
      <c r="I135" s="749">
        <f t="shared" si="11"/>
        <v>7.1999999999999998E-3</v>
      </c>
      <c r="J135" s="749"/>
      <c r="K135" s="213">
        <f t="shared" si="12"/>
        <v>8.5</v>
      </c>
      <c r="L135" s="643">
        <f t="shared" si="8"/>
        <v>0</v>
      </c>
      <c r="M135" s="643">
        <f t="shared" si="9"/>
        <v>0</v>
      </c>
    </row>
    <row r="136" spans="4:13">
      <c r="D136" s="213" t="s">
        <v>219</v>
      </c>
      <c r="F136" s="213" t="str">
        <f t="shared" si="10"/>
        <v>Year 1</v>
      </c>
      <c r="H136" s="656">
        <f t="shared" si="11"/>
        <v>0</v>
      </c>
      <c r="I136" s="749">
        <f t="shared" si="11"/>
        <v>7.1999999999999998E-3</v>
      </c>
      <c r="J136" s="749"/>
      <c r="K136" s="213">
        <f t="shared" si="12"/>
        <v>7.5</v>
      </c>
      <c r="L136" s="643">
        <f t="shared" si="8"/>
        <v>0</v>
      </c>
      <c r="M136" s="643">
        <f t="shared" si="9"/>
        <v>0</v>
      </c>
    </row>
    <row r="137" spans="4:13">
      <c r="D137" s="213" t="s">
        <v>220</v>
      </c>
      <c r="F137" s="213" t="str">
        <f t="shared" si="10"/>
        <v>Year 1</v>
      </c>
      <c r="H137" s="656">
        <f t="shared" si="11"/>
        <v>0</v>
      </c>
      <c r="I137" s="749">
        <f t="shared" si="11"/>
        <v>7.1999999999999998E-3</v>
      </c>
      <c r="J137" s="749"/>
      <c r="K137" s="213">
        <f t="shared" si="12"/>
        <v>6.5</v>
      </c>
      <c r="L137" s="643">
        <f t="shared" si="8"/>
        <v>0</v>
      </c>
      <c r="M137" s="643">
        <f t="shared" si="9"/>
        <v>0</v>
      </c>
    </row>
    <row r="138" spans="4:13">
      <c r="D138" s="213" t="s">
        <v>221</v>
      </c>
      <c r="F138" s="213" t="str">
        <f t="shared" si="10"/>
        <v>Year 1</v>
      </c>
      <c r="H138" s="656">
        <f t="shared" si="11"/>
        <v>0</v>
      </c>
      <c r="I138" s="749">
        <f t="shared" si="11"/>
        <v>7.1999999999999998E-3</v>
      </c>
      <c r="J138" s="749"/>
      <c r="K138" s="213">
        <f t="shared" si="12"/>
        <v>5.5</v>
      </c>
      <c r="L138" s="643">
        <f t="shared" si="8"/>
        <v>0</v>
      </c>
      <c r="M138" s="643">
        <f t="shared" si="9"/>
        <v>0</v>
      </c>
    </row>
    <row r="139" spans="4:13">
      <c r="D139" s="213" t="s">
        <v>211</v>
      </c>
      <c r="F139" s="213" t="s">
        <v>196</v>
      </c>
      <c r="H139" s="656">
        <f t="shared" si="11"/>
        <v>0</v>
      </c>
      <c r="I139" s="749">
        <f t="shared" si="11"/>
        <v>7.1999999999999998E-3</v>
      </c>
      <c r="J139" s="749"/>
      <c r="K139" s="213">
        <f t="shared" si="12"/>
        <v>4.5</v>
      </c>
      <c r="L139" s="643">
        <f t="shared" si="8"/>
        <v>0</v>
      </c>
      <c r="M139" s="643">
        <f t="shared" si="9"/>
        <v>0</v>
      </c>
    </row>
    <row r="140" spans="4:13">
      <c r="D140" s="213" t="s">
        <v>212</v>
      </c>
      <c r="F140" s="213" t="str">
        <f>+F139</f>
        <v>Year 2</v>
      </c>
      <c r="H140" s="656">
        <f t="shared" si="11"/>
        <v>0</v>
      </c>
      <c r="I140" s="749">
        <f t="shared" si="11"/>
        <v>7.1999999999999998E-3</v>
      </c>
      <c r="J140" s="749"/>
      <c r="K140" s="213">
        <f t="shared" si="12"/>
        <v>3.5</v>
      </c>
      <c r="L140" s="643">
        <f t="shared" si="8"/>
        <v>0</v>
      </c>
      <c r="M140" s="643">
        <f t="shared" si="9"/>
        <v>0</v>
      </c>
    </row>
    <row r="141" spans="4:13">
      <c r="D141" s="213" t="s">
        <v>213</v>
      </c>
      <c r="F141" s="213" t="str">
        <f>+F140</f>
        <v>Year 2</v>
      </c>
      <c r="H141" s="656">
        <f t="shared" si="11"/>
        <v>0</v>
      </c>
      <c r="I141" s="749">
        <f t="shared" si="11"/>
        <v>7.1999999999999998E-3</v>
      </c>
      <c r="J141" s="749"/>
      <c r="K141" s="213">
        <f t="shared" si="12"/>
        <v>2.5</v>
      </c>
      <c r="L141" s="643">
        <f t="shared" si="8"/>
        <v>0</v>
      </c>
      <c r="M141" s="643">
        <f t="shared" si="9"/>
        <v>0</v>
      </c>
    </row>
    <row r="142" spans="4:13">
      <c r="D142" s="213" t="s">
        <v>214</v>
      </c>
      <c r="F142" s="213" t="str">
        <f>+F141</f>
        <v>Year 2</v>
      </c>
      <c r="H142" s="656">
        <f t="shared" si="11"/>
        <v>0</v>
      </c>
      <c r="I142" s="749">
        <f t="shared" si="11"/>
        <v>7.1999999999999998E-3</v>
      </c>
      <c r="J142" s="749"/>
      <c r="K142" s="213">
        <f t="shared" si="12"/>
        <v>1.5</v>
      </c>
      <c r="L142" s="643">
        <f t="shared" si="8"/>
        <v>0</v>
      </c>
      <c r="M142" s="643">
        <f t="shared" si="9"/>
        <v>0</v>
      </c>
    </row>
    <row r="143" spans="4:13">
      <c r="D143" s="213" t="s">
        <v>208</v>
      </c>
      <c r="F143" s="213" t="str">
        <f>+F142</f>
        <v>Year 2</v>
      </c>
      <c r="H143" s="656">
        <f t="shared" si="11"/>
        <v>0</v>
      </c>
      <c r="I143" s="749">
        <f t="shared" si="11"/>
        <v>7.1999999999999998E-3</v>
      </c>
      <c r="J143" s="749"/>
      <c r="K143" s="213">
        <f t="shared" si="12"/>
        <v>0.5</v>
      </c>
      <c r="L143" s="643">
        <f t="shared" si="8"/>
        <v>0</v>
      </c>
      <c r="M143" s="643">
        <f t="shared" si="9"/>
        <v>0</v>
      </c>
    </row>
    <row r="144" spans="4:13">
      <c r="D144" s="213" t="s">
        <v>461</v>
      </c>
      <c r="H144" s="656">
        <f>SUM(H132:H143)</f>
        <v>0</v>
      </c>
      <c r="M144" s="643">
        <f>SUM(M132:M143)</f>
        <v>0</v>
      </c>
    </row>
    <row r="145" spans="4:14">
      <c r="H145" s="656"/>
      <c r="M145" s="643"/>
    </row>
    <row r="146" spans="4:14">
      <c r="H146" s="747" t="s">
        <v>229</v>
      </c>
      <c r="I146" s="412" t="s">
        <v>226</v>
      </c>
      <c r="J146" s="412"/>
      <c r="K146" s="264" t="s">
        <v>593</v>
      </c>
      <c r="L146" s="412" t="s">
        <v>229</v>
      </c>
    </row>
    <row r="147" spans="4:14">
      <c r="D147" s="213" t="str">
        <f t="shared" ref="D147:D158" si="13">+D132</f>
        <v>Jun</v>
      </c>
      <c r="F147" s="213" t="str">
        <f>+F143</f>
        <v>Year 2</v>
      </c>
      <c r="H147" s="656">
        <f>+M144</f>
        <v>0</v>
      </c>
      <c r="I147" s="749">
        <f>+I143</f>
        <v>7.1999999999999998E-3</v>
      </c>
      <c r="J147" s="749"/>
      <c r="K147" s="643">
        <f>-PMT(I147,12,M144)</f>
        <v>0</v>
      </c>
      <c r="L147" s="643">
        <f t="shared" ref="L147:L158" si="14">+H147+H147*I147-K147</f>
        <v>0</v>
      </c>
    </row>
    <row r="148" spans="4:14">
      <c r="D148" s="213" t="str">
        <f t="shared" si="13"/>
        <v>Jul</v>
      </c>
      <c r="F148" s="213" t="str">
        <f t="shared" ref="F148:F153" si="15">+F147</f>
        <v>Year 2</v>
      </c>
      <c r="H148" s="656">
        <f t="shared" ref="H148:H158" si="16">+L147</f>
        <v>0</v>
      </c>
      <c r="I148" s="749">
        <f t="shared" ref="I148:I158" si="17">+I147</f>
        <v>7.1999999999999998E-3</v>
      </c>
      <c r="J148" s="749"/>
      <c r="K148" s="656">
        <f t="shared" ref="K148:K158" si="18">+K147</f>
        <v>0</v>
      </c>
      <c r="L148" s="643">
        <f t="shared" si="14"/>
        <v>0</v>
      </c>
    </row>
    <row r="149" spans="4:14">
      <c r="D149" s="213" t="str">
        <f t="shared" si="13"/>
        <v>Aug</v>
      </c>
      <c r="F149" s="213" t="str">
        <f t="shared" si="15"/>
        <v>Year 2</v>
      </c>
      <c r="H149" s="656">
        <f t="shared" si="16"/>
        <v>0</v>
      </c>
      <c r="I149" s="749">
        <f t="shared" si="17"/>
        <v>7.1999999999999998E-3</v>
      </c>
      <c r="J149" s="749"/>
      <c r="K149" s="656">
        <f t="shared" si="18"/>
        <v>0</v>
      </c>
      <c r="L149" s="643">
        <f t="shared" si="14"/>
        <v>0</v>
      </c>
    </row>
    <row r="150" spans="4:14">
      <c r="D150" s="213" t="str">
        <f t="shared" si="13"/>
        <v>Sep</v>
      </c>
      <c r="F150" s="213" t="str">
        <f t="shared" si="15"/>
        <v>Year 2</v>
      </c>
      <c r="H150" s="656">
        <f t="shared" si="16"/>
        <v>0</v>
      </c>
      <c r="I150" s="749">
        <f t="shared" si="17"/>
        <v>7.1999999999999998E-3</v>
      </c>
      <c r="J150" s="749"/>
      <c r="K150" s="656">
        <f t="shared" si="18"/>
        <v>0</v>
      </c>
      <c r="L150" s="643">
        <f t="shared" si="14"/>
        <v>0</v>
      </c>
      <c r="N150" s="750"/>
    </row>
    <row r="151" spans="4:14">
      <c r="D151" s="213" t="str">
        <f t="shared" si="13"/>
        <v>Oct</v>
      </c>
      <c r="F151" s="213" t="str">
        <f t="shared" si="15"/>
        <v>Year 2</v>
      </c>
      <c r="H151" s="656">
        <f t="shared" si="16"/>
        <v>0</v>
      </c>
      <c r="I151" s="749">
        <f t="shared" si="17"/>
        <v>7.1999999999999998E-3</v>
      </c>
      <c r="J151" s="749"/>
      <c r="K151" s="656">
        <f t="shared" si="18"/>
        <v>0</v>
      </c>
      <c r="L151" s="643">
        <f t="shared" si="14"/>
        <v>0</v>
      </c>
      <c r="N151" s="749"/>
    </row>
    <row r="152" spans="4:14">
      <c r="D152" s="213" t="str">
        <f t="shared" si="13"/>
        <v>Nov</v>
      </c>
      <c r="F152" s="213" t="str">
        <f t="shared" si="15"/>
        <v>Year 2</v>
      </c>
      <c r="H152" s="656">
        <f t="shared" si="16"/>
        <v>0</v>
      </c>
      <c r="I152" s="749">
        <f t="shared" si="17"/>
        <v>7.1999999999999998E-3</v>
      </c>
      <c r="J152" s="749"/>
      <c r="K152" s="656">
        <f t="shared" si="18"/>
        <v>0</v>
      </c>
      <c r="L152" s="643">
        <f t="shared" si="14"/>
        <v>0</v>
      </c>
    </row>
    <row r="153" spans="4:14">
      <c r="D153" s="213" t="str">
        <f t="shared" si="13"/>
        <v>Dec</v>
      </c>
      <c r="F153" s="213" t="str">
        <f t="shared" si="15"/>
        <v>Year 2</v>
      </c>
      <c r="H153" s="656">
        <f t="shared" si="16"/>
        <v>0</v>
      </c>
      <c r="I153" s="749">
        <f t="shared" si="17"/>
        <v>7.1999999999999998E-3</v>
      </c>
      <c r="J153" s="749"/>
      <c r="K153" s="656">
        <f t="shared" si="18"/>
        <v>0</v>
      </c>
      <c r="L153" s="643">
        <f t="shared" si="14"/>
        <v>0</v>
      </c>
    </row>
    <row r="154" spans="4:14">
      <c r="D154" s="213" t="str">
        <f t="shared" si="13"/>
        <v>Jan</v>
      </c>
      <c r="F154" s="213" t="s">
        <v>199</v>
      </c>
      <c r="H154" s="656">
        <f t="shared" si="16"/>
        <v>0</v>
      </c>
      <c r="I154" s="749">
        <f t="shared" si="17"/>
        <v>7.1999999999999998E-3</v>
      </c>
      <c r="J154" s="749"/>
      <c r="K154" s="656">
        <f t="shared" si="18"/>
        <v>0</v>
      </c>
      <c r="L154" s="643">
        <f t="shared" si="14"/>
        <v>0</v>
      </c>
    </row>
    <row r="155" spans="4:14">
      <c r="D155" s="213" t="str">
        <f t="shared" si="13"/>
        <v>Feb</v>
      </c>
      <c r="F155" s="213" t="str">
        <f>+F154</f>
        <v>Year 3</v>
      </c>
      <c r="H155" s="656">
        <f t="shared" si="16"/>
        <v>0</v>
      </c>
      <c r="I155" s="749">
        <f t="shared" si="17"/>
        <v>7.1999999999999998E-3</v>
      </c>
      <c r="J155" s="749"/>
      <c r="K155" s="656">
        <f t="shared" si="18"/>
        <v>0</v>
      </c>
      <c r="L155" s="643">
        <f t="shared" si="14"/>
        <v>0</v>
      </c>
    </row>
    <row r="156" spans="4:14">
      <c r="D156" s="213" t="str">
        <f t="shared" si="13"/>
        <v>Mar</v>
      </c>
      <c r="F156" s="213" t="str">
        <f>+F155</f>
        <v>Year 3</v>
      </c>
      <c r="H156" s="656">
        <f t="shared" si="16"/>
        <v>0</v>
      </c>
      <c r="I156" s="749">
        <f t="shared" si="17"/>
        <v>7.1999999999999998E-3</v>
      </c>
      <c r="J156" s="749"/>
      <c r="K156" s="656">
        <f t="shared" si="18"/>
        <v>0</v>
      </c>
      <c r="L156" s="643">
        <f t="shared" si="14"/>
        <v>0</v>
      </c>
    </row>
    <row r="157" spans="4:14">
      <c r="D157" s="213" t="str">
        <f t="shared" si="13"/>
        <v>Apr</v>
      </c>
      <c r="F157" s="213" t="str">
        <f>+F156</f>
        <v>Year 3</v>
      </c>
      <c r="H157" s="656">
        <f t="shared" si="16"/>
        <v>0</v>
      </c>
      <c r="I157" s="749">
        <f t="shared" si="17"/>
        <v>7.1999999999999998E-3</v>
      </c>
      <c r="J157" s="749"/>
      <c r="K157" s="656">
        <f t="shared" si="18"/>
        <v>0</v>
      </c>
      <c r="L157" s="643">
        <f t="shared" si="14"/>
        <v>0</v>
      </c>
    </row>
    <row r="158" spans="4:14">
      <c r="D158" s="213" t="str">
        <f t="shared" si="13"/>
        <v>May</v>
      </c>
      <c r="F158" s="213" t="str">
        <f>+F157</f>
        <v>Year 3</v>
      </c>
      <c r="H158" s="656">
        <f t="shared" si="16"/>
        <v>0</v>
      </c>
      <c r="I158" s="749">
        <f t="shared" si="17"/>
        <v>7.1999999999999998E-3</v>
      </c>
      <c r="J158" s="749"/>
      <c r="K158" s="656">
        <f t="shared" si="18"/>
        <v>0</v>
      </c>
      <c r="L158" s="643">
        <f t="shared" si="14"/>
        <v>0</v>
      </c>
    </row>
    <row r="159" spans="4:14">
      <c r="D159" s="213" t="s">
        <v>272</v>
      </c>
      <c r="K159" s="656">
        <f>SUM(K147:K158)</f>
        <v>0</v>
      </c>
    </row>
    <row r="161" spans="1:15">
      <c r="D161" s="663" t="s">
        <v>478</v>
      </c>
      <c r="E161" s="663"/>
      <c r="F161" s="412"/>
      <c r="G161" s="412"/>
      <c r="H161" s="412"/>
      <c r="I161" s="412"/>
      <c r="J161" s="412"/>
      <c r="K161" s="1119">
        <f>+K159</f>
        <v>0</v>
      </c>
      <c r="L161" s="412"/>
      <c r="N161" s="412"/>
      <c r="O161" s="656"/>
    </row>
    <row r="162" spans="1:15" s="874" customFormat="1" ht="13.5">
      <c r="A162" s="794"/>
      <c r="B162" s="794"/>
      <c r="C162" s="794"/>
      <c r="D162" s="1123" t="s">
        <v>1060</v>
      </c>
      <c r="E162" s="1121"/>
      <c r="F162" s="1122"/>
      <c r="G162" s="1122"/>
      <c r="H162" s="1122"/>
      <c r="I162" s="1122"/>
      <c r="J162" s="1122"/>
      <c r="K162" s="1410">
        <v>0</v>
      </c>
      <c r="N162" s="643"/>
      <c r="O162" s="798"/>
    </row>
    <row r="163" spans="1:15" s="874" customFormat="1" ht="13.5">
      <c r="A163" s="794"/>
      <c r="B163" s="794"/>
      <c r="C163" s="794"/>
      <c r="D163" s="1120" t="s">
        <v>1030</v>
      </c>
      <c r="E163" s="1121"/>
      <c r="F163" s="1122"/>
      <c r="G163" s="1122"/>
      <c r="H163" s="1122"/>
      <c r="I163" s="1122"/>
      <c r="J163" s="1122"/>
      <c r="K163" s="1411">
        <f>+K161+K162</f>
        <v>0</v>
      </c>
      <c r="L163" s="794"/>
      <c r="N163" s="643"/>
      <c r="O163" s="798"/>
    </row>
    <row r="164" spans="1:15" s="874" customFormat="1">
      <c r="A164" s="794"/>
      <c r="B164" s="794"/>
      <c r="C164" s="794"/>
      <c r="D164" s="853"/>
      <c r="E164" s="853"/>
      <c r="F164" s="794"/>
      <c r="G164" s="794"/>
      <c r="H164" s="794"/>
      <c r="I164" s="794"/>
      <c r="J164" s="794"/>
      <c r="K164" s="798"/>
      <c r="L164" s="794"/>
      <c r="N164" s="643"/>
      <c r="O164" s="798"/>
    </row>
    <row r="165" spans="1:15">
      <c r="D165" s="853" t="s">
        <v>197</v>
      </c>
      <c r="E165" s="663"/>
      <c r="F165" s="412"/>
      <c r="G165" s="412"/>
      <c r="H165" s="412"/>
      <c r="I165" s="412"/>
      <c r="J165" s="412"/>
      <c r="K165" s="751">
        <f>'Appendix A'!H296+'Appendix A'!H298</f>
        <v>834073019.1175189</v>
      </c>
      <c r="L165" s="412"/>
      <c r="N165" s="643"/>
      <c r="O165" s="262"/>
    </row>
    <row r="166" spans="1:15">
      <c r="D166" s="663" t="s">
        <v>198</v>
      </c>
      <c r="E166" s="663"/>
      <c r="F166" s="412"/>
      <c r="G166" s="412"/>
      <c r="H166" s="412"/>
      <c r="I166" s="412"/>
      <c r="J166" s="412"/>
      <c r="K166" s="656">
        <f>+K163+K165</f>
        <v>834073019.1175189</v>
      </c>
      <c r="L166" s="412"/>
      <c r="N166" s="1412"/>
      <c r="O166" s="262"/>
    </row>
    <row r="167" spans="1:15">
      <c r="D167" s="647"/>
      <c r="E167" s="647"/>
      <c r="F167" s="412"/>
      <c r="G167" s="412"/>
      <c r="H167" s="412"/>
      <c r="I167" s="412"/>
      <c r="J167" s="412"/>
      <c r="K167" s="656"/>
      <c r="L167" s="412"/>
      <c r="N167" s="305"/>
      <c r="O167" s="262"/>
    </row>
    <row r="168" spans="1:15">
      <c r="D168" s="647"/>
      <c r="E168" s="647"/>
      <c r="F168" s="412"/>
      <c r="G168" s="412"/>
      <c r="H168" s="412"/>
      <c r="I168" s="412"/>
      <c r="J168" s="412"/>
      <c r="K168" s="656"/>
      <c r="L168" s="412"/>
      <c r="M168" s="656"/>
      <c r="N168" s="305"/>
      <c r="O168" s="262"/>
    </row>
    <row r="169" spans="1:15">
      <c r="A169" s="412">
        <f>+A18</f>
        <v>10</v>
      </c>
      <c r="B169" s="412" t="str">
        <f>+B18</f>
        <v>May</v>
      </c>
      <c r="C169" s="412" t="str">
        <f>+C18</f>
        <v>Year 3</v>
      </c>
      <c r="D169" s="320" t="str">
        <f>+D18</f>
        <v>Post results of Step 9 on PJM web site</v>
      </c>
      <c r="E169" s="320"/>
      <c r="N169" s="305"/>
      <c r="O169" s="130"/>
    </row>
    <row r="170" spans="1:15">
      <c r="D170" s="646"/>
      <c r="E170" s="646"/>
      <c r="F170" s="213" t="str">
        <f>+D52</f>
        <v>Post results of Step 3 on PJM web site</v>
      </c>
      <c r="N170" s="130"/>
      <c r="O170" s="130"/>
    </row>
    <row r="171" spans="1:15">
      <c r="D171" s="650"/>
      <c r="E171" s="650"/>
      <c r="F171" s="647"/>
      <c r="G171" s="647"/>
      <c r="H171" s="647"/>
      <c r="I171" s="647"/>
      <c r="J171" s="647"/>
      <c r="N171" s="130"/>
      <c r="O171" s="130"/>
    </row>
    <row r="172" spans="1:15">
      <c r="D172" s="646"/>
      <c r="E172" s="646"/>
      <c r="N172" s="130"/>
      <c r="O172" s="130"/>
    </row>
    <row r="173" spans="1:15">
      <c r="A173" s="412">
        <f>+A19</f>
        <v>11</v>
      </c>
      <c r="B173" s="412" t="str">
        <f>+B19</f>
        <v>June</v>
      </c>
      <c r="C173" s="412" t="str">
        <f>+C19</f>
        <v>Year 3</v>
      </c>
      <c r="D173" s="320" t="str">
        <f>+D19</f>
        <v>Results of Step 9 go into effect</v>
      </c>
      <c r="E173" s="320"/>
    </row>
    <row r="174" spans="1:15">
      <c r="D174" s="664">
        <f>+D170</f>
        <v>0</v>
      </c>
      <c r="E174" s="664"/>
    </row>
    <row r="176" spans="1:15">
      <c r="B176" s="213"/>
    </row>
    <row r="181" spans="6:6">
      <c r="F181" s="213" t="s">
        <v>366</v>
      </c>
    </row>
    <row r="353" spans="1:11">
      <c r="A353" s="430"/>
    </row>
    <row r="354" spans="1:11">
      <c r="A354" s="430"/>
    </row>
    <row r="355" spans="1:11">
      <c r="A355" s="430"/>
      <c r="B355" s="430"/>
      <c r="C355" s="430"/>
      <c r="D355" s="237"/>
      <c r="E355" s="237"/>
      <c r="F355" s="237"/>
      <c r="G355" s="237"/>
      <c r="H355" s="237"/>
      <c r="I355" s="237"/>
      <c r="J355" s="237"/>
      <c r="K355" s="237"/>
    </row>
    <row r="356" spans="1:11">
      <c r="A356" s="430"/>
      <c r="B356" s="430"/>
      <c r="C356" s="430"/>
      <c r="D356" s="237"/>
      <c r="E356" s="237"/>
      <c r="F356" s="237"/>
      <c r="G356" s="237"/>
      <c r="H356" s="237"/>
      <c r="I356" s="237"/>
      <c r="J356" s="237"/>
      <c r="K356" s="237"/>
    </row>
    <row r="357" spans="1:11">
      <c r="A357" s="430"/>
      <c r="B357" s="430"/>
      <c r="C357" s="430"/>
      <c r="D357" s="237"/>
      <c r="E357" s="237"/>
      <c r="F357" s="237"/>
      <c r="G357" s="237"/>
      <c r="H357" s="237"/>
      <c r="I357" s="237"/>
      <c r="J357" s="237"/>
      <c r="K357" s="237"/>
    </row>
    <row r="358" spans="1:11">
      <c r="A358" s="430"/>
      <c r="B358" s="430"/>
      <c r="C358" s="430"/>
      <c r="D358" s="237"/>
      <c r="E358" s="237"/>
      <c r="F358" s="237"/>
      <c r="G358" s="237"/>
      <c r="H358" s="237"/>
      <c r="I358" s="237"/>
      <c r="J358" s="237"/>
      <c r="K358" s="237"/>
    </row>
    <row r="359" spans="1:11">
      <c r="A359" s="430"/>
      <c r="B359" s="430"/>
      <c r="C359" s="430"/>
      <c r="D359" s="237"/>
      <c r="E359" s="237"/>
      <c r="F359" s="237"/>
      <c r="G359" s="237"/>
      <c r="H359" s="237"/>
      <c r="I359" s="237"/>
      <c r="J359" s="237"/>
      <c r="K359" s="237"/>
    </row>
    <row r="360" spans="1:11">
      <c r="A360" s="430"/>
      <c r="B360" s="430"/>
      <c r="C360" s="430"/>
      <c r="D360" s="237"/>
      <c r="E360" s="237"/>
      <c r="F360" s="237"/>
      <c r="G360" s="237"/>
      <c r="H360" s="237"/>
      <c r="I360" s="237"/>
      <c r="J360" s="237"/>
      <c r="K360" s="237"/>
    </row>
    <row r="361" spans="1:11">
      <c r="A361" s="430"/>
      <c r="B361" s="430"/>
      <c r="C361" s="430"/>
      <c r="D361" s="237"/>
      <c r="E361" s="237"/>
      <c r="F361" s="237"/>
      <c r="G361" s="237"/>
      <c r="H361" s="237"/>
      <c r="I361" s="237"/>
      <c r="J361" s="237"/>
      <c r="K361" s="237"/>
    </row>
    <row r="362" spans="1:11">
      <c r="B362" s="430"/>
      <c r="C362" s="430"/>
      <c r="D362" s="237"/>
      <c r="E362" s="237"/>
      <c r="F362" s="237"/>
      <c r="G362" s="237"/>
      <c r="H362" s="237"/>
      <c r="I362" s="237"/>
      <c r="J362" s="237"/>
      <c r="K362" s="237"/>
    </row>
    <row r="363" spans="1:11">
      <c r="B363" s="430"/>
      <c r="C363" s="430"/>
      <c r="D363" s="237"/>
      <c r="E363" s="237"/>
      <c r="F363" s="237"/>
      <c r="G363" s="237"/>
      <c r="H363" s="237"/>
      <c r="I363" s="237"/>
      <c r="J363" s="237"/>
      <c r="K363" s="237"/>
    </row>
  </sheetData>
  <mergeCells count="9">
    <mergeCell ref="D89:M89"/>
    <mergeCell ref="G28:H28"/>
    <mergeCell ref="D121:M121"/>
    <mergeCell ref="D16:M16"/>
    <mergeCell ref="D17:M17"/>
    <mergeCell ref="I27:L27"/>
    <mergeCell ref="G21:I21"/>
    <mergeCell ref="G95:H95"/>
    <mergeCell ref="G66:H66"/>
  </mergeCells>
  <printOptions horizontalCentered="1"/>
  <pageMargins left="0.45" right="0.28000000000000003" top="1" bottom="0.5" header="0.5" footer="0.5"/>
  <pageSetup scale="48" fitToHeight="0" orientation="portrait" r:id="rId1"/>
  <headerFooter alignWithMargins="0">
    <oddHeader>&amp;L&amp;"Arial,Bold"&amp;11
&amp;R&amp;14ATTACHMENT H-13A
Page &amp;P of &amp;N</oddHeader>
  </headerFooter>
  <rowBreaks count="2" manualBreakCount="2">
    <brk id="63" max="12" man="1"/>
    <brk id="127"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Appendix A</vt:lpstr>
      <vt:lpstr>1A - ADIT</vt:lpstr>
      <vt:lpstr>1B - ADIT Amortization</vt:lpstr>
      <vt:lpstr>1C - ADIT Remeasurement</vt:lpstr>
      <vt:lpstr>2 - Other Taxes</vt:lpstr>
      <vt:lpstr>3 - Revenue Credits</vt:lpstr>
      <vt:lpstr>4 - 100 Basis Pt ROE</vt:lpstr>
      <vt:lpstr>5 - Cost Support</vt:lpstr>
      <vt:lpstr>6 - Est &amp; Reconcile WS</vt:lpstr>
      <vt:lpstr>7 - Cap Add WS</vt:lpstr>
      <vt:lpstr>8 - Securitization</vt:lpstr>
      <vt:lpstr>9 - Depr Rates</vt:lpstr>
      <vt:lpstr>'1B - ADIT Amortization'!Print_Area</vt:lpstr>
      <vt:lpstr>'3 - Revenue Credits'!Print_Area</vt:lpstr>
      <vt:lpstr>'4 - 100 Basis Pt ROE'!Print_Area</vt:lpstr>
      <vt:lpstr>'5 - Cost Support'!Print_Area</vt:lpstr>
      <vt:lpstr>'6 - Est &amp; Reconcile WS'!Print_Area</vt:lpstr>
      <vt:lpstr>'7 - Cap Add WS'!Print_Area</vt:lpstr>
      <vt:lpstr>'9 - Depr Rates'!Print_Area</vt:lpstr>
      <vt:lpstr>'Appendix A'!Print_Area</vt:lpstr>
      <vt:lpstr>'1A - ADIT'!Print_Titles</vt:lpstr>
      <vt:lpstr>'1B - ADIT Amortization'!Print_Titles</vt:lpstr>
      <vt:lpstr>'5 - Cost Support'!Print_Titles</vt:lpstr>
      <vt:lpstr>'7 - Cap Add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2024-04-19T04:02:26Z</dcterms:created>
  <dcterms:modified xsi:type="dcterms:W3CDTF">2024-04-19T04:54:52Z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b3d1-e05f-4796-9c23-acaf26d588cb_Enabled">
    <vt:lpwstr>true</vt:lpwstr>
  </property>
  <property fmtid="{D5CDD505-2E9C-101B-9397-08002B2CF9AE}" pid="3" name="MSIP_Label_c968b3d1-e05f-4796-9c23-acaf26d588cb_SetDate">
    <vt:lpwstr>2024-04-19T04:06:18Z</vt:lpwstr>
  </property>
  <property fmtid="{D5CDD505-2E9C-101B-9397-08002B2CF9AE}" pid="4" name="MSIP_Label_c968b3d1-e05f-4796-9c23-acaf26d588cb_Method">
    <vt:lpwstr>Standard</vt:lpwstr>
  </property>
  <property fmtid="{D5CDD505-2E9C-101B-9397-08002B2CF9AE}" pid="5" name="MSIP_Label_c968b3d1-e05f-4796-9c23-acaf26d588cb_Name">
    <vt:lpwstr>Company Confidential Information</vt:lpwstr>
  </property>
  <property fmtid="{D5CDD505-2E9C-101B-9397-08002B2CF9AE}" pid="6" name="MSIP_Label_c968b3d1-e05f-4796-9c23-acaf26d588cb_SiteId">
    <vt:lpwstr>600d01fc-055f-49c6-868f-3ecfcc791773</vt:lpwstr>
  </property>
  <property fmtid="{D5CDD505-2E9C-101B-9397-08002B2CF9AE}" pid="7" name="MSIP_Label_c968b3d1-e05f-4796-9c23-acaf26d588cb_ActionId">
    <vt:lpwstr>f1124380-1ec0-4edf-9fe8-a1aa5011d1eb</vt:lpwstr>
  </property>
  <property fmtid="{D5CDD505-2E9C-101B-9397-08002B2CF9AE}" pid="8" name="MSIP_Label_c968b3d1-e05f-4796-9c23-acaf26d588cb_ContentBits">
    <vt:lpwstr>0</vt:lpwstr>
  </property>
</Properties>
</file>